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xl/tables/table12.xml" ContentType="application/vnd.openxmlformats-officedocument.spreadsheetml.table+xml"/>
  <Override PartName="/xl/queryTables/queryTable8.xml" ContentType="application/vnd.openxmlformats-officedocument.spreadsheetml.queryTable+xml"/>
  <Override PartName="/xl/tables/table13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rmar\Desktop\Portfolio\Projekty\Excel\SARS-CoV-2\"/>
    </mc:Choice>
  </mc:AlternateContent>
  <xr:revisionPtr revIDLastSave="0" documentId="13_ncr:1_{D54F4EC7-88C4-49CC-9FA1-7648B06F9F00}" xr6:coauthVersionLast="47" xr6:coauthVersionMax="47" xr10:uidLastSave="{00000000-0000-0000-0000-000000000000}"/>
  <bookViews>
    <workbookView xWindow="-120" yWindow="-120" windowWidth="24240" windowHeight="17640" xr2:uid="{7C48AE4B-EEE6-4616-81D3-DF5623976307}"/>
  </bookViews>
  <sheets>
    <sheet name="PulpitNawigacyjny" sheetId="14" r:id="rId1"/>
    <sheet name="Układ" sheetId="1" state="veryHidden" r:id="rId2"/>
    <sheet name="WD2" sheetId="2" state="veryHidden" r:id="rId3"/>
    <sheet name="WD3" sheetId="3" state="veryHidden" r:id="rId4"/>
    <sheet name="WD4" sheetId="4" state="veryHidden" r:id="rId5"/>
    <sheet name="WD5" sheetId="5" state="veryHidden" r:id="rId6"/>
    <sheet name="WD6" sheetId="6" state="veryHidden" r:id="rId7"/>
    <sheet name="WD789" sheetId="7" state="veryHidden" r:id="rId8"/>
    <sheet name="WD10" sheetId="8" state="veryHidden" r:id="rId9"/>
    <sheet name="WD11" sheetId="9" state="veryHidden" r:id="rId10"/>
    <sheet name="WD1314" sheetId="10" state="veryHidden" r:id="rId11"/>
    <sheet name="WD15" sheetId="11" state="veryHidden" r:id="rId12"/>
    <sheet name="WD16" sheetId="13" state="veryHidden" r:id="rId13"/>
  </sheets>
  <definedNames>
    <definedName name="_xlchart.v5.0" hidden="1">'WD6'!$I$1</definedName>
    <definedName name="_xlchart.v5.1" hidden="1">'WD6'!$I$2:$I$18</definedName>
    <definedName name="_xlchart.v5.2" hidden="1">'WD6'!$J$1</definedName>
    <definedName name="_xlchart.v5.3" hidden="1">'WD6'!$J$2:$J$18</definedName>
    <definedName name="_xlchart.v5.4" hidden="1">'WD3'!$E$1</definedName>
    <definedName name="_xlchart.v5.5" hidden="1">'WD3'!$E$2:$E$17</definedName>
    <definedName name="_xlchart.v5.6" hidden="1">'WD3'!$F$1</definedName>
    <definedName name="_xlchart.v5.7" hidden="1">'WD3'!$F$2:$F$17</definedName>
    <definedName name="DaneZewnętrzne_1" localSheetId="8" hidden="1">'WD10'!$A$1:$B$25</definedName>
    <definedName name="DaneZewnętrzne_1" localSheetId="10" hidden="1">'WD1314'!$A$1:$E$18</definedName>
    <definedName name="DaneZewnętrzne_1" localSheetId="11" hidden="1">'WD15'!$A$1:$C$2</definedName>
    <definedName name="DaneZewnętrzne_1" localSheetId="12" hidden="1">'WD16'!$A$1:$C$86</definedName>
    <definedName name="DaneZewnętrzne_1" localSheetId="2" hidden="1">'WD2'!$A$4:$B$20</definedName>
    <definedName name="DaneZewnętrzne_1" localSheetId="3" hidden="1">'WD3'!$B$1:$C$18</definedName>
    <definedName name="DaneZewnętrzne_1" localSheetId="5" hidden="1">'WD5'!$A$1:$B$17</definedName>
    <definedName name="DaneZewnętrzne_1" localSheetId="6" hidden="1">'WD6'!$B$1:$D$18</definedName>
    <definedName name="DaneZewnętrzne_2" localSheetId="12" hidden="1">'WD16'!$E$1:$F$5</definedName>
    <definedName name="DlaWykres">INDIRECT(PulpitNawigacyjny!$AG$10)</definedName>
    <definedName name="Populacja">INDIRECT(PulpitNawigacyjny!$AH$4)</definedName>
    <definedName name="POz">INDIRECT(PulpitNawigacyjny!$AG$8)</definedName>
    <definedName name="POzReszta">INDIRECT(PulpitNawigacyjny!$AG$9)</definedName>
    <definedName name="Zaszczepieni">INDIRECT(PulpitNawigacyjny!$AH$5)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9" l="1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74" i="9"/>
  <c r="T75" i="9"/>
  <c r="T76" i="9"/>
  <c r="T77" i="9"/>
  <c r="T78" i="9"/>
  <c r="T79" i="9"/>
  <c r="T80" i="9"/>
  <c r="T81" i="9"/>
  <c r="T82" i="9"/>
  <c r="T83" i="9"/>
  <c r="T84" i="9"/>
  <c r="T85" i="9"/>
  <c r="T86" i="9"/>
  <c r="T87" i="9"/>
  <c r="T88" i="9"/>
  <c r="T89" i="9"/>
  <c r="T90" i="9"/>
  <c r="T91" i="9"/>
  <c r="T92" i="9"/>
  <c r="T93" i="9"/>
  <c r="T94" i="9"/>
  <c r="T95" i="9"/>
  <c r="T96" i="9"/>
  <c r="T97" i="9"/>
  <c r="T98" i="9"/>
  <c r="T99" i="9"/>
  <c r="T100" i="9"/>
  <c r="T101" i="9"/>
  <c r="T102" i="9"/>
  <c r="T103" i="9"/>
  <c r="T104" i="9"/>
  <c r="T105" i="9"/>
  <c r="T106" i="9"/>
  <c r="T107" i="9"/>
  <c r="T108" i="9"/>
  <c r="T109" i="9"/>
  <c r="T110" i="9"/>
  <c r="T111" i="9"/>
  <c r="T112" i="9"/>
  <c r="T113" i="9"/>
  <c r="T114" i="9"/>
  <c r="T115" i="9"/>
  <c r="T116" i="9"/>
  <c r="T117" i="9"/>
  <c r="T118" i="9"/>
  <c r="T119" i="9"/>
  <c r="T120" i="9"/>
  <c r="T121" i="9"/>
  <c r="T122" i="9"/>
  <c r="T123" i="9"/>
  <c r="T124" i="9"/>
  <c r="T125" i="9"/>
  <c r="T126" i="9"/>
  <c r="T127" i="9"/>
  <c r="T128" i="9"/>
  <c r="T129" i="9"/>
  <c r="T130" i="9"/>
  <c r="T131" i="9"/>
  <c r="T132" i="9"/>
  <c r="T133" i="9"/>
  <c r="T134" i="9"/>
  <c r="T135" i="9"/>
  <c r="T136" i="9"/>
  <c r="T137" i="9"/>
  <c r="T138" i="9"/>
  <c r="T139" i="9"/>
  <c r="T140" i="9"/>
  <c r="T141" i="9"/>
  <c r="T142" i="9"/>
  <c r="T143" i="9"/>
  <c r="T144" i="9"/>
  <c r="T145" i="9"/>
  <c r="T146" i="9"/>
  <c r="T147" i="9"/>
  <c r="T148" i="9"/>
  <c r="T149" i="9"/>
  <c r="T150" i="9"/>
  <c r="T151" i="9"/>
  <c r="T152" i="9"/>
  <c r="T153" i="9"/>
  <c r="T154" i="9"/>
  <c r="T155" i="9"/>
  <c r="T156" i="9"/>
  <c r="T157" i="9"/>
  <c r="T158" i="9"/>
  <c r="T159" i="9"/>
  <c r="T160" i="9"/>
  <c r="T161" i="9"/>
  <c r="T162" i="9"/>
  <c r="T163" i="9"/>
  <c r="T164" i="9"/>
  <c r="T165" i="9"/>
  <c r="T166" i="9"/>
  <c r="T167" i="9"/>
  <c r="T168" i="9"/>
  <c r="T169" i="9"/>
  <c r="T170" i="9"/>
  <c r="T171" i="9"/>
  <c r="T172" i="9"/>
  <c r="T173" i="9"/>
  <c r="T174" i="9"/>
  <c r="T175" i="9"/>
  <c r="T176" i="9"/>
  <c r="T177" i="9"/>
  <c r="T178" i="9"/>
  <c r="T179" i="9"/>
  <c r="T180" i="9"/>
  <c r="T181" i="9"/>
  <c r="T182" i="9"/>
  <c r="T183" i="9"/>
  <c r="T184" i="9"/>
  <c r="T185" i="9"/>
  <c r="T186" i="9"/>
  <c r="T187" i="9"/>
  <c r="T188" i="9"/>
  <c r="T189" i="9"/>
  <c r="T190" i="9"/>
  <c r="T191" i="9"/>
  <c r="T192" i="9"/>
  <c r="T193" i="9"/>
  <c r="T194" i="9"/>
  <c r="T195" i="9"/>
  <c r="T196" i="9"/>
  <c r="T197" i="9"/>
  <c r="T198" i="9"/>
  <c r="T199" i="9"/>
  <c r="T200" i="9"/>
  <c r="T201" i="9"/>
  <c r="T202" i="9"/>
  <c r="T203" i="9"/>
  <c r="T204" i="9"/>
  <c r="T205" i="9"/>
  <c r="T206" i="9"/>
  <c r="T207" i="9"/>
  <c r="T208" i="9"/>
  <c r="T209" i="9"/>
  <c r="T210" i="9"/>
  <c r="T211" i="9"/>
  <c r="T212" i="9"/>
  <c r="T213" i="9"/>
  <c r="T214" i="9"/>
  <c r="T215" i="9"/>
  <c r="T216" i="9"/>
  <c r="T217" i="9"/>
  <c r="T218" i="9"/>
  <c r="T219" i="9"/>
  <c r="T220" i="9"/>
  <c r="T221" i="9"/>
  <c r="T222" i="9"/>
  <c r="T223" i="9"/>
  <c r="T224" i="9"/>
  <c r="T225" i="9"/>
  <c r="T226" i="9"/>
  <c r="T227" i="9"/>
  <c r="T228" i="9"/>
  <c r="T229" i="9"/>
  <c r="T230" i="9"/>
  <c r="T231" i="9"/>
  <c r="T232" i="9"/>
  <c r="T233" i="9"/>
  <c r="T234" i="9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T301" i="9"/>
  <c r="T302" i="9"/>
  <c r="T303" i="9"/>
  <c r="T304" i="9"/>
  <c r="T305" i="9"/>
  <c r="T306" i="9"/>
  <c r="T307" i="9"/>
  <c r="T308" i="9"/>
  <c r="T309" i="9"/>
  <c r="T310" i="9"/>
  <c r="T311" i="9"/>
  <c r="T312" i="9"/>
  <c r="T313" i="9"/>
  <c r="T314" i="9"/>
  <c r="T315" i="9"/>
  <c r="T316" i="9"/>
  <c r="T317" i="9"/>
  <c r="T318" i="9"/>
  <c r="T319" i="9"/>
  <c r="T320" i="9"/>
  <c r="T321" i="9"/>
  <c r="T322" i="9"/>
  <c r="T323" i="9"/>
  <c r="T324" i="9"/>
  <c r="T325" i="9"/>
  <c r="T326" i="9"/>
  <c r="T327" i="9"/>
  <c r="T328" i="9"/>
  <c r="T329" i="9"/>
  <c r="T330" i="9"/>
  <c r="T331" i="9"/>
  <c r="T332" i="9"/>
  <c r="T333" i="9"/>
  <c r="T334" i="9"/>
  <c r="T335" i="9"/>
  <c r="T336" i="9"/>
  <c r="T337" i="9"/>
  <c r="T338" i="9"/>
  <c r="T339" i="9"/>
  <c r="T340" i="9"/>
  <c r="T341" i="9"/>
  <c r="T342" i="9"/>
  <c r="T343" i="9"/>
  <c r="T344" i="9"/>
  <c r="T345" i="9"/>
  <c r="T346" i="9"/>
  <c r="T347" i="9"/>
  <c r="T348" i="9"/>
  <c r="T349" i="9"/>
  <c r="T350" i="9"/>
  <c r="T351" i="9"/>
  <c r="T352" i="9"/>
  <c r="T353" i="9"/>
  <c r="T354" i="9"/>
  <c r="T355" i="9"/>
  <c r="T356" i="9"/>
  <c r="T357" i="9"/>
  <c r="T358" i="9"/>
  <c r="T359" i="9"/>
  <c r="T360" i="9"/>
  <c r="T361" i="9"/>
  <c r="T362" i="9"/>
  <c r="T363" i="9"/>
  <c r="T364" i="9"/>
  <c r="T365" i="9"/>
  <c r="T366" i="9"/>
  <c r="T367" i="9"/>
  <c r="T368" i="9"/>
  <c r="T369" i="9"/>
  <c r="T370" i="9"/>
  <c r="T371" i="9"/>
  <c r="T372" i="9"/>
  <c r="T373" i="9"/>
  <c r="T374" i="9"/>
  <c r="T375" i="9"/>
  <c r="T376" i="9"/>
  <c r="T377" i="9"/>
  <c r="T378" i="9"/>
  <c r="T379" i="9"/>
  <c r="T380" i="9"/>
  <c r="T381" i="9"/>
  <c r="T382" i="9"/>
  <c r="T383" i="9"/>
  <c r="T384" i="9"/>
  <c r="T385" i="9"/>
  <c r="T386" i="9"/>
  <c r="T387" i="9"/>
  <c r="T388" i="9"/>
  <c r="T389" i="9"/>
  <c r="T390" i="9"/>
  <c r="T391" i="9"/>
  <c r="T392" i="9"/>
  <c r="T393" i="9"/>
  <c r="T394" i="9"/>
  <c r="T395" i="9"/>
  <c r="T396" i="9"/>
  <c r="T397" i="9"/>
  <c r="T398" i="9"/>
  <c r="T399" i="9"/>
  <c r="T400" i="9"/>
  <c r="T401" i="9"/>
  <c r="T402" i="9"/>
  <c r="T403" i="9"/>
  <c r="T404" i="9"/>
  <c r="T405" i="9"/>
  <c r="T406" i="9"/>
  <c r="T407" i="9"/>
  <c r="T408" i="9"/>
  <c r="T409" i="9"/>
  <c r="T410" i="9"/>
  <c r="T411" i="9"/>
  <c r="T412" i="9"/>
  <c r="T413" i="9"/>
  <c r="T414" i="9"/>
  <c r="T415" i="9"/>
  <c r="T416" i="9"/>
  <c r="T417" i="9"/>
  <c r="T418" i="9"/>
  <c r="T419" i="9"/>
  <c r="T420" i="9"/>
  <c r="T421" i="9"/>
  <c r="T422" i="9"/>
  <c r="T423" i="9"/>
  <c r="T424" i="9"/>
  <c r="T425" i="9"/>
  <c r="T426" i="9"/>
  <c r="T427" i="9"/>
  <c r="T428" i="9"/>
  <c r="T429" i="9"/>
  <c r="T430" i="9"/>
  <c r="T431" i="9"/>
  <c r="T432" i="9"/>
  <c r="T433" i="9"/>
  <c r="T434" i="9"/>
  <c r="T435" i="9"/>
  <c r="T436" i="9"/>
  <c r="T437" i="9"/>
  <c r="T438" i="9"/>
  <c r="T439" i="9"/>
  <c r="T440" i="9"/>
  <c r="T441" i="9"/>
  <c r="T442" i="9"/>
  <c r="T443" i="9"/>
  <c r="T444" i="9"/>
  <c r="T445" i="9"/>
  <c r="T446" i="9"/>
  <c r="T447" i="9"/>
  <c r="T448" i="9"/>
  <c r="T449" i="9"/>
  <c r="T450" i="9"/>
  <c r="T451" i="9"/>
  <c r="T452" i="9"/>
  <c r="T453" i="9"/>
  <c r="T454" i="9"/>
  <c r="T455" i="9"/>
  <c r="T456" i="9"/>
  <c r="T457" i="9"/>
  <c r="T458" i="9"/>
  <c r="T459" i="9"/>
  <c r="T460" i="9"/>
  <c r="T461" i="9"/>
  <c r="T462" i="9"/>
  <c r="T463" i="9"/>
  <c r="T464" i="9"/>
  <c r="T465" i="9"/>
  <c r="T466" i="9"/>
  <c r="T467" i="9"/>
  <c r="T468" i="9"/>
  <c r="T469" i="9"/>
  <c r="T470" i="9"/>
  <c r="T471" i="9"/>
  <c r="T472" i="9"/>
  <c r="T473" i="9"/>
  <c r="T474" i="9"/>
  <c r="T475" i="9"/>
  <c r="T476" i="9"/>
  <c r="T477" i="9"/>
  <c r="T478" i="9"/>
  <c r="T479" i="9"/>
  <c r="T480" i="9"/>
  <c r="T481" i="9"/>
  <c r="T482" i="9"/>
  <c r="T483" i="9"/>
  <c r="T484" i="9"/>
  <c r="T485" i="9"/>
  <c r="T486" i="9"/>
  <c r="T487" i="9"/>
  <c r="T488" i="9"/>
  <c r="T489" i="9"/>
  <c r="T490" i="9"/>
  <c r="T491" i="9"/>
  <c r="T492" i="9"/>
  <c r="T493" i="9"/>
  <c r="T494" i="9"/>
  <c r="T495" i="9"/>
  <c r="T496" i="9"/>
  <c r="T497" i="9"/>
  <c r="T498" i="9"/>
  <c r="T499" i="9"/>
  <c r="T500" i="9"/>
  <c r="T501" i="9"/>
  <c r="T502" i="9"/>
  <c r="T503" i="9"/>
  <c r="T504" i="9"/>
  <c r="T505" i="9"/>
  <c r="T506" i="9"/>
  <c r="T507" i="9"/>
  <c r="T508" i="9"/>
  <c r="T509" i="9"/>
  <c r="T510" i="9"/>
  <c r="T511" i="9"/>
  <c r="T512" i="9"/>
  <c r="T513" i="9"/>
  <c r="T514" i="9"/>
  <c r="T515" i="9"/>
  <c r="T516" i="9"/>
  <c r="T517" i="9"/>
  <c r="T518" i="9"/>
  <c r="T519" i="9"/>
  <c r="T520" i="9"/>
  <c r="T521" i="9"/>
  <c r="T522" i="9"/>
  <c r="T523" i="9"/>
  <c r="T524" i="9"/>
  <c r="T525" i="9"/>
  <c r="T526" i="9"/>
  <c r="T527" i="9"/>
  <c r="T528" i="9"/>
  <c r="T529" i="9"/>
  <c r="T530" i="9"/>
  <c r="T531" i="9"/>
  <c r="T532" i="9"/>
  <c r="T533" i="9"/>
  <c r="T534" i="9"/>
  <c r="T535" i="9"/>
  <c r="T536" i="9"/>
  <c r="T537" i="9"/>
  <c r="T538" i="9"/>
  <c r="T539" i="9"/>
  <c r="T540" i="9"/>
  <c r="T541" i="9"/>
  <c r="T542" i="9"/>
  <c r="T543" i="9"/>
  <c r="T544" i="9"/>
  <c r="T545" i="9"/>
  <c r="T546" i="9"/>
  <c r="T547" i="9"/>
  <c r="T548" i="9"/>
  <c r="T549" i="9"/>
  <c r="T550" i="9"/>
  <c r="T551" i="9"/>
  <c r="T552" i="9"/>
  <c r="T553" i="9"/>
  <c r="T554" i="9"/>
  <c r="T555" i="9"/>
  <c r="T556" i="9"/>
  <c r="T557" i="9"/>
  <c r="T558" i="9"/>
  <c r="T559" i="9"/>
  <c r="T560" i="9"/>
  <c r="T561" i="9"/>
  <c r="T562" i="9"/>
  <c r="T563" i="9"/>
  <c r="T564" i="9"/>
  <c r="T565" i="9"/>
  <c r="T566" i="9"/>
  <c r="T567" i="9"/>
  <c r="T568" i="9"/>
  <c r="T569" i="9"/>
  <c r="T570" i="9"/>
  <c r="T571" i="9"/>
  <c r="T572" i="9"/>
  <c r="T573" i="9"/>
  <c r="T574" i="9"/>
  <c r="T575" i="9"/>
  <c r="T576" i="9"/>
  <c r="T577" i="9"/>
  <c r="T578" i="9"/>
  <c r="T579" i="9"/>
  <c r="T580" i="9"/>
  <c r="T581" i="9"/>
  <c r="T582" i="9"/>
  <c r="T583" i="9"/>
  <c r="T584" i="9"/>
  <c r="T585" i="9"/>
  <c r="T586" i="9"/>
  <c r="T587" i="9"/>
  <c r="T588" i="9"/>
  <c r="T589" i="9"/>
  <c r="T590" i="9"/>
  <c r="T591" i="9"/>
  <c r="T592" i="9"/>
  <c r="T593" i="9"/>
  <c r="T2" i="9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2" i="6"/>
  <c r="H2" i="13"/>
  <c r="H3" i="13"/>
  <c r="H4" i="13"/>
  <c r="H5" i="13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K237" i="9"/>
  <c r="K238" i="9"/>
  <c r="K239" i="9"/>
  <c r="K240" i="9"/>
  <c r="K241" i="9"/>
  <c r="K242" i="9"/>
  <c r="K243" i="9"/>
  <c r="K244" i="9"/>
  <c r="K245" i="9"/>
  <c r="K246" i="9"/>
  <c r="K247" i="9"/>
  <c r="K248" i="9"/>
  <c r="K249" i="9"/>
  <c r="K250" i="9"/>
  <c r="K251" i="9"/>
  <c r="K252" i="9"/>
  <c r="K253" i="9"/>
  <c r="K254" i="9"/>
  <c r="K255" i="9"/>
  <c r="K256" i="9"/>
  <c r="K257" i="9"/>
  <c r="K258" i="9"/>
  <c r="K259" i="9"/>
  <c r="K260" i="9"/>
  <c r="K261" i="9"/>
  <c r="K262" i="9"/>
  <c r="K263" i="9"/>
  <c r="K264" i="9"/>
  <c r="K265" i="9"/>
  <c r="K266" i="9"/>
  <c r="K267" i="9"/>
  <c r="K268" i="9"/>
  <c r="K269" i="9"/>
  <c r="K270" i="9"/>
  <c r="K271" i="9"/>
  <c r="K272" i="9"/>
  <c r="K273" i="9"/>
  <c r="K274" i="9"/>
  <c r="K275" i="9"/>
  <c r="K276" i="9"/>
  <c r="K277" i="9"/>
  <c r="K278" i="9"/>
  <c r="K279" i="9"/>
  <c r="K280" i="9"/>
  <c r="K281" i="9"/>
  <c r="K282" i="9"/>
  <c r="K283" i="9"/>
  <c r="K284" i="9"/>
  <c r="K285" i="9"/>
  <c r="K286" i="9"/>
  <c r="K287" i="9"/>
  <c r="K288" i="9"/>
  <c r="K289" i="9"/>
  <c r="K290" i="9"/>
  <c r="K291" i="9"/>
  <c r="K292" i="9"/>
  <c r="K293" i="9"/>
  <c r="K294" i="9"/>
  <c r="K295" i="9"/>
  <c r="K296" i="9"/>
  <c r="K297" i="9"/>
  <c r="K298" i="9"/>
  <c r="K299" i="9"/>
  <c r="K300" i="9"/>
  <c r="K301" i="9"/>
  <c r="K302" i="9"/>
  <c r="K303" i="9"/>
  <c r="K304" i="9"/>
  <c r="K305" i="9"/>
  <c r="K306" i="9"/>
  <c r="K307" i="9"/>
  <c r="K308" i="9"/>
  <c r="K309" i="9"/>
  <c r="K310" i="9"/>
  <c r="K311" i="9"/>
  <c r="K312" i="9"/>
  <c r="K313" i="9"/>
  <c r="K314" i="9"/>
  <c r="K315" i="9"/>
  <c r="K316" i="9"/>
  <c r="K317" i="9"/>
  <c r="K318" i="9"/>
  <c r="K319" i="9"/>
  <c r="K320" i="9"/>
  <c r="K321" i="9"/>
  <c r="K322" i="9"/>
  <c r="K323" i="9"/>
  <c r="K324" i="9"/>
  <c r="K325" i="9"/>
  <c r="K326" i="9"/>
  <c r="K327" i="9"/>
  <c r="K328" i="9"/>
  <c r="K329" i="9"/>
  <c r="K330" i="9"/>
  <c r="K331" i="9"/>
  <c r="K332" i="9"/>
  <c r="K333" i="9"/>
  <c r="K334" i="9"/>
  <c r="K335" i="9"/>
  <c r="K336" i="9"/>
  <c r="K337" i="9"/>
  <c r="K338" i="9"/>
  <c r="K339" i="9"/>
  <c r="K340" i="9"/>
  <c r="K341" i="9"/>
  <c r="K342" i="9"/>
  <c r="K343" i="9"/>
  <c r="K344" i="9"/>
  <c r="K345" i="9"/>
  <c r="K346" i="9"/>
  <c r="K347" i="9"/>
  <c r="K348" i="9"/>
  <c r="K349" i="9"/>
  <c r="K350" i="9"/>
  <c r="K351" i="9"/>
  <c r="K352" i="9"/>
  <c r="K353" i="9"/>
  <c r="K354" i="9"/>
  <c r="K355" i="9"/>
  <c r="K356" i="9"/>
  <c r="K357" i="9"/>
  <c r="K358" i="9"/>
  <c r="K359" i="9"/>
  <c r="K360" i="9"/>
  <c r="K361" i="9"/>
  <c r="K362" i="9"/>
  <c r="K363" i="9"/>
  <c r="K364" i="9"/>
  <c r="K365" i="9"/>
  <c r="K366" i="9"/>
  <c r="K367" i="9"/>
  <c r="K368" i="9"/>
  <c r="K369" i="9"/>
  <c r="K370" i="9"/>
  <c r="K371" i="9"/>
  <c r="K372" i="9"/>
  <c r="K373" i="9"/>
  <c r="K374" i="9"/>
  <c r="K375" i="9"/>
  <c r="K376" i="9"/>
  <c r="K377" i="9"/>
  <c r="K378" i="9"/>
  <c r="K379" i="9"/>
  <c r="K380" i="9"/>
  <c r="K381" i="9"/>
  <c r="K382" i="9"/>
  <c r="K383" i="9"/>
  <c r="K384" i="9"/>
  <c r="K385" i="9"/>
  <c r="K386" i="9"/>
  <c r="K387" i="9"/>
  <c r="K388" i="9"/>
  <c r="K389" i="9"/>
  <c r="K390" i="9"/>
  <c r="K391" i="9"/>
  <c r="K392" i="9"/>
  <c r="K393" i="9"/>
  <c r="K394" i="9"/>
  <c r="K395" i="9"/>
  <c r="K396" i="9"/>
  <c r="K397" i="9"/>
  <c r="K398" i="9"/>
  <c r="K399" i="9"/>
  <c r="K400" i="9"/>
  <c r="K401" i="9"/>
  <c r="K402" i="9"/>
  <c r="K403" i="9"/>
  <c r="K404" i="9"/>
  <c r="K405" i="9"/>
  <c r="K406" i="9"/>
  <c r="K407" i="9"/>
  <c r="K408" i="9"/>
  <c r="K409" i="9"/>
  <c r="K410" i="9"/>
  <c r="K411" i="9"/>
  <c r="K412" i="9"/>
  <c r="K413" i="9"/>
  <c r="K414" i="9"/>
  <c r="K415" i="9"/>
  <c r="K416" i="9"/>
  <c r="K417" i="9"/>
  <c r="K418" i="9"/>
  <c r="K419" i="9"/>
  <c r="K420" i="9"/>
  <c r="K421" i="9"/>
  <c r="K422" i="9"/>
  <c r="K423" i="9"/>
  <c r="K424" i="9"/>
  <c r="K425" i="9"/>
  <c r="K426" i="9"/>
  <c r="K427" i="9"/>
  <c r="K428" i="9"/>
  <c r="K429" i="9"/>
  <c r="K430" i="9"/>
  <c r="K431" i="9"/>
  <c r="K432" i="9"/>
  <c r="K433" i="9"/>
  <c r="K434" i="9"/>
  <c r="K435" i="9"/>
  <c r="K436" i="9"/>
  <c r="K437" i="9"/>
  <c r="K438" i="9"/>
  <c r="K439" i="9"/>
  <c r="K440" i="9"/>
  <c r="K441" i="9"/>
  <c r="K442" i="9"/>
  <c r="K443" i="9"/>
  <c r="K444" i="9"/>
  <c r="K445" i="9"/>
  <c r="K446" i="9"/>
  <c r="K447" i="9"/>
  <c r="K448" i="9"/>
  <c r="K449" i="9"/>
  <c r="K450" i="9"/>
  <c r="K451" i="9"/>
  <c r="K452" i="9"/>
  <c r="K453" i="9"/>
  <c r="K454" i="9"/>
  <c r="K455" i="9"/>
  <c r="K456" i="9"/>
  <c r="K457" i="9"/>
  <c r="K458" i="9"/>
  <c r="K459" i="9"/>
  <c r="K460" i="9"/>
  <c r="K461" i="9"/>
  <c r="K462" i="9"/>
  <c r="K463" i="9"/>
  <c r="K464" i="9"/>
  <c r="K465" i="9"/>
  <c r="K466" i="9"/>
  <c r="K467" i="9"/>
  <c r="K468" i="9"/>
  <c r="K469" i="9"/>
  <c r="K470" i="9"/>
  <c r="K471" i="9"/>
  <c r="K472" i="9"/>
  <c r="K473" i="9"/>
  <c r="K474" i="9"/>
  <c r="K475" i="9"/>
  <c r="K476" i="9"/>
  <c r="K477" i="9"/>
  <c r="K478" i="9"/>
  <c r="K479" i="9"/>
  <c r="K480" i="9"/>
  <c r="K481" i="9"/>
  <c r="K482" i="9"/>
  <c r="K483" i="9"/>
  <c r="K484" i="9"/>
  <c r="K485" i="9"/>
  <c r="K486" i="9"/>
  <c r="K487" i="9"/>
  <c r="K488" i="9"/>
  <c r="K489" i="9"/>
  <c r="K490" i="9"/>
  <c r="K491" i="9"/>
  <c r="K492" i="9"/>
  <c r="K493" i="9"/>
  <c r="K494" i="9"/>
  <c r="K495" i="9"/>
  <c r="K496" i="9"/>
  <c r="K497" i="9"/>
  <c r="K498" i="9"/>
  <c r="K499" i="9"/>
  <c r="K500" i="9"/>
  <c r="K501" i="9"/>
  <c r="K502" i="9"/>
  <c r="K503" i="9"/>
  <c r="K504" i="9"/>
  <c r="K505" i="9"/>
  <c r="K506" i="9"/>
  <c r="K507" i="9"/>
  <c r="K508" i="9"/>
  <c r="K509" i="9"/>
  <c r="K510" i="9"/>
  <c r="K511" i="9"/>
  <c r="K512" i="9"/>
  <c r="K513" i="9"/>
  <c r="K514" i="9"/>
  <c r="K515" i="9"/>
  <c r="K516" i="9"/>
  <c r="K517" i="9"/>
  <c r="K518" i="9"/>
  <c r="K519" i="9"/>
  <c r="K520" i="9"/>
  <c r="K521" i="9"/>
  <c r="K522" i="9"/>
  <c r="K523" i="9"/>
  <c r="K524" i="9"/>
  <c r="K525" i="9"/>
  <c r="K526" i="9"/>
  <c r="K527" i="9"/>
  <c r="K528" i="9"/>
  <c r="K529" i="9"/>
  <c r="K530" i="9"/>
  <c r="K531" i="9"/>
  <c r="K532" i="9"/>
  <c r="K533" i="9"/>
  <c r="K534" i="9"/>
  <c r="K535" i="9"/>
  <c r="K536" i="9"/>
  <c r="K537" i="9"/>
  <c r="K538" i="9"/>
  <c r="K539" i="9"/>
  <c r="K540" i="9"/>
  <c r="K541" i="9"/>
  <c r="K542" i="9"/>
  <c r="K543" i="9"/>
  <c r="K544" i="9"/>
  <c r="K545" i="9"/>
  <c r="K546" i="9"/>
  <c r="K547" i="9"/>
  <c r="K548" i="9"/>
  <c r="K549" i="9"/>
  <c r="K550" i="9"/>
  <c r="K551" i="9"/>
  <c r="K552" i="9"/>
  <c r="K553" i="9"/>
  <c r="K554" i="9"/>
  <c r="K555" i="9"/>
  <c r="K556" i="9"/>
  <c r="K557" i="9"/>
  <c r="K558" i="9"/>
  <c r="K559" i="9"/>
  <c r="K560" i="9"/>
  <c r="K561" i="9"/>
  <c r="K562" i="9"/>
  <c r="K563" i="9"/>
  <c r="K564" i="9"/>
  <c r="K565" i="9"/>
  <c r="K566" i="9"/>
  <c r="K567" i="9"/>
  <c r="K568" i="9"/>
  <c r="K569" i="9"/>
  <c r="K570" i="9"/>
  <c r="K571" i="9"/>
  <c r="K572" i="9"/>
  <c r="K573" i="9"/>
  <c r="K574" i="9"/>
  <c r="K575" i="9"/>
  <c r="K576" i="9"/>
  <c r="K577" i="9"/>
  <c r="K578" i="9"/>
  <c r="K579" i="9"/>
  <c r="K580" i="9"/>
  <c r="K581" i="9"/>
  <c r="K582" i="9"/>
  <c r="K583" i="9"/>
  <c r="K584" i="9"/>
  <c r="K585" i="9"/>
  <c r="K586" i="9"/>
  <c r="K587" i="9"/>
  <c r="K588" i="9"/>
  <c r="K589" i="9"/>
  <c r="K590" i="9"/>
  <c r="K591" i="9"/>
  <c r="K592" i="9"/>
  <c r="K593" i="9"/>
  <c r="K2" i="9"/>
  <c r="W2" i="9" a="1"/>
  <c r="W2" i="9" s="1"/>
  <c r="X2" i="9" a="1"/>
  <c r="X2" i="9" s="1"/>
  <c r="U3" i="9"/>
  <c r="X3" i="9" s="1" a="1"/>
  <c r="X3" i="9" s="1"/>
  <c r="V2" i="9" l="1" a="1"/>
  <c r="V2" i="9" s="1"/>
  <c r="E2" i="3" a="1"/>
  <c r="E2" i="3" s="1"/>
  <c r="W3" i="9" a="1"/>
  <c r="W3" i="9" s="1"/>
  <c r="U4" i="9"/>
  <c r="V3" i="9" a="1"/>
  <c r="V3" i="9" s="1"/>
  <c r="AG12" i="14"/>
  <c r="AH12" i="14" s="1"/>
  <c r="AG11" i="14"/>
  <c r="AH11" i="14" s="1"/>
  <c r="AI10" i="14"/>
  <c r="AG10" i="14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F16" i="7"/>
  <c r="H16" i="7" s="1"/>
  <c r="F13" i="7"/>
  <c r="H13" i="7" s="1"/>
  <c r="F14" i="7"/>
  <c r="H14" i="7" s="1"/>
  <c r="F2" i="7"/>
  <c r="H2" i="7" s="1"/>
  <c r="F3" i="7"/>
  <c r="H3" i="7" s="1"/>
  <c r="F4" i="7"/>
  <c r="H4" i="7" s="1"/>
  <c r="F5" i="7"/>
  <c r="H5" i="7" s="1"/>
  <c r="F6" i="7"/>
  <c r="H6" i="7" s="1"/>
  <c r="F7" i="7"/>
  <c r="H7" i="7" s="1"/>
  <c r="F8" i="7"/>
  <c r="H8" i="7" s="1"/>
  <c r="F9" i="7"/>
  <c r="H9" i="7" s="1"/>
  <c r="F10" i="7"/>
  <c r="H10" i="7" s="1"/>
  <c r="F11" i="7"/>
  <c r="H11" i="7" s="1"/>
  <c r="F12" i="7"/>
  <c r="H12" i="7" s="1"/>
  <c r="F15" i="7"/>
  <c r="H15" i="7" s="1"/>
  <c r="F17" i="7"/>
  <c r="H17" i="7" s="1"/>
  <c r="F18" i="7"/>
  <c r="H18" i="7" s="1"/>
  <c r="L2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I2" i="7"/>
  <c r="K2" i="7" s="1"/>
  <c r="I3" i="7"/>
  <c r="K3" i="7" s="1"/>
  <c r="I4" i="7"/>
  <c r="K4" i="7" s="1"/>
  <c r="I5" i="7"/>
  <c r="K5" i="7" s="1"/>
  <c r="I6" i="7"/>
  <c r="K6" i="7" s="1"/>
  <c r="I7" i="7"/>
  <c r="K7" i="7" s="1"/>
  <c r="I8" i="7"/>
  <c r="K8" i="7" s="1"/>
  <c r="I9" i="7"/>
  <c r="K9" i="7" s="1"/>
  <c r="I10" i="7"/>
  <c r="K10" i="7" s="1"/>
  <c r="AI9" i="14" s="1"/>
  <c r="I11" i="7"/>
  <c r="K11" i="7" s="1"/>
  <c r="I12" i="7"/>
  <c r="AG9" i="14" s="1"/>
  <c r="I13" i="7"/>
  <c r="K13" i="7" s="1"/>
  <c r="I14" i="7"/>
  <c r="K14" i="7" s="1"/>
  <c r="I15" i="7"/>
  <c r="K15" i="7" s="1"/>
  <c r="I16" i="7"/>
  <c r="K16" i="7" s="1"/>
  <c r="I17" i="7"/>
  <c r="K17" i="7" s="1"/>
  <c r="I18" i="7"/>
  <c r="K18" i="7" s="1"/>
  <c r="AG3" i="14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AI5" i="14"/>
  <c r="AI4" i="14"/>
  <c r="AH5" i="14" s="1"/>
  <c r="E18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C18" i="5"/>
  <c r="B18" i="5"/>
  <c r="AG1" i="14"/>
  <c r="B21" i="2"/>
  <c r="B23" i="2" s="1" a="1"/>
  <c r="B23" i="2" s="1"/>
  <c r="AG2" i="14" s="1" a="1"/>
  <c r="AG2" i="14" s="1"/>
  <c r="X4" i="9" l="1" a="1"/>
  <c r="X4" i="9" s="1"/>
  <c r="W4" i="9" a="1"/>
  <c r="W4" i="9" s="1"/>
  <c r="U5" i="9"/>
  <c r="V4" i="9" a="1"/>
  <c r="V4" i="9" s="1"/>
  <c r="K12" i="7"/>
  <c r="AG8" i="14"/>
  <c r="AI8" i="14"/>
  <c r="AH4" i="14"/>
  <c r="D18" i="5"/>
  <c r="W5" i="9" l="1" a="1"/>
  <c r="W5" i="9" s="1"/>
  <c r="X5" i="9" a="1"/>
  <c r="X5" i="9" s="1"/>
  <c r="U6" i="9"/>
  <c r="V5" i="9" a="1"/>
  <c r="V5" i="9" s="1"/>
  <c r="U7" i="9" l="1"/>
  <c r="W6" i="9" a="1"/>
  <c r="W6" i="9" s="1"/>
  <c r="V6" i="9" a="1"/>
  <c r="V6" i="9" s="1"/>
  <c r="X6" i="9" a="1"/>
  <c r="X6" i="9" s="1"/>
  <c r="U8" i="9" l="1"/>
  <c r="X7" i="9" a="1"/>
  <c r="X7" i="9" s="1"/>
  <c r="V7" i="9" a="1"/>
  <c r="V7" i="9" s="1"/>
  <c r="W7" i="9" a="1"/>
  <c r="W7" i="9" s="1"/>
  <c r="U9" i="9" l="1"/>
  <c r="X8" i="9" a="1"/>
  <c r="X8" i="9" s="1"/>
  <c r="V8" i="9" a="1"/>
  <c r="V8" i="9" s="1"/>
  <c r="W8" i="9" a="1"/>
  <c r="W8" i="9" s="1"/>
  <c r="U10" i="9" l="1"/>
  <c r="V9" i="9" a="1"/>
  <c r="V9" i="9" s="1"/>
  <c r="W9" i="9" a="1"/>
  <c r="W9" i="9" s="1"/>
  <c r="X9" i="9" a="1"/>
  <c r="X9" i="9" s="1"/>
  <c r="U11" i="9" l="1"/>
  <c r="W10" i="9" a="1"/>
  <c r="W10" i="9" s="1"/>
  <c r="X10" i="9" a="1"/>
  <c r="X10" i="9" s="1"/>
  <c r="V10" i="9" a="1"/>
  <c r="V10" i="9" s="1"/>
  <c r="U12" i="9" l="1"/>
  <c r="X11" i="9" a="1"/>
  <c r="X11" i="9" s="1"/>
  <c r="W11" i="9" a="1"/>
  <c r="W11" i="9" s="1"/>
  <c r="V11" i="9" a="1"/>
  <c r="V11" i="9" s="1"/>
  <c r="U13" i="9" l="1"/>
  <c r="V12" i="9" a="1"/>
  <c r="V12" i="9" s="1"/>
  <c r="X12" i="9" a="1"/>
  <c r="X12" i="9" s="1"/>
  <c r="W12" i="9" a="1"/>
  <c r="W12" i="9" s="1"/>
  <c r="U14" i="9" l="1"/>
  <c r="W13" i="9" a="1"/>
  <c r="W13" i="9" s="1"/>
  <c r="X13" i="9" a="1"/>
  <c r="X13" i="9" s="1"/>
  <c r="V13" i="9" a="1"/>
  <c r="V13" i="9" s="1"/>
  <c r="U15" i="9" l="1"/>
  <c r="W14" i="9" a="1"/>
  <c r="W14" i="9" s="1"/>
  <c r="V14" i="9" a="1"/>
  <c r="V14" i="9" s="1"/>
  <c r="X14" i="9" a="1"/>
  <c r="X14" i="9" s="1"/>
  <c r="X15" i="9" l="1" a="1"/>
  <c r="X15" i="9" s="1"/>
  <c r="V15" i="9" a="1"/>
  <c r="V15" i="9" s="1"/>
  <c r="U16" i="9"/>
  <c r="W15" i="9" a="1"/>
  <c r="W15" i="9" s="1"/>
  <c r="U17" i="9" l="1"/>
  <c r="X16" i="9" a="1"/>
  <c r="X16" i="9" s="1"/>
  <c r="V16" i="9" a="1"/>
  <c r="V16" i="9" s="1"/>
  <c r="W16" i="9" a="1"/>
  <c r="W16" i="9" s="1"/>
  <c r="V17" i="9" l="1" a="1"/>
  <c r="V17" i="9" s="1"/>
  <c r="W17" i="9" a="1"/>
  <c r="W17" i="9" s="1"/>
  <c r="X17" i="9" a="1"/>
  <c r="X17" i="9" s="1"/>
  <c r="A18" i="6"/>
  <c r="A17" i="6"/>
  <c r="A8" i="6"/>
  <c r="A7" i="6"/>
  <c r="A14" i="6"/>
  <c r="A10" i="6"/>
  <c r="A6" i="6"/>
  <c r="A3" i="6"/>
  <c r="AH6" i="14"/>
  <c r="A11" i="6"/>
  <c r="A15" i="6"/>
  <c r="A4" i="6"/>
  <c r="A13" i="6"/>
  <c r="A9" i="6"/>
  <c r="A5" i="6"/>
  <c r="A12" i="6"/>
  <c r="A16" i="6"/>
  <c r="I2" i="6" l="1" a="1"/>
  <c r="I2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77AD21-4E7B-499B-A40D-078C6BD18330}" keepAlive="1" name="Zapytanie — Parametr1" description="Połączenie z zapytaniem „Parametr1” w skoroszycie." type="5" refreshedVersion="0" background="1">
    <dbPr connection="Provider=Microsoft.Mashup.OleDb.1;Data Source=$Workbook$;Location=Parametr1;Extended Properties=&quot;&quot;" command="SELECT * FROM [Parametr1]"/>
  </connection>
  <connection id="2" xr16:uid="{33486F59-F9F0-412E-8447-90F303E93851}" keepAlive="1" name="Zapytanie — Parametr2" description="Połączenie z zapytaniem „Parametr2” w skoroszycie." type="5" refreshedVersion="0" background="1">
    <dbPr connection="Provider=Microsoft.Mashup.OleDb.1;Data Source=$Workbook$;Location=Parametr2;Extended Properties=&quot;&quot;" command="SELECT * FROM [Parametr2]"/>
  </connection>
  <connection id="3" xr16:uid="{1AE4423B-D2FB-4419-B6D7-5AE9A3873F25}" keepAlive="1" name="Zapytanie — Parametr3" description="Połączenie z zapytaniem „Parametr3” w skoroszycie." type="5" refreshedVersion="0" background="1">
    <dbPr connection="Provider=Microsoft.Mashup.OleDb.1;Data Source=$Workbook$;Location=Parametr3;Extended Properties=&quot;&quot;" command="SELECT * FROM [Parametr3]"/>
  </connection>
  <connection id="4" xr16:uid="{637EE030-7DA7-4007-8882-9AF80719F328}" keepAlive="1" name="Zapytanie — Parametr4" description="Połączenie z zapytaniem „Parametr4” w skoroszycie." type="5" refreshedVersion="0" background="1">
    <dbPr connection="Provider=Microsoft.Mashup.OleDb.1;Data Source=$Workbook$;Location=Parametr4;Extended Properties=&quot;&quot;" command="SELECT * FROM [Parametr4]"/>
  </connection>
  <connection id="5" xr16:uid="{9D52E094-2395-450B-BF41-266BAB992507}" keepAlive="1" name="Zapytanie — Parametr5" description="Połączenie z zapytaniem „Parametr5” w skoroszycie." type="5" refreshedVersion="0" background="1">
    <dbPr connection="Provider=Microsoft.Mashup.OleDb.1;Data Source=$Workbook$;Location=Parametr5;Extended Properties=&quot;&quot;" command="SELECT * FROM [Parametr5]"/>
  </connection>
  <connection id="6" xr16:uid="{D9FEA0D2-EF3A-4040-921B-D0964FDE33F1}" keepAlive="1" name="Zapytanie — Przekształć plik" description="Połączenie z zapytaniem „Przekształć plik” w skoroszycie." type="5" refreshedVersion="0" background="1">
    <dbPr connection="Provider=Microsoft.Mashup.OleDb.1;Data Source=$Workbook$;Location=&quot;Przekształć plik&quot;;Extended Properties=&quot;&quot;" command="SELECT * FROM [Przekształć plik]"/>
  </connection>
  <connection id="7" xr16:uid="{B151E6FE-2307-4772-9DAC-B0DF9034F0B0}" keepAlive="1" name="Zapytanie — Przekształć plik (2)" description="Połączenie z zapytaniem „Przekształć plik (2)” w skoroszycie." type="5" refreshedVersion="0" background="1">
    <dbPr connection="Provider=Microsoft.Mashup.OleDb.1;Data Source=$Workbook$;Location=&quot;Przekształć plik (2)&quot;;Extended Properties=&quot;&quot;" command="SELECT * FROM [Przekształć plik (2)]"/>
  </connection>
  <connection id="8" xr16:uid="{ECB15AE9-621E-4FAB-B71F-224577466830}" keepAlive="1" name="Zapytanie — Przekształć plik (3)" description="Połączenie z zapytaniem „Przekształć plik (3)” w skoroszycie." type="5" refreshedVersion="0" background="1">
    <dbPr connection="Provider=Microsoft.Mashup.OleDb.1;Data Source=$Workbook$;Location=&quot;Przekształć plik (3)&quot;;Extended Properties=&quot;&quot;" command="SELECT * FROM [Przekształć plik (3)]"/>
  </connection>
  <connection id="9" xr16:uid="{C92ECCFC-48C0-4381-BF90-9DA187E224F5}" keepAlive="1" name="Zapytanie — Przekształć plik (4)" description="Połączenie z zapytaniem „Przekształć plik (4)” w skoroszycie." type="5" refreshedVersion="0" background="1">
    <dbPr connection="Provider=Microsoft.Mashup.OleDb.1;Data Source=$Workbook$;Location=&quot;Przekształć plik (4)&quot;;Extended Properties=&quot;&quot;" command="SELECT * FROM [Przekształć plik (4)]"/>
  </connection>
  <connection id="10" xr16:uid="{9F33EEEC-386E-43DA-8F15-43B0CE3488E9}" keepAlive="1" name="Zapytanie — Przekształć plik (5)" description="Połączenie z zapytaniem „Przekształć plik (5)” w skoroszycie." type="5" refreshedVersion="0" background="1">
    <dbPr connection="Provider=Microsoft.Mashup.OleDb.1;Data Source=$Workbook$;Location=&quot;Przekształć plik (5)&quot;;Extended Properties=&quot;&quot;" command="SELECT * FROM [Przekształć plik (5)]"/>
  </connection>
  <connection id="11" xr16:uid="{2B1D9D2F-5DEF-4CA5-A740-A3E028DF685B}" keepAlive="1" name="Zapytanie — Przekształć przykładowy plik" description="Połączenie z zapytaniem „Przekształć przykładowy plik” w skoroszycie." type="5" refreshedVersion="0" background="1">
    <dbPr connection="Provider=Microsoft.Mashup.OleDb.1;Data Source=$Workbook$;Location=&quot;Przekształć przykładowy plik&quot;;Extended Properties=&quot;&quot;" command="SELECT * FROM [Przekształć przykładowy plik]"/>
  </connection>
  <connection id="12" xr16:uid="{CFBCA3D6-CAC1-43DF-92AB-59D94ABDC290}" keepAlive="1" name="Zapytanie — Przekształć przykładowy plik (2)" description="Połączenie z zapytaniem „Przekształć przykładowy plik (2)” w skoroszycie." type="5" refreshedVersion="0" background="1">
    <dbPr connection="Provider=Microsoft.Mashup.OleDb.1;Data Source=$Workbook$;Location=&quot;Przekształć przykładowy plik (2)&quot;;Extended Properties=&quot;&quot;" command="SELECT * FROM [Przekształć przykładowy plik (2)]"/>
  </connection>
  <connection id="13" xr16:uid="{F3775DD0-3121-45D8-A5A5-9D91249791CF}" keepAlive="1" name="Zapytanie — Przekształć przykładowy plik (3)" description="Połączenie z zapytaniem „Przekształć przykładowy plik (3)” w skoroszycie." type="5" refreshedVersion="0" background="1">
    <dbPr connection="Provider=Microsoft.Mashup.OleDb.1;Data Source=$Workbook$;Location=&quot;Przekształć przykładowy plik (3)&quot;;Extended Properties=&quot;&quot;" command="SELECT * FROM [Przekształć przykładowy plik (3)]"/>
  </connection>
  <connection id="14" xr16:uid="{99966D14-F36A-46FC-88DD-7738BC3B7D10}" keepAlive="1" name="Zapytanie — Przekształć przykładowy plik (4)" description="Połączenie z zapytaniem „Przekształć przykładowy plik (4)” w skoroszycie." type="5" refreshedVersion="0" background="1">
    <dbPr connection="Provider=Microsoft.Mashup.OleDb.1;Data Source=$Workbook$;Location=&quot;Przekształć przykładowy plik (4)&quot;;Extended Properties=&quot;&quot;" command="SELECT * FROM [Przekształć przykładowy plik (4)]"/>
  </connection>
  <connection id="15" xr16:uid="{A454C703-0560-4791-BFC1-9E30E802E9D9}" keepAlive="1" name="Zapytanie — Przekształć przykładowy plik (5)" description="Połączenie z zapytaniem „Przekształć przykładowy plik (5)” w skoroszycie." type="5" refreshedVersion="0" background="1">
    <dbPr connection="Provider=Microsoft.Mashup.OleDb.1;Data Source=$Workbook$;Location=&quot;Przekształć przykładowy plik (5)&quot;;Extended Properties=&quot;&quot;" command="SELECT * FROM [Przekształć przykładowy plik (5)]"/>
  </connection>
  <connection id="16" xr16:uid="{F4A47681-E164-423D-B4D3-A834C2C76E92}" keepAlive="1" name="Zapytanie — Przykładowy plik" description="Połączenie z zapytaniem „Przykładowy plik” w skoroszycie." type="5" refreshedVersion="0" background="1">
    <dbPr connection="Provider=Microsoft.Mashup.OleDb.1;Data Source=$Workbook$;Location=&quot;Przykładowy plik&quot;;Extended Properties=&quot;&quot;" command="SELECT * FROM [Przykładowy plik]"/>
  </connection>
  <connection id="17" xr16:uid="{B7700F51-9068-4049-BF9E-10C0016F1F42}" keepAlive="1" name="Zapytanie — Przykładowy plik (2)" description="Połączenie z zapytaniem „Przykładowy plik (2)” w skoroszycie." type="5" refreshedVersion="0" background="1">
    <dbPr connection="Provider=Microsoft.Mashup.OleDb.1;Data Source=$Workbook$;Location=&quot;Przykładowy plik (2)&quot;;Extended Properties=&quot;&quot;" command="SELECT * FROM [Przykładowy plik (2)]"/>
  </connection>
  <connection id="18" xr16:uid="{8BB6927F-717D-4B01-B26C-4F7B47475FD4}" keepAlive="1" name="Zapytanie — Przykładowy plik (3)" description="Połączenie z zapytaniem „Przykładowy plik (3)” w skoroszycie." type="5" refreshedVersion="0" background="1">
    <dbPr connection="Provider=Microsoft.Mashup.OleDb.1;Data Source=$Workbook$;Location=&quot;Przykładowy plik (3)&quot;;Extended Properties=&quot;&quot;" command="SELECT * FROM [Przykładowy plik (3)]"/>
  </connection>
  <connection id="19" xr16:uid="{5C96A9A4-66C7-4A1D-91B7-831F33086E26}" keepAlive="1" name="Zapytanie — Przykładowy plik (4)" description="Połączenie z zapytaniem „Przykładowy plik (4)” w skoroszycie." type="5" refreshedVersion="0" background="1">
    <dbPr connection="Provider=Microsoft.Mashup.OleDb.1;Data Source=$Workbook$;Location=&quot;Przykładowy plik (4)&quot;;Extended Properties=&quot;&quot;" command="SELECT * FROM [Przykładowy plik (4)]"/>
  </connection>
  <connection id="20" xr16:uid="{100972E0-9A06-4240-BAF9-22E040320061}" keepAlive="1" name="Zapytanie — Przykładowy plik (5)" description="Połączenie z zapytaniem „Przykładowy plik (5)” w skoroszycie." type="5" refreshedVersion="0" background="1">
    <dbPr connection="Provider=Microsoft.Mashup.OleDb.1;Data Source=$Workbook$;Location=&quot;Przykładowy plik (5)&quot;;Extended Properties=&quot;&quot;" command="SELECT * FROM [Przykładowy plik (5)]"/>
  </connection>
  <connection id="21" xr16:uid="{DED200E0-0476-4D15-8A58-F381EE55C4ED}" keepAlive="1" name="Zapytanie — WD10" description="Połączenie z zapytaniem „WD10” w skoroszycie." type="5" refreshedVersion="7" background="1" saveData="1">
    <dbPr connection="Provider=Microsoft.Mashup.OleDb.1;Data Source=$Workbook$;Location=WD10;Extended Properties=&quot;&quot;" command="SELECT * FROM [WD10]"/>
  </connection>
  <connection id="22" xr16:uid="{187C40F2-1C64-4FEA-8C59-696A53C9ECAD}" keepAlive="1" name="Zapytanie — WD1314" description="Połączenie z zapytaniem „WD1314” w skoroszycie." type="5" refreshedVersion="7" background="1" saveData="1">
    <dbPr connection="Provider=Microsoft.Mashup.OleDb.1;Data Source=$Workbook$;Location=WD1314;Extended Properties=&quot;&quot;" command="SELECT * FROM [WD1314]"/>
  </connection>
  <connection id="23" xr16:uid="{A0AC1B3D-02A0-480C-91DF-2D94D594CD09}" keepAlive="1" name="Zapytanie — WD15" description="Połączenie z zapytaniem „WD15” w skoroszycie." type="5" refreshedVersion="7" background="1" saveData="1">
    <dbPr connection="Provider=Microsoft.Mashup.OleDb.1;Data Source=$Workbook$;Location=WD15;Extended Properties=&quot;&quot;" command="SELECT * FROM [WD15]"/>
  </connection>
  <connection id="24" xr16:uid="{F0EF9B50-8E90-4757-9117-49E53326B8C2}" keepAlive="1" name="Zapytanie — WD16a" description="Połączenie z zapytaniem „WD16a” w skoroszycie." type="5" refreshedVersion="7" background="1" saveData="1">
    <dbPr connection="Provider=Microsoft.Mashup.OleDb.1;Data Source=$Workbook$;Location=WD16a;Extended Properties=&quot;&quot;" command="SELECT * FROM [WD16a]"/>
  </connection>
  <connection id="25" xr16:uid="{550D043A-B602-4BB4-A1E0-7A428EE019D1}" keepAlive="1" name="Zapytanie — WD16b" description="Połączenie z zapytaniem „WD16b” w skoroszycie." type="5" refreshedVersion="7" background="1" saveData="1">
    <dbPr connection="Provider=Microsoft.Mashup.OleDb.1;Data Source=$Workbook$;Location=WD16b;Extended Properties=&quot;&quot;" command="SELECT * FROM [WD16b]"/>
  </connection>
  <connection id="26" xr16:uid="{7A3068D6-9C7A-44B7-9232-4093DDD8BA00}" keepAlive="1" name="Zapytanie — WD2" description="Połączenie z zapytaniem „WD2” w skoroszycie." type="5" refreshedVersion="7" background="1" saveData="1">
    <dbPr connection="Provider=Microsoft.Mashup.OleDb.1;Data Source=$Workbook$;Location=WD2;Extended Properties=&quot;&quot;" command="SELECT * FROM [WD2]"/>
  </connection>
  <connection id="27" xr16:uid="{956EE315-308B-4AA5-9381-E5F6DCE0D453}" keepAlive="1" name="Zapytanie — WD2 (2)" description="Połączenie z zapytaniem „WD2 (2)” w skoroszycie." type="5" refreshedVersion="7" background="1" saveData="1">
    <dbPr connection="Provider=Microsoft.Mashup.OleDb.1;Data Source=$Workbook$;Location=&quot;WD2 (2)&quot;;Extended Properties=&quot;&quot;" command="SELECT * FROM [WD2 (2)]"/>
  </connection>
  <connection id="28" xr16:uid="{B4EB63C6-FBB4-4513-8305-C9B7F3278131}" keepAlive="1" name="Zapytanie — WD3" description="Połączenie z zapytaniem „WD3” w skoroszycie." type="5" refreshedVersion="7" background="1" saveData="1">
    <dbPr connection="Provider=Microsoft.Mashup.OleDb.1;Data Source=$Workbook$;Location=WD3;Extended Properties=&quot;&quot;" command="SELECT * FROM [WD3]"/>
  </connection>
  <connection id="29" xr16:uid="{4F6F1E16-30E9-468D-B8A4-C740D12BBCF7}" keepAlive="1" name="Zapytanie — WD3 (2)" description="Połączenie z zapytaniem „WD3 (2)” w skoroszycie." type="5" refreshedVersion="7" background="1" saveData="1">
    <dbPr connection="Provider=Microsoft.Mashup.OleDb.1;Data Source=$Workbook$;Location=&quot;WD3 (2)&quot;;Extended Properties=&quot;&quot;" command="SELECT * FROM [WD3 (2)]"/>
  </connection>
  <connection id="30" xr16:uid="{0C1CB8D1-71B9-4EF4-BF3E-B858D67471AA}" keepAlive="1" name="Zapytanie — WD6" description="Połączenie z zapytaniem „WD6” w skoroszycie." type="5" refreshedVersion="7" background="1" saveData="1">
    <dbPr connection="Provider=Microsoft.Mashup.OleDb.1;Data Source=$Workbook$;Location=WD6;Extended Properties=&quot;&quot;" command="SELECT * FROM [WD6]"/>
  </connection>
  <connection id="31" xr16:uid="{E18AA940-265F-49E8-99D6-D46FA2AEB3DB}" keepAlive="1" name="Zapytanie — WD789 (2)" description="Połączenie z zapytaniem „WD789 (2)” w skoroszycie." type="5" refreshedVersion="7" background="1" saveData="1">
    <dbPr connection="Provider=Microsoft.Mashup.OleDb.1;Data Source=$Workbook$;Location=&quot;WD789 (2)&quot;;Extended Properties=&quot;&quot;" command="SELECT * FROM [WD789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<sst xmlns="http://schemas.openxmlformats.org/spreadsheetml/2006/main" count="5100" uniqueCount="838">
  <si>
    <t>2)</t>
  </si>
  <si>
    <t>Całkowita liczba zgonów do dnia 19/01/2024 - z folderu województwa (zgony) trzeba zrobić sumę. W excelu dodać wartość populacji i wyciągnąć procent.</t>
  </si>
  <si>
    <t xml:space="preserve">3) </t>
  </si>
  <si>
    <t>Liczba zaszczepionych (suma) ale, nie suma wszystkich szczepień tylko ogółem tylko 1 dawką. Wyciągnąć procent.</t>
  </si>
  <si>
    <t>4)</t>
  </si>
  <si>
    <t>Lista województw w tym pozycja cała polska, jako podsumowanie z województw.</t>
  </si>
  <si>
    <t>5)</t>
  </si>
  <si>
    <t>6)</t>
  </si>
  <si>
    <t>*</t>
  </si>
  <si>
    <t>Po najechaniu na obrazek, czy jest możliwość komentarza jak przy sprawdzaniu poprawnośći?</t>
  </si>
  <si>
    <t xml:space="preserve">Zaszczepieni - suma po polsce i po województwie w procentach. Potrzebna populacja województw, aby wyliczyć procent. </t>
  </si>
  <si>
    <t>Suma zakarzonych plus populacja w województwach. Folder województwo.</t>
  </si>
  <si>
    <t>7)</t>
  </si>
  <si>
    <t>Suma liczb zleconych testów POZ w całym kraju i po województwach. Folder województwo</t>
  </si>
  <si>
    <t>8)</t>
  </si>
  <si>
    <t>9)</t>
  </si>
  <si>
    <t>Suma wyników negatywnych zarówno dla Polski jak i województw. Folder województwo.</t>
  </si>
  <si>
    <t xml:space="preserve">10) </t>
  </si>
  <si>
    <t>Suma wyników pozytywnych dla całej Polski i województw. Folder województwo.</t>
  </si>
  <si>
    <t>Suma liczb zgonów dla całej Polski i województw. Tylko liczba. Folder województwo.</t>
  </si>
  <si>
    <t>11)</t>
  </si>
  <si>
    <t xml:space="preserve">Liczba zaszczepionych, a liczba zgonów. Kategoryzowane na miesiące. Wykres kombi. Suma zgonów w miesiącach. Suma zaszczepień w miesiącach dla poszczeglnych województw i Polski. </t>
  </si>
  <si>
    <t>Wykres ma być animowany. Trzeba dorobić pasek przewijania. Tu pokombinuj.</t>
  </si>
  <si>
    <t xml:space="preserve">12) </t>
  </si>
  <si>
    <t xml:space="preserve">Mapa - liczba zarażonych na mapie. Wraz z animacją jak to się zmieniało. </t>
  </si>
  <si>
    <t xml:space="preserve">13) </t>
  </si>
  <si>
    <t>Zgony wyłącznie z powodu COVID. Folder województwa.</t>
  </si>
  <si>
    <t xml:space="preserve">14) </t>
  </si>
  <si>
    <t>Zgony wraz z chorobami współistniejącymi. Suma. Folder wojewóztwa.</t>
  </si>
  <si>
    <t>15)</t>
  </si>
  <si>
    <t>Ogólna liczba zaszczepionych według płci.</t>
  </si>
  <si>
    <t>Suma zgonów wywołanych przez COVID wraz z chorobami współistniejącymi</t>
  </si>
  <si>
    <t>Województwa</t>
  </si>
  <si>
    <t>Populacja</t>
  </si>
  <si>
    <t>Wojewodztwo</t>
  </si>
  <si>
    <t>Dawka 1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</si>
  <si>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</si>
  <si>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</si>
  <si>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</si>
  <si>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</si>
  <si>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</si>
  <si>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</si>
  <si>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</si>
  <si>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</si>
  <si>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</si>
  <si>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</si>
  <si>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</si>
  <si>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</si>
  <si>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</si>
  <si>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</si>
  <si>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</si>
  <si>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</si>
  <si>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Lista województw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</si>
  <si>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</si>
  <si>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</si>
  <si>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</si>
  <si>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</si>
  <si>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</si>
  <si>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</si>
  <si>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</si>
  <si>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</si>
  <si>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</si>
  <si>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</si>
  <si>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</si>
  <si>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</si>
  <si>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</si>
  <si>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</si>
  <si>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</si>
  <si>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</si>
  <si>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WD3</t>
  </si>
  <si>
    <t>Liczba zarazonych</t>
  </si>
  <si>
    <t>Cały kraj</t>
  </si>
  <si>
    <t>wojewodztwo</t>
  </si>
  <si>
    <t>Ĺ‚Ăłdzkie</t>
  </si>
  <si>
    <t>maĹ‚opolskie</t>
  </si>
  <si>
    <t>dolnoĹ›lÄ…skie</t>
  </si>
  <si>
    <t>CaĹ‚y kraj</t>
  </si>
  <si>
    <t>warmiĹ„sko-mazurskie</t>
  </si>
  <si>
    <t>Ĺ›wiÄ™tokrzyskie</t>
  </si>
  <si>
    <t>Ĺ›lÄ…skie</t>
  </si>
  <si>
    <t>Liczba zgonow</t>
  </si>
  <si>
    <t>Data</t>
  </si>
  <si>
    <t>Liczba zaszepionych tylko 1 dawka</t>
  </si>
  <si>
    <t>stan_rekordu_na</t>
  </si>
  <si>
    <t>zgony</t>
  </si>
  <si>
    <t>zgony_w_wyniku_covid_bez_chorob_wspolistniejacych</t>
  </si>
  <si>
    <t>zgony_w_wyniku_covid_i_chorob_wspolistniejacych</t>
  </si>
  <si>
    <t>Wszystkie zgony</t>
  </si>
  <si>
    <t>Rok</t>
  </si>
  <si>
    <t>Suma</t>
  </si>
  <si>
    <t>Procent</t>
  </si>
  <si>
    <t>WD2a</t>
  </si>
  <si>
    <t>WD2b</t>
  </si>
  <si>
    <t>Cała Polska</t>
  </si>
  <si>
    <t>Zaszczepieni 1 dawką</t>
  </si>
  <si>
    <t>WD6</t>
  </si>
  <si>
    <t>WD5</t>
  </si>
  <si>
    <t>populacja</t>
  </si>
  <si>
    <t>zaszczepieni</t>
  </si>
  <si>
    <t>Kujawsko-pomorskie</t>
  </si>
  <si>
    <t>Warmińsko-mazurskie</t>
  </si>
  <si>
    <t>Całość</t>
  </si>
  <si>
    <t>zakażeni</t>
  </si>
  <si>
    <t>WD7</t>
  </si>
  <si>
    <t>POZ</t>
  </si>
  <si>
    <t>% POZ</t>
  </si>
  <si>
    <t>% w. pozytywny</t>
  </si>
  <si>
    <t>% w. negatywny</t>
  </si>
  <si>
    <t>w. pozytywny</t>
  </si>
  <si>
    <t>w. negatywny</t>
  </si>
  <si>
    <t>wszystkie testy</t>
  </si>
  <si>
    <t>% grubosc</t>
  </si>
  <si>
    <t>% POZ reszta</t>
  </si>
  <si>
    <t>WD7a</t>
  </si>
  <si>
    <t>WD7b</t>
  </si>
  <si>
    <t>WD7c</t>
  </si>
  <si>
    <t>%grubosc w.pozy</t>
  </si>
  <si>
    <t>% w. pozy reszta</t>
  </si>
  <si>
    <t>% w. nega reszta</t>
  </si>
  <si>
    <t>WD13</t>
  </si>
  <si>
    <t>WD14</t>
  </si>
  <si>
    <t>Wybierz województwo</t>
  </si>
  <si>
    <t>Zgony</t>
  </si>
  <si>
    <t>21r-sty</t>
  </si>
  <si>
    <t>21r-lut</t>
  </si>
  <si>
    <t>21r-mar</t>
  </si>
  <si>
    <t>21r-kwi</t>
  </si>
  <si>
    <t>21r-maj</t>
  </si>
  <si>
    <t>21r-cze</t>
  </si>
  <si>
    <t>21r-lip</t>
  </si>
  <si>
    <t>21r-sie</t>
  </si>
  <si>
    <t>21r-wrz</t>
  </si>
  <si>
    <t>21r-paź</t>
  </si>
  <si>
    <t>21r-lis</t>
  </si>
  <si>
    <t>21r-gru</t>
  </si>
  <si>
    <t>22r-sty</t>
  </si>
  <si>
    <t>22r-lut</t>
  </si>
  <si>
    <t>22r-mar</t>
  </si>
  <si>
    <t>22r-kwi</t>
  </si>
  <si>
    <t>22r-maj</t>
  </si>
  <si>
    <t>22r-cze</t>
  </si>
  <si>
    <t>22r-lip</t>
  </si>
  <si>
    <t>22r-sie</t>
  </si>
  <si>
    <t>22r-wrz</t>
  </si>
  <si>
    <t>22r-paź</t>
  </si>
  <si>
    <t>22r-lis</t>
  </si>
  <si>
    <t>22r-gru</t>
  </si>
  <si>
    <t>23r-sty</t>
  </si>
  <si>
    <t>23r-lut</t>
  </si>
  <si>
    <t>23r-mar</t>
  </si>
  <si>
    <t>23r-kwi</t>
  </si>
  <si>
    <t>23r-maj</t>
  </si>
  <si>
    <t>23r-cze</t>
  </si>
  <si>
    <t>23r-lip</t>
  </si>
  <si>
    <t>23r-sie</t>
  </si>
  <si>
    <t>23r-wrz</t>
  </si>
  <si>
    <t>23r-paź</t>
  </si>
  <si>
    <t>23r-lis</t>
  </si>
  <si>
    <t>23r-gru</t>
  </si>
  <si>
    <t>24r-sty</t>
  </si>
  <si>
    <t>DS.</t>
  </si>
  <si>
    <t>KP.</t>
  </si>
  <si>
    <t>LU.</t>
  </si>
  <si>
    <t>MA.</t>
  </si>
  <si>
    <t>OP.</t>
  </si>
  <si>
    <t>LB.</t>
  </si>
  <si>
    <t>LD.</t>
  </si>
  <si>
    <t>MZ.</t>
  </si>
  <si>
    <t>PK.</t>
  </si>
  <si>
    <t>PD.</t>
  </si>
  <si>
    <t>PM.</t>
  </si>
  <si>
    <t>SL.</t>
  </si>
  <si>
    <t>SK.</t>
  </si>
  <si>
    <t>WN.</t>
  </si>
  <si>
    <t>WP.</t>
  </si>
  <si>
    <t>ZP.</t>
  </si>
  <si>
    <t>Sróty</t>
  </si>
  <si>
    <t>Skróty</t>
  </si>
  <si>
    <t>Woj. + data</t>
  </si>
  <si>
    <t>Zaszczepieni</t>
  </si>
  <si>
    <t>21r sty</t>
  </si>
  <si>
    <t>21r lut</t>
  </si>
  <si>
    <t>21r mar</t>
  </si>
  <si>
    <t>21r kwi</t>
  </si>
  <si>
    <t>21r maj</t>
  </si>
  <si>
    <t>21r cze</t>
  </si>
  <si>
    <t>21r lip</t>
  </si>
  <si>
    <t>21r sie</t>
  </si>
  <si>
    <t>21r wrz</t>
  </si>
  <si>
    <t>21r paź</t>
  </si>
  <si>
    <t>21r lis</t>
  </si>
  <si>
    <t>21r gru</t>
  </si>
  <si>
    <t>22r sty</t>
  </si>
  <si>
    <t>22r lut</t>
  </si>
  <si>
    <t>22r mar</t>
  </si>
  <si>
    <t>22r kwi</t>
  </si>
  <si>
    <t>22r maj</t>
  </si>
  <si>
    <t>22r cze</t>
  </si>
  <si>
    <t>22r lip</t>
  </si>
  <si>
    <t>22r sie</t>
  </si>
  <si>
    <t>22r wrz</t>
  </si>
  <si>
    <t>22r paź</t>
  </si>
  <si>
    <t>22r lis</t>
  </si>
  <si>
    <t>22r gru</t>
  </si>
  <si>
    <t>23r sty</t>
  </si>
  <si>
    <t>23r lut</t>
  </si>
  <si>
    <t>23r mar</t>
  </si>
  <si>
    <t>23r kwi</t>
  </si>
  <si>
    <t>23r maj</t>
  </si>
  <si>
    <t>23r cze</t>
  </si>
  <si>
    <t>23r lip</t>
  </si>
  <si>
    <t>23r sie</t>
  </si>
  <si>
    <t>23r wrz</t>
  </si>
  <si>
    <t>23r paź</t>
  </si>
  <si>
    <t>23r lis</t>
  </si>
  <si>
    <t>23r gru</t>
  </si>
  <si>
    <t>24r sty</t>
  </si>
  <si>
    <t>nieustalona</t>
  </si>
  <si>
    <t>kobiety</t>
  </si>
  <si>
    <t>mężczyźni</t>
  </si>
  <si>
    <t>Umieralność</t>
  </si>
  <si>
    <t>Zgony wszystkie COVIDOWE i choroby</t>
  </si>
  <si>
    <t>Zgony covidowe wraz z chorobami współistniejącymi</t>
  </si>
  <si>
    <t>% procent</t>
  </si>
  <si>
    <t>% całość</t>
  </si>
  <si>
    <t>Pomocnicza</t>
  </si>
  <si>
    <t>Województwo</t>
  </si>
  <si>
    <t>województwo dolnośląskie</t>
  </si>
  <si>
    <t>województwo kujawsko-pomorskie</t>
  </si>
  <si>
    <t>województwo lubelskie</t>
  </si>
  <si>
    <t>województwo lubuskie</t>
  </si>
  <si>
    <t>województwo łódzkie</t>
  </si>
  <si>
    <t>województwo małopolskie</t>
  </si>
  <si>
    <t>województwo mazowieckie</t>
  </si>
  <si>
    <t>województwo opolskie</t>
  </si>
  <si>
    <t>województwo podkarpackie</t>
  </si>
  <si>
    <t>województwo podlaskie</t>
  </si>
  <si>
    <t>województwo pomorskie</t>
  </si>
  <si>
    <t>województwo śląskie</t>
  </si>
  <si>
    <t>województwo świętokrzyskie</t>
  </si>
  <si>
    <t>województwo warmińsko-mazurskie</t>
  </si>
  <si>
    <t>województwo wielkopolskie</t>
  </si>
  <si>
    <t>województwo zachodniopomorskie</t>
  </si>
  <si>
    <t>Pomocnicza2</t>
  </si>
  <si>
    <t>l zarażonych</t>
  </si>
  <si>
    <t>Dodatkowa</t>
  </si>
  <si>
    <t>DS.
 21r sty</t>
  </si>
  <si>
    <t>KP.
 21r sty</t>
  </si>
  <si>
    <t>LU.
 21r sty</t>
  </si>
  <si>
    <t>LB.
 21r sty</t>
  </si>
  <si>
    <t>LD.
 21r sty</t>
  </si>
  <si>
    <t>MA.
 21r sty</t>
  </si>
  <si>
    <t>MZ.
 21r sty</t>
  </si>
  <si>
    <t>OP.
 21r sty</t>
  </si>
  <si>
    <t>PK.
 21r sty</t>
  </si>
  <si>
    <t>PD.
 21r sty</t>
  </si>
  <si>
    <t>PM.
 21r sty</t>
  </si>
  <si>
    <t>SL.
 21r sty</t>
  </si>
  <si>
    <t>SK.
 21r sty</t>
  </si>
  <si>
    <t>WN.
 21r sty</t>
  </si>
  <si>
    <t>WP.
 21r sty</t>
  </si>
  <si>
    <t>ZP.
 21r sty</t>
  </si>
  <si>
    <t>DS.
 21r lut</t>
  </si>
  <si>
    <t>KP.
 21r lut</t>
  </si>
  <si>
    <t>LU.
 21r lut</t>
  </si>
  <si>
    <t>LB.
 21r lut</t>
  </si>
  <si>
    <t>LD.
 21r lut</t>
  </si>
  <si>
    <t>MA.
 21r lut</t>
  </si>
  <si>
    <t>MZ.
 21r lut</t>
  </si>
  <si>
    <t>OP.
 21r lut</t>
  </si>
  <si>
    <t>PK.
 21r lut</t>
  </si>
  <si>
    <t>PD.
 21r lut</t>
  </si>
  <si>
    <t>PM.
 21r lut</t>
  </si>
  <si>
    <t>SL.
 21r lut</t>
  </si>
  <si>
    <t>SK.
 21r lut</t>
  </si>
  <si>
    <t>WN.
 21r lut</t>
  </si>
  <si>
    <t>WP.
 21r lut</t>
  </si>
  <si>
    <t>ZP.
 21r lut</t>
  </si>
  <si>
    <t>DS.
 21r mar</t>
  </si>
  <si>
    <t>KP.
 21r mar</t>
  </si>
  <si>
    <t>LU.
 21r mar</t>
  </si>
  <si>
    <t>LB.
 21r mar</t>
  </si>
  <si>
    <t>LD.
 21r mar</t>
  </si>
  <si>
    <t>MA.
 21r mar</t>
  </si>
  <si>
    <t>MZ.
 21r mar</t>
  </si>
  <si>
    <t>OP.
 21r mar</t>
  </si>
  <si>
    <t>PK.
 21r mar</t>
  </si>
  <si>
    <t>PD.
 21r mar</t>
  </si>
  <si>
    <t>PM.
 21r mar</t>
  </si>
  <si>
    <t>SL.
 21r mar</t>
  </si>
  <si>
    <t>SK.
 21r mar</t>
  </si>
  <si>
    <t>WN.
 21r mar</t>
  </si>
  <si>
    <t>WP.
 21r mar</t>
  </si>
  <si>
    <t>ZP.
 21r mar</t>
  </si>
  <si>
    <t>DS.
 21r kwi</t>
  </si>
  <si>
    <t>KP.
 21r kwi</t>
  </si>
  <si>
    <t>LU.
 21r kwi</t>
  </si>
  <si>
    <t>LB.
 21r kwi</t>
  </si>
  <si>
    <t>LD.
 21r kwi</t>
  </si>
  <si>
    <t>MA.
 21r kwi</t>
  </si>
  <si>
    <t>MZ.
 21r kwi</t>
  </si>
  <si>
    <t>OP.
 21r kwi</t>
  </si>
  <si>
    <t>PK.
 21r kwi</t>
  </si>
  <si>
    <t>PD.
 21r kwi</t>
  </si>
  <si>
    <t>PM.
 21r kwi</t>
  </si>
  <si>
    <t>SL.
 21r kwi</t>
  </si>
  <si>
    <t>SK.
 21r kwi</t>
  </si>
  <si>
    <t>WN.
 21r kwi</t>
  </si>
  <si>
    <t>WP.
 21r kwi</t>
  </si>
  <si>
    <t>ZP.
 21r kwi</t>
  </si>
  <si>
    <t>DS.
 21r maj</t>
  </si>
  <si>
    <t>KP.
 21r maj</t>
  </si>
  <si>
    <t>LU.
 21r maj</t>
  </si>
  <si>
    <t>LB.
 21r maj</t>
  </si>
  <si>
    <t>LD.
 21r maj</t>
  </si>
  <si>
    <t>MA.
 21r maj</t>
  </si>
  <si>
    <t>MZ.
 21r maj</t>
  </si>
  <si>
    <t>OP.
 21r maj</t>
  </si>
  <si>
    <t>PK.
 21r maj</t>
  </si>
  <si>
    <t>PD.
 21r maj</t>
  </si>
  <si>
    <t>PM.
 21r maj</t>
  </si>
  <si>
    <t>SL.
 21r maj</t>
  </si>
  <si>
    <t>SK.
 21r maj</t>
  </si>
  <si>
    <t>WN.
 21r maj</t>
  </si>
  <si>
    <t>WP.
 21r maj</t>
  </si>
  <si>
    <t>ZP.
 21r maj</t>
  </si>
  <si>
    <t>DS.
 21r cze</t>
  </si>
  <si>
    <t>KP.
 21r cze</t>
  </si>
  <si>
    <t>LU.
 21r cze</t>
  </si>
  <si>
    <t>LB.
 21r cze</t>
  </si>
  <si>
    <t>LD.
 21r cze</t>
  </si>
  <si>
    <t>MA.
 21r cze</t>
  </si>
  <si>
    <t>MZ.
 21r cze</t>
  </si>
  <si>
    <t>OP.
 21r cze</t>
  </si>
  <si>
    <t>PK.
 21r cze</t>
  </si>
  <si>
    <t>PD.
 21r cze</t>
  </si>
  <si>
    <t>PM.
 21r cze</t>
  </si>
  <si>
    <t>SL.
 21r cze</t>
  </si>
  <si>
    <t>SK.
 21r cze</t>
  </si>
  <si>
    <t>WN.
 21r cze</t>
  </si>
  <si>
    <t>WP.
 21r cze</t>
  </si>
  <si>
    <t>ZP.
 21r cze</t>
  </si>
  <si>
    <t>DS.
 21r lip</t>
  </si>
  <si>
    <t>KP.
 21r lip</t>
  </si>
  <si>
    <t>LU.
 21r lip</t>
  </si>
  <si>
    <t>LB.
 21r lip</t>
  </si>
  <si>
    <t>LD.
 21r lip</t>
  </si>
  <si>
    <t>MA.
 21r lip</t>
  </si>
  <si>
    <t>MZ.
 21r lip</t>
  </si>
  <si>
    <t>OP.
 21r lip</t>
  </si>
  <si>
    <t>PK.
 21r lip</t>
  </si>
  <si>
    <t>PD.
 21r lip</t>
  </si>
  <si>
    <t>PM.
 21r lip</t>
  </si>
  <si>
    <t>SL.
 21r lip</t>
  </si>
  <si>
    <t>SK.
 21r lip</t>
  </si>
  <si>
    <t>WN.
 21r lip</t>
  </si>
  <si>
    <t>WP.
 21r lip</t>
  </si>
  <si>
    <t>ZP.
 21r lip</t>
  </si>
  <si>
    <t>DS.
 21r sie</t>
  </si>
  <si>
    <t>KP.
 21r sie</t>
  </si>
  <si>
    <t>LU.
 21r sie</t>
  </si>
  <si>
    <t>LB.
 21r sie</t>
  </si>
  <si>
    <t>LD.
 21r sie</t>
  </si>
  <si>
    <t>MA.
 21r sie</t>
  </si>
  <si>
    <t>MZ.
 21r sie</t>
  </si>
  <si>
    <t>OP.
 21r sie</t>
  </si>
  <si>
    <t>PK.
 21r sie</t>
  </si>
  <si>
    <t>PD.
 21r sie</t>
  </si>
  <si>
    <t>PM.
 21r sie</t>
  </si>
  <si>
    <t>SL.
 21r sie</t>
  </si>
  <si>
    <t>SK.
 21r sie</t>
  </si>
  <si>
    <t>WN.
 21r sie</t>
  </si>
  <si>
    <t>WP.
 21r sie</t>
  </si>
  <si>
    <t>ZP.
 21r sie</t>
  </si>
  <si>
    <t>DS.
 21r wrz</t>
  </si>
  <si>
    <t>KP.
 21r wrz</t>
  </si>
  <si>
    <t>LU.
 21r wrz</t>
  </si>
  <si>
    <t>LB.
 21r wrz</t>
  </si>
  <si>
    <t>LD.
 21r wrz</t>
  </si>
  <si>
    <t>MA.
 21r wrz</t>
  </si>
  <si>
    <t>MZ.
 21r wrz</t>
  </si>
  <si>
    <t>OP.
 21r wrz</t>
  </si>
  <si>
    <t>PK.
 21r wrz</t>
  </si>
  <si>
    <t>PD.
 21r wrz</t>
  </si>
  <si>
    <t>PM.
 21r wrz</t>
  </si>
  <si>
    <t>SL.
 21r wrz</t>
  </si>
  <si>
    <t>SK.
 21r wrz</t>
  </si>
  <si>
    <t>WN.
 21r wrz</t>
  </si>
  <si>
    <t>WP.
 21r wrz</t>
  </si>
  <si>
    <t>ZP.
 21r wrz</t>
  </si>
  <si>
    <t>DS.
 21r paź</t>
  </si>
  <si>
    <t>KP.
 21r paź</t>
  </si>
  <si>
    <t>LU.
 21r paź</t>
  </si>
  <si>
    <t>LB.
 21r paź</t>
  </si>
  <si>
    <t>LD.
 21r paź</t>
  </si>
  <si>
    <t>MA.
 21r paź</t>
  </si>
  <si>
    <t>MZ.
 21r paź</t>
  </si>
  <si>
    <t>OP.
 21r paź</t>
  </si>
  <si>
    <t>PK.
 21r paź</t>
  </si>
  <si>
    <t>PD.
 21r paź</t>
  </si>
  <si>
    <t>PM.
 21r paź</t>
  </si>
  <si>
    <t>SL.
 21r paź</t>
  </si>
  <si>
    <t>SK.
 21r paź</t>
  </si>
  <si>
    <t>WN.
 21r paź</t>
  </si>
  <si>
    <t>WP.
 21r paź</t>
  </si>
  <si>
    <t>ZP.
 21r paź</t>
  </si>
  <si>
    <t>DS.
 21r lis</t>
  </si>
  <si>
    <t>KP.
 21r lis</t>
  </si>
  <si>
    <t>LU.
 21r lis</t>
  </si>
  <si>
    <t>LB.
 21r lis</t>
  </si>
  <si>
    <t>LD.
 21r lis</t>
  </si>
  <si>
    <t>MA.
 21r lis</t>
  </si>
  <si>
    <t>MZ.
 21r lis</t>
  </si>
  <si>
    <t>OP.
 21r lis</t>
  </si>
  <si>
    <t>PK.
 21r lis</t>
  </si>
  <si>
    <t>PD.
 21r lis</t>
  </si>
  <si>
    <t>PM.
 21r lis</t>
  </si>
  <si>
    <t>SL.
 21r lis</t>
  </si>
  <si>
    <t>SK.
 21r lis</t>
  </si>
  <si>
    <t>WN.
 21r lis</t>
  </si>
  <si>
    <t>WP.
 21r lis</t>
  </si>
  <si>
    <t>ZP.
 21r lis</t>
  </si>
  <si>
    <t>DS.
 21r gru</t>
  </si>
  <si>
    <t>KP.
 21r gru</t>
  </si>
  <si>
    <t>LU.
 21r gru</t>
  </si>
  <si>
    <t>LB.
 21r gru</t>
  </si>
  <si>
    <t>LD.
 21r gru</t>
  </si>
  <si>
    <t>MA.
 21r gru</t>
  </si>
  <si>
    <t>MZ.
 21r gru</t>
  </si>
  <si>
    <t>OP.
 21r gru</t>
  </si>
  <si>
    <t>PK.
 21r gru</t>
  </si>
  <si>
    <t>PD.
 21r gru</t>
  </si>
  <si>
    <t>PM.
 21r gru</t>
  </si>
  <si>
    <t>SL.
 21r gru</t>
  </si>
  <si>
    <t>SK.
 21r gru</t>
  </si>
  <si>
    <t>WN.
 21r gru</t>
  </si>
  <si>
    <t>WP.
 21r gru</t>
  </si>
  <si>
    <t>ZP.
 21r gru</t>
  </si>
  <si>
    <t>DS.
 22r sty</t>
  </si>
  <si>
    <t>KP.
 22r sty</t>
  </si>
  <si>
    <t>LU.
 22r sty</t>
  </si>
  <si>
    <t>LB.
 22r sty</t>
  </si>
  <si>
    <t>LD.
 22r sty</t>
  </si>
  <si>
    <t>MA.
 22r sty</t>
  </si>
  <si>
    <t>MZ.
 22r sty</t>
  </si>
  <si>
    <t>OP.
 22r sty</t>
  </si>
  <si>
    <t>PK.
 22r sty</t>
  </si>
  <si>
    <t>PD.
 22r sty</t>
  </si>
  <si>
    <t>PM.
 22r sty</t>
  </si>
  <si>
    <t>SL.
 22r sty</t>
  </si>
  <si>
    <t>SK.
 22r sty</t>
  </si>
  <si>
    <t>WN.
 22r sty</t>
  </si>
  <si>
    <t>WP.
 22r sty</t>
  </si>
  <si>
    <t>ZP.
 22r sty</t>
  </si>
  <si>
    <t>DS.
 22r lut</t>
  </si>
  <si>
    <t>KP.
 22r lut</t>
  </si>
  <si>
    <t>LU.
 22r lut</t>
  </si>
  <si>
    <t>LB.
 22r lut</t>
  </si>
  <si>
    <t>LD.
 22r lut</t>
  </si>
  <si>
    <t>MA.
 22r lut</t>
  </si>
  <si>
    <t>MZ.
 22r lut</t>
  </si>
  <si>
    <t>OP.
 22r lut</t>
  </si>
  <si>
    <t>PK.
 22r lut</t>
  </si>
  <si>
    <t>PD.
 22r lut</t>
  </si>
  <si>
    <t>PM.
 22r lut</t>
  </si>
  <si>
    <t>SL.
 22r lut</t>
  </si>
  <si>
    <t>SK.
 22r lut</t>
  </si>
  <si>
    <t>WN.
 22r lut</t>
  </si>
  <si>
    <t>WP.
 22r lut</t>
  </si>
  <si>
    <t>ZP.
 22r lut</t>
  </si>
  <si>
    <t>DS.
 22r mar</t>
  </si>
  <si>
    <t>KP.
 22r mar</t>
  </si>
  <si>
    <t>LU.
 22r mar</t>
  </si>
  <si>
    <t>LB.
 22r mar</t>
  </si>
  <si>
    <t>LD.
 22r mar</t>
  </si>
  <si>
    <t>MA.
 22r mar</t>
  </si>
  <si>
    <t>MZ.
 22r mar</t>
  </si>
  <si>
    <t>OP.
 22r mar</t>
  </si>
  <si>
    <t>PK.
 22r mar</t>
  </si>
  <si>
    <t>PD.
 22r mar</t>
  </si>
  <si>
    <t>PM.
 22r mar</t>
  </si>
  <si>
    <t>SL.
 22r mar</t>
  </si>
  <si>
    <t>SK.
 22r mar</t>
  </si>
  <si>
    <t>WN.
 22r mar</t>
  </si>
  <si>
    <t>WP.
 22r mar</t>
  </si>
  <si>
    <t>ZP.
 22r mar</t>
  </si>
  <si>
    <t>DS.
 22r kwi</t>
  </si>
  <si>
    <t>KP.
 22r kwi</t>
  </si>
  <si>
    <t>LU.
 22r kwi</t>
  </si>
  <si>
    <t>LB.
 22r kwi</t>
  </si>
  <si>
    <t>LD.
 22r kwi</t>
  </si>
  <si>
    <t>MA.
 22r kwi</t>
  </si>
  <si>
    <t>MZ.
 22r kwi</t>
  </si>
  <si>
    <t>OP.
 22r kwi</t>
  </si>
  <si>
    <t>PK.
 22r kwi</t>
  </si>
  <si>
    <t>PD.
 22r kwi</t>
  </si>
  <si>
    <t>PM.
 22r kwi</t>
  </si>
  <si>
    <t>SL.
 22r kwi</t>
  </si>
  <si>
    <t>SK.
 22r kwi</t>
  </si>
  <si>
    <t>WN.
 22r kwi</t>
  </si>
  <si>
    <t>WP.
 22r kwi</t>
  </si>
  <si>
    <t>ZP.
 22r kwi</t>
  </si>
  <si>
    <t>DS.
 22r maj</t>
  </si>
  <si>
    <t>KP.
 22r maj</t>
  </si>
  <si>
    <t>LU.
 22r maj</t>
  </si>
  <si>
    <t>LB.
 22r maj</t>
  </si>
  <si>
    <t>LD.
 22r maj</t>
  </si>
  <si>
    <t>MA.
 22r maj</t>
  </si>
  <si>
    <t>MZ.
 22r maj</t>
  </si>
  <si>
    <t>OP.
 22r maj</t>
  </si>
  <si>
    <t>PK.
 22r maj</t>
  </si>
  <si>
    <t>PD.
 22r maj</t>
  </si>
  <si>
    <t>PM.
 22r maj</t>
  </si>
  <si>
    <t>SL.
 22r maj</t>
  </si>
  <si>
    <t>SK.
 22r maj</t>
  </si>
  <si>
    <t>WN.
 22r maj</t>
  </si>
  <si>
    <t>WP.
 22r maj</t>
  </si>
  <si>
    <t>ZP.
 22r maj</t>
  </si>
  <si>
    <t>DS.
 22r cze</t>
  </si>
  <si>
    <t>KP.
 22r cze</t>
  </si>
  <si>
    <t>LU.
 22r cze</t>
  </si>
  <si>
    <t>LB.
 22r cze</t>
  </si>
  <si>
    <t>LD.
 22r cze</t>
  </si>
  <si>
    <t>MA.
 22r cze</t>
  </si>
  <si>
    <t>MZ.
 22r cze</t>
  </si>
  <si>
    <t>OP.
 22r cze</t>
  </si>
  <si>
    <t>PK.
 22r cze</t>
  </si>
  <si>
    <t>PD.
 22r cze</t>
  </si>
  <si>
    <t>PM.
 22r cze</t>
  </si>
  <si>
    <t>SL.
 22r cze</t>
  </si>
  <si>
    <t>SK.
 22r cze</t>
  </si>
  <si>
    <t>WN.
 22r cze</t>
  </si>
  <si>
    <t>WP.
 22r cze</t>
  </si>
  <si>
    <t>ZP.
 22r cze</t>
  </si>
  <si>
    <t>DS.
 22r lip</t>
  </si>
  <si>
    <t>KP.
 22r lip</t>
  </si>
  <si>
    <t>LU.
 22r lip</t>
  </si>
  <si>
    <t>LB.
 22r lip</t>
  </si>
  <si>
    <t>LD.
 22r lip</t>
  </si>
  <si>
    <t>MA.
 22r lip</t>
  </si>
  <si>
    <t>MZ.
 22r lip</t>
  </si>
  <si>
    <t>OP.
 22r lip</t>
  </si>
  <si>
    <t>PK.
 22r lip</t>
  </si>
  <si>
    <t>PD.
 22r lip</t>
  </si>
  <si>
    <t>PM.
 22r lip</t>
  </si>
  <si>
    <t>SL.
 22r lip</t>
  </si>
  <si>
    <t>SK.
 22r lip</t>
  </si>
  <si>
    <t>WN.
 22r lip</t>
  </si>
  <si>
    <t>WP.
 22r lip</t>
  </si>
  <si>
    <t>ZP.
 22r lip</t>
  </si>
  <si>
    <t>DS.
 22r sie</t>
  </si>
  <si>
    <t>KP.
 22r sie</t>
  </si>
  <si>
    <t>LU.
 22r sie</t>
  </si>
  <si>
    <t>LB.
 22r sie</t>
  </si>
  <si>
    <t>LD.
 22r sie</t>
  </si>
  <si>
    <t>MA.
 22r sie</t>
  </si>
  <si>
    <t>MZ.
 22r sie</t>
  </si>
  <si>
    <t>OP.
 22r sie</t>
  </si>
  <si>
    <t>PK.
 22r sie</t>
  </si>
  <si>
    <t>PD.
 22r sie</t>
  </si>
  <si>
    <t>PM.
 22r sie</t>
  </si>
  <si>
    <t>SL.
 22r sie</t>
  </si>
  <si>
    <t>SK.
 22r sie</t>
  </si>
  <si>
    <t>WN.
 22r sie</t>
  </si>
  <si>
    <t>WP.
 22r sie</t>
  </si>
  <si>
    <t>ZP.
 22r sie</t>
  </si>
  <si>
    <t>DS.
 22r wrz</t>
  </si>
  <si>
    <t>KP.
 22r wrz</t>
  </si>
  <si>
    <t>LU.
 22r wrz</t>
  </si>
  <si>
    <t>LB.
 22r wrz</t>
  </si>
  <si>
    <t>LD.
 22r wrz</t>
  </si>
  <si>
    <t>MA.
 22r wrz</t>
  </si>
  <si>
    <t>MZ.
 22r wrz</t>
  </si>
  <si>
    <t>OP.
 22r wrz</t>
  </si>
  <si>
    <t>PK.
 22r wrz</t>
  </si>
  <si>
    <t>PD.
 22r wrz</t>
  </si>
  <si>
    <t>PM.
 22r wrz</t>
  </si>
  <si>
    <t>SL.
 22r wrz</t>
  </si>
  <si>
    <t>SK.
 22r wrz</t>
  </si>
  <si>
    <t>WN.
 22r wrz</t>
  </si>
  <si>
    <t>WP.
 22r wrz</t>
  </si>
  <si>
    <t>ZP.
 22r wrz</t>
  </si>
  <si>
    <t>DS.
 22r paź</t>
  </si>
  <si>
    <t>KP.
 22r paź</t>
  </si>
  <si>
    <t>LU.
 22r paź</t>
  </si>
  <si>
    <t>LB.
 22r paź</t>
  </si>
  <si>
    <t>LD.
 22r paź</t>
  </si>
  <si>
    <t>MA.
 22r paź</t>
  </si>
  <si>
    <t>MZ.
 22r paź</t>
  </si>
  <si>
    <t>OP.
 22r paź</t>
  </si>
  <si>
    <t>PK.
 22r paź</t>
  </si>
  <si>
    <t>PD.
 22r paź</t>
  </si>
  <si>
    <t>PM.
 22r paź</t>
  </si>
  <si>
    <t>SL.
 22r paź</t>
  </si>
  <si>
    <t>SK.
 22r paź</t>
  </si>
  <si>
    <t>WN.
 22r paź</t>
  </si>
  <si>
    <t>WP.
 22r paź</t>
  </si>
  <si>
    <t>ZP.
 22r paź</t>
  </si>
  <si>
    <t>DS.
 22r lis</t>
  </si>
  <si>
    <t>KP.
 22r lis</t>
  </si>
  <si>
    <t>LU.
 22r lis</t>
  </si>
  <si>
    <t>LB.
 22r lis</t>
  </si>
  <si>
    <t>LD.
 22r lis</t>
  </si>
  <si>
    <t>MA.
 22r lis</t>
  </si>
  <si>
    <t>MZ.
 22r lis</t>
  </si>
  <si>
    <t>OP.
 22r lis</t>
  </si>
  <si>
    <t>PK.
 22r lis</t>
  </si>
  <si>
    <t>PD.
 22r lis</t>
  </si>
  <si>
    <t>PM.
 22r lis</t>
  </si>
  <si>
    <t>SL.
 22r lis</t>
  </si>
  <si>
    <t>SK.
 22r lis</t>
  </si>
  <si>
    <t>WN.
 22r lis</t>
  </si>
  <si>
    <t>WP.
 22r lis</t>
  </si>
  <si>
    <t>ZP.
 22r lis</t>
  </si>
  <si>
    <t>DS.
 22r gru</t>
  </si>
  <si>
    <t>KP.
 22r gru</t>
  </si>
  <si>
    <t>LU.
 22r gru</t>
  </si>
  <si>
    <t>LB.
 22r gru</t>
  </si>
  <si>
    <t>LD.
 22r gru</t>
  </si>
  <si>
    <t>MA.
 22r gru</t>
  </si>
  <si>
    <t>MZ.
 22r gru</t>
  </si>
  <si>
    <t>OP.
 22r gru</t>
  </si>
  <si>
    <t>PK.
 22r gru</t>
  </si>
  <si>
    <t>PD.
 22r gru</t>
  </si>
  <si>
    <t>PM.
 22r gru</t>
  </si>
  <si>
    <t>SL.
 22r gru</t>
  </si>
  <si>
    <t>SK.
 22r gru</t>
  </si>
  <si>
    <t>WN.
 22r gru</t>
  </si>
  <si>
    <t>WP.
 22r gru</t>
  </si>
  <si>
    <t>ZP.
 22r gru</t>
  </si>
  <si>
    <t>DS.
 23r sty</t>
  </si>
  <si>
    <t>KP.
 23r sty</t>
  </si>
  <si>
    <t>LU.
 23r sty</t>
  </si>
  <si>
    <t>LB.
 23r sty</t>
  </si>
  <si>
    <t>LD.
 23r sty</t>
  </si>
  <si>
    <t>MA.
 23r sty</t>
  </si>
  <si>
    <t>MZ.
 23r sty</t>
  </si>
  <si>
    <t>OP.
 23r sty</t>
  </si>
  <si>
    <t>PK.
 23r sty</t>
  </si>
  <si>
    <t>PD.
 23r sty</t>
  </si>
  <si>
    <t>PM.
 23r sty</t>
  </si>
  <si>
    <t>SL.
 23r sty</t>
  </si>
  <si>
    <t>SK.
 23r sty</t>
  </si>
  <si>
    <t>WN.
 23r sty</t>
  </si>
  <si>
    <t>WP.
 23r sty</t>
  </si>
  <si>
    <t>ZP.
 23r sty</t>
  </si>
  <si>
    <t>DS.
 23r lut</t>
  </si>
  <si>
    <t>KP.
 23r lut</t>
  </si>
  <si>
    <t>LU.
 23r lut</t>
  </si>
  <si>
    <t>LB.
 23r lut</t>
  </si>
  <si>
    <t>LD.
 23r lut</t>
  </si>
  <si>
    <t>MA.
 23r lut</t>
  </si>
  <si>
    <t>MZ.
 23r lut</t>
  </si>
  <si>
    <t>OP.
 23r lut</t>
  </si>
  <si>
    <t>PK.
 23r lut</t>
  </si>
  <si>
    <t>PD.
 23r lut</t>
  </si>
  <si>
    <t>PM.
 23r lut</t>
  </si>
  <si>
    <t>SL.
 23r lut</t>
  </si>
  <si>
    <t>SK.
 23r lut</t>
  </si>
  <si>
    <t>WN.
 23r lut</t>
  </si>
  <si>
    <t>WP.
 23r lut</t>
  </si>
  <si>
    <t>ZP.
 23r lut</t>
  </si>
  <si>
    <t>DS.
 23r mar</t>
  </si>
  <si>
    <t>KP.
 23r mar</t>
  </si>
  <si>
    <t>LU.
 23r mar</t>
  </si>
  <si>
    <t>LB.
 23r mar</t>
  </si>
  <si>
    <t>LD.
 23r mar</t>
  </si>
  <si>
    <t>MA.
 23r mar</t>
  </si>
  <si>
    <t>MZ.
 23r mar</t>
  </si>
  <si>
    <t>OP.
 23r mar</t>
  </si>
  <si>
    <t>PK.
 23r mar</t>
  </si>
  <si>
    <t>PD.
 23r mar</t>
  </si>
  <si>
    <t>PM.
 23r mar</t>
  </si>
  <si>
    <t>SL.
 23r mar</t>
  </si>
  <si>
    <t>SK.
 23r mar</t>
  </si>
  <si>
    <t>WN.
 23r mar</t>
  </si>
  <si>
    <t>WP.
 23r mar</t>
  </si>
  <si>
    <t>ZP.
 23r mar</t>
  </si>
  <si>
    <t>DS.
 23r kwi</t>
  </si>
  <si>
    <t>KP.
 23r kwi</t>
  </si>
  <si>
    <t>LU.
 23r kwi</t>
  </si>
  <si>
    <t>LB.
 23r kwi</t>
  </si>
  <si>
    <t>LD.
 23r kwi</t>
  </si>
  <si>
    <t>MA.
 23r kwi</t>
  </si>
  <si>
    <t>MZ.
 23r kwi</t>
  </si>
  <si>
    <t>OP.
 23r kwi</t>
  </si>
  <si>
    <t>PK.
 23r kwi</t>
  </si>
  <si>
    <t>PD.
 23r kwi</t>
  </si>
  <si>
    <t>PM.
 23r kwi</t>
  </si>
  <si>
    <t>SL.
 23r kwi</t>
  </si>
  <si>
    <t>SK.
 23r kwi</t>
  </si>
  <si>
    <t>WN.
 23r kwi</t>
  </si>
  <si>
    <t>WP.
 23r kwi</t>
  </si>
  <si>
    <t>ZP.
 23r kwi</t>
  </si>
  <si>
    <t>DS.
 23r maj</t>
  </si>
  <si>
    <t>KP.
 23r maj</t>
  </si>
  <si>
    <t>LU.
 23r maj</t>
  </si>
  <si>
    <t>LB.
 23r maj</t>
  </si>
  <si>
    <t>LD.
 23r maj</t>
  </si>
  <si>
    <t>MA.
 23r maj</t>
  </si>
  <si>
    <t>MZ.
 23r maj</t>
  </si>
  <si>
    <t>OP.
 23r maj</t>
  </si>
  <si>
    <t>PK.
 23r maj</t>
  </si>
  <si>
    <t>PD.
 23r maj</t>
  </si>
  <si>
    <t>PM.
 23r maj</t>
  </si>
  <si>
    <t>SL.
 23r maj</t>
  </si>
  <si>
    <t>SK.
 23r maj</t>
  </si>
  <si>
    <t>WN.
 23r maj</t>
  </si>
  <si>
    <t>WP.
 23r maj</t>
  </si>
  <si>
    <t>ZP.
 23r maj</t>
  </si>
  <si>
    <t>DS.
 23r cze</t>
  </si>
  <si>
    <t>KP.
 23r cze</t>
  </si>
  <si>
    <t>LU.
 23r cze</t>
  </si>
  <si>
    <t>LB.
 23r cze</t>
  </si>
  <si>
    <t>LD.
 23r cze</t>
  </si>
  <si>
    <t>MA.
 23r cze</t>
  </si>
  <si>
    <t>MZ.
 23r cze</t>
  </si>
  <si>
    <t>OP.
 23r cze</t>
  </si>
  <si>
    <t>PK.
 23r cze</t>
  </si>
  <si>
    <t>PD.
 23r cze</t>
  </si>
  <si>
    <t>PM.
 23r cze</t>
  </si>
  <si>
    <t>SL.
 23r cze</t>
  </si>
  <si>
    <t>SK.
 23r cze</t>
  </si>
  <si>
    <t>WN.
 23r cze</t>
  </si>
  <si>
    <t>WP.
 23r cze</t>
  </si>
  <si>
    <t>ZP.
 23r cze</t>
  </si>
  <si>
    <t>DS.
 23r lip</t>
  </si>
  <si>
    <t>KP.
 23r lip</t>
  </si>
  <si>
    <t>LU.
 23r lip</t>
  </si>
  <si>
    <t>LB.
 23r lip</t>
  </si>
  <si>
    <t>LD.
 23r lip</t>
  </si>
  <si>
    <t>MA.
 23r lip</t>
  </si>
  <si>
    <t>MZ.
 23r lip</t>
  </si>
  <si>
    <t>OP.
 23r lip</t>
  </si>
  <si>
    <t>PK.
 23r lip</t>
  </si>
  <si>
    <t>PD.
 23r lip</t>
  </si>
  <si>
    <t>PM.
 23r lip</t>
  </si>
  <si>
    <t>SL.
 23r lip</t>
  </si>
  <si>
    <t>SK.
 23r lip</t>
  </si>
  <si>
    <t>WN.
 23r lip</t>
  </si>
  <si>
    <t>WP.
 23r lip</t>
  </si>
  <si>
    <t>ZP.
 23r lip</t>
  </si>
  <si>
    <t>DS.
 23r sie</t>
  </si>
  <si>
    <t>KP.
 23r sie</t>
  </si>
  <si>
    <t>LU.
 23r sie</t>
  </si>
  <si>
    <t>LB.
 23r sie</t>
  </si>
  <si>
    <t>LD.
 23r sie</t>
  </si>
  <si>
    <t>MA.
 23r sie</t>
  </si>
  <si>
    <t>MZ.
 23r sie</t>
  </si>
  <si>
    <t>OP.
 23r sie</t>
  </si>
  <si>
    <t>PK.
 23r sie</t>
  </si>
  <si>
    <t>PD.
 23r sie</t>
  </si>
  <si>
    <t>PM.
 23r sie</t>
  </si>
  <si>
    <t>SL.
 23r sie</t>
  </si>
  <si>
    <t>SK.
 23r sie</t>
  </si>
  <si>
    <t>WN.
 23r sie</t>
  </si>
  <si>
    <t>WP.
 23r sie</t>
  </si>
  <si>
    <t>ZP.
 23r sie</t>
  </si>
  <si>
    <t>DS.
 23r wrz</t>
  </si>
  <si>
    <t>KP.
 23r wrz</t>
  </si>
  <si>
    <t>LU.
 23r wrz</t>
  </si>
  <si>
    <t>LB.
 23r wrz</t>
  </si>
  <si>
    <t>LD.
 23r wrz</t>
  </si>
  <si>
    <t>MA.
 23r wrz</t>
  </si>
  <si>
    <t>MZ.
 23r wrz</t>
  </si>
  <si>
    <t>OP.
 23r wrz</t>
  </si>
  <si>
    <t>PK.
 23r wrz</t>
  </si>
  <si>
    <t>PD.
 23r wrz</t>
  </si>
  <si>
    <t>PM.
 23r wrz</t>
  </si>
  <si>
    <t>SL.
 23r wrz</t>
  </si>
  <si>
    <t>SK.
 23r wrz</t>
  </si>
  <si>
    <t>WN.
 23r wrz</t>
  </si>
  <si>
    <t>WP.
 23r wrz</t>
  </si>
  <si>
    <t>ZP.
 23r wrz</t>
  </si>
  <si>
    <t>DS.
 23r paź</t>
  </si>
  <si>
    <t>KP.
 23r paź</t>
  </si>
  <si>
    <t>LU.
 23r paź</t>
  </si>
  <si>
    <t>LB.
 23r paź</t>
  </si>
  <si>
    <t>LD.
 23r paź</t>
  </si>
  <si>
    <t>MA.
 23r paź</t>
  </si>
  <si>
    <t>MZ.
 23r paź</t>
  </si>
  <si>
    <t>OP.
 23r paź</t>
  </si>
  <si>
    <t>PK.
 23r paź</t>
  </si>
  <si>
    <t>PD.
 23r paź</t>
  </si>
  <si>
    <t>PM.
 23r paź</t>
  </si>
  <si>
    <t>SL.
 23r paź</t>
  </si>
  <si>
    <t>SK.
 23r paź</t>
  </si>
  <si>
    <t>WN.
 23r paź</t>
  </si>
  <si>
    <t>WP.
 23r paź</t>
  </si>
  <si>
    <t>ZP.
 23r paź</t>
  </si>
  <si>
    <t>DS.
 23r lis</t>
  </si>
  <si>
    <t>KP.
 23r lis</t>
  </si>
  <si>
    <t>LU.
 23r lis</t>
  </si>
  <si>
    <t>LB.
 23r lis</t>
  </si>
  <si>
    <t>LD.
 23r lis</t>
  </si>
  <si>
    <t>MA.
 23r lis</t>
  </si>
  <si>
    <t>MZ.
 23r lis</t>
  </si>
  <si>
    <t>OP.
 23r lis</t>
  </si>
  <si>
    <t>PK.
 23r lis</t>
  </si>
  <si>
    <t>PD.
 23r lis</t>
  </si>
  <si>
    <t>PM.
 23r lis</t>
  </si>
  <si>
    <t>SL.
 23r lis</t>
  </si>
  <si>
    <t>SK.
 23r lis</t>
  </si>
  <si>
    <t>WN.
 23r lis</t>
  </si>
  <si>
    <t>WP.
 23r lis</t>
  </si>
  <si>
    <t>ZP.
 23r lis</t>
  </si>
  <si>
    <t>DS.
 23r gru</t>
  </si>
  <si>
    <t>KP.
 23r gru</t>
  </si>
  <si>
    <t>LU.
 23r gru</t>
  </si>
  <si>
    <t>LB.
 23r gru</t>
  </si>
  <si>
    <t>LD.
 23r gru</t>
  </si>
  <si>
    <t>MA.
 23r gru</t>
  </si>
  <si>
    <t>MZ.
 23r gru</t>
  </si>
  <si>
    <t>OP.
 23r gru</t>
  </si>
  <si>
    <t>PK.
 23r gru</t>
  </si>
  <si>
    <t>PD.
 23r gru</t>
  </si>
  <si>
    <t>PM.
 23r gru</t>
  </si>
  <si>
    <t>SL.
 23r gru</t>
  </si>
  <si>
    <t>SK.
 23r gru</t>
  </si>
  <si>
    <t>WN.
 23r gru</t>
  </si>
  <si>
    <t>WP.
 23r gru</t>
  </si>
  <si>
    <t>ZP.
 23r gru</t>
  </si>
  <si>
    <t>DS.
 24r sty</t>
  </si>
  <si>
    <t>KP.
 24r sty</t>
  </si>
  <si>
    <t>LU.
 24r sty</t>
  </si>
  <si>
    <t>LB.
 24r sty</t>
  </si>
  <si>
    <t>LD.
 24r sty</t>
  </si>
  <si>
    <t>MA.
 24r sty</t>
  </si>
  <si>
    <t>MZ.
 24r sty</t>
  </si>
  <si>
    <t>OP.
 24r sty</t>
  </si>
  <si>
    <t>PK.
 24r sty</t>
  </si>
  <si>
    <t>PD.
 24r sty</t>
  </si>
  <si>
    <t>PM.
 24r sty</t>
  </si>
  <si>
    <t>SL.
 24r sty</t>
  </si>
  <si>
    <t>SK.
 24r sty</t>
  </si>
  <si>
    <t>WN.
 24r sty</t>
  </si>
  <si>
    <t>WP.
 24r sty</t>
  </si>
  <si>
    <t>ZP.
 24r 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</si>
</sst>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vertical="top"/>
    </xf>
    <xf numFmtId="3" fontId="0" fillId="0" borderId="0" xfId="0" applyNumberFormat="1"/>
    <xf numFmtId="10" fontId="1" fillId="0" borderId="0" xfId="0" applyNumberFormat="1" applyFont="1"/>
    <xf numFmtId="9" fontId="0" fillId="0" borderId="0" xfId="0" applyNumberFormat="1"/>
    <xf numFmtId="0" fontId="0" fillId="3" borderId="0" xfId="0" applyFill="1"/>
    <xf numFmtId="164" fontId="0" fillId="0" borderId="0" xfId="0" applyNumberForma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3" fillId="0" borderId="0" xfId="0" applyNumberFormat="1" applyFont="1" applyAlignment="1">
      <alignment horizontal="center"/>
    </xf>
  </cellXfs>
  <cellStyles count="1">
    <cellStyle name="Normalny" xfId="0" builtinId="0"/>
  </cellStyles>
  <dxfs count="40">
    <dxf>
      <numFmt numFmtId="13" formatCode="0%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13" formatCode="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colors>
    <mruColors>
      <color rgb="FF5A5A5A"/>
      <color rgb="FFC5259B"/>
      <color rgb="FF00B853"/>
      <color rgb="FF00DA63"/>
      <color rgb="FF00EA6A"/>
      <color rgb="FF00C85A"/>
      <color rgb="FF00D661"/>
      <color rgb="FF545454"/>
      <color rgb="FFE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tx1"/>
                </a:solidFill>
              </a:rPr>
              <a:t>Zaszczepieni</a:t>
            </a:r>
          </a:p>
        </c:rich>
      </c:tx>
      <c:layout>
        <c:manualLayout>
          <c:xMode val="edge"/>
          <c:yMode val="edge"/>
          <c:x val="0.27753120554587163"/>
          <c:y val="0.25959186351706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Populacja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[0]!Populacja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A8-4D0C-82EE-ED509D7777F5}"/>
            </c:ext>
          </c:extLst>
        </c:ser>
        <c:ser>
          <c:idx val="1"/>
          <c:order val="1"/>
          <c:tx>
            <c:v>Zaszczepieni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[0]!Zaszczepieni</c:f>
              <c:numCache>
                <c:formatCode>0%</c:formatCode>
                <c:ptCount val="1"/>
                <c:pt idx="0">
                  <c:v>0.59809913642589829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A8-4D0C-82EE-ED509D7777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98244240"/>
        <c:axId val="1498245072"/>
      </c:barChart>
      <c:catAx>
        <c:axId val="1498244240"/>
        <c:scaling>
          <c:orientation val="minMax"/>
        </c:scaling>
        <c:delete val="1"/>
        <c:axPos val="l"/>
        <c:majorTickMark val="out"/>
        <c:minorTickMark val="none"/>
        <c:tickLblPos val="nextTo"/>
        <c:crossAx val="1498245072"/>
        <c:crosses val="autoZero"/>
        <c:auto val="1"/>
        <c:lblAlgn val="ctr"/>
        <c:lblOffset val="100"/>
        <c:noMultiLvlLbl val="0"/>
      </c:catAx>
      <c:valAx>
        <c:axId val="1498245072"/>
        <c:scaling>
          <c:orientation val="minMax"/>
          <c:max val="1.2"/>
          <c:min val="0"/>
        </c:scaling>
        <c:delete val="1"/>
        <c:axPos val="b"/>
        <c:numFmt formatCode="0%" sourceLinked="1"/>
        <c:majorTickMark val="out"/>
        <c:minorTickMark val="none"/>
        <c:tickLblPos val="nextTo"/>
        <c:crossAx val="149824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Wynik</a:t>
            </a:r>
            <a:r>
              <a:rPr lang="en-US" sz="1200"/>
              <a:t> </a:t>
            </a:r>
            <a:r>
              <a:rPr lang="en-US" sz="1200">
                <a:solidFill>
                  <a:sysClr val="windowText" lastClr="000000"/>
                </a:solidFill>
              </a:rPr>
              <a:t>pozytywny</a:t>
            </a:r>
          </a:p>
        </c:rich>
      </c:tx>
      <c:layout>
        <c:manualLayout>
          <c:xMode val="edge"/>
          <c:yMode val="edge"/>
          <c:x val="0.2227463999432503"/>
          <c:y val="0.650712250712250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25969326807122084"/>
          <c:y val="0.12789824348879467"/>
          <c:w val="0.53034546357381007"/>
          <c:h val="0.83858043385602454"/>
        </c:manualLayout>
      </c:layout>
      <c:doughnutChart>
        <c:varyColors val="1"/>
        <c:ser>
          <c:idx val="0"/>
          <c:order val="0"/>
          <c:tx>
            <c:v>1</c:v>
          </c:tx>
          <c:dPt>
            <c:idx val="0"/>
            <c:bubble3D val="0"/>
            <c:spPr>
              <a:gradFill flip="none" rotWithShape="1">
                <a:gsLst>
                  <a:gs pos="0">
                    <a:schemeClr val="accent4">
                      <a:lumMod val="0"/>
                      <a:lumOff val="100000"/>
                    </a:schemeClr>
                  </a:gs>
                  <a:gs pos="0">
                    <a:schemeClr val="accent4">
                      <a:lumMod val="0"/>
                      <a:lumOff val="100000"/>
                    </a:schemeClr>
                  </a:gs>
                  <a:gs pos="100000">
                    <a:schemeClr val="accent4">
                      <a:lumMod val="100000"/>
                    </a:schemeClr>
                  </a:gs>
                </a:gsLst>
                <a:path path="circle">
                  <a:fillToRect t="100000" r="100000"/>
                </a:path>
                <a:tileRect l="-100000" b="-10000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E7F-4F63-8AE1-BCCF5F33C18F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E7F-4F63-8AE1-BCCF5F33C18F}"/>
              </c:ext>
            </c:extLst>
          </c:dPt>
          <c:val>
            <c:numRef>
              <c:f>PulpitNawigacyjny!$AG$7:$AH$7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7F-4F63-8AE1-BCCF5F33C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85"/>
      </c:doughnutChart>
      <c:pieChart>
        <c:varyColors val="1"/>
        <c:ser>
          <c:idx val="1"/>
          <c:order val="1"/>
          <c:tx>
            <c:v>WD7b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E7F-4F63-8AE1-BCCF5F33C18F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50-413E-8CFC-39EA786F4300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AE7F-4F63-8AE1-BCCF5F33C18F}"/>
              </c:ext>
            </c:extLst>
          </c:dPt>
          <c:val>
            <c:numRef>
              <c:f>PulpitNawigacyjny!$AG$9:$AI$9</c:f>
              <c:numCache>
                <c:formatCode>0%</c:formatCode>
                <c:ptCount val="3"/>
                <c:pt idx="0">
                  <c:v>0.19454293477330123</c:v>
                </c:pt>
                <c:pt idx="1">
                  <c:v>0.04</c:v>
                </c:pt>
                <c:pt idx="2">
                  <c:v>1.7654570652266988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E7F-4F63-8AE1-BCCF5F33C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>
                <a:solidFill>
                  <a:sysClr val="windowText" lastClr="000000"/>
                </a:solidFill>
              </a:rPr>
              <a:t>Wynik negatywny</a:t>
            </a:r>
          </a:p>
        </c:rich>
      </c:tx>
      <c:layout>
        <c:manualLayout>
          <c:xMode val="edge"/>
          <c:yMode val="edge"/>
          <c:x val="0.21615871545468582"/>
          <c:y val="0.648888888888888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2104426298564531"/>
          <c:y val="7.595763970958927E-2"/>
          <c:w val="0.58323029065811216"/>
          <c:h val="0.92404236029041076"/>
        </c:manualLayout>
      </c:layout>
      <c:doughnutChart>
        <c:varyColors val="1"/>
        <c:ser>
          <c:idx val="0"/>
          <c:order val="0"/>
          <c:tx>
            <c:v>1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33-430C-8016-C065DBE54D87}"/>
              </c:ext>
            </c:extLst>
          </c:dPt>
          <c:dPt>
            <c:idx val="1"/>
            <c:bubble3D val="0"/>
            <c:spPr>
              <a:gradFill flip="none" rotWithShape="1">
                <a:gsLst>
                  <a:gs pos="0">
                    <a:schemeClr val="accent2">
                      <a:lumMod val="0"/>
                      <a:lumOff val="100000"/>
                    </a:schemeClr>
                  </a:gs>
                  <a:gs pos="0">
                    <a:schemeClr val="accent2">
                      <a:lumMod val="0"/>
                      <a:lumOff val="100000"/>
                    </a:schemeClr>
                  </a:gs>
                  <a:gs pos="100000">
                    <a:schemeClr val="accent2">
                      <a:lumMod val="100000"/>
                    </a:schemeClr>
                  </a:gs>
                </a:gsLst>
                <a:path path="circle">
                  <a:fillToRect t="100000" r="100000"/>
                </a:path>
                <a:tileRect l="-100000" b="-10000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0C33-430C-8016-C065DBE54D87}"/>
              </c:ext>
            </c:extLst>
          </c:dPt>
          <c:val>
            <c:numRef>
              <c:f>PulpitNawigacyjny!$AG$7:$AH$7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33-430C-8016-C065DBE54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  <c:holeSize val="85"/>
      </c:doughnutChart>
      <c:pieChart>
        <c:varyColors val="1"/>
        <c:ser>
          <c:idx val="1"/>
          <c:order val="1"/>
          <c:tx>
            <c:v>WD7c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C33-430C-8016-C065DBE54D87}"/>
              </c:ext>
            </c:extLst>
          </c:dPt>
          <c:dPt>
            <c:idx val="1"/>
            <c:bubble3D val="0"/>
            <c:spPr>
              <a:solidFill>
                <a:srgbClr val="00B8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0C33-430C-8016-C065DBE54D87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0C33-430C-8016-C065DBE54D87}"/>
              </c:ext>
            </c:extLst>
          </c:dPt>
          <c:val>
            <c:numRef>
              <c:f>PulpitNawigacyjny!$AG$10:$AI$10</c:f>
              <c:numCache>
                <c:formatCode>0%</c:formatCode>
                <c:ptCount val="3"/>
                <c:pt idx="0">
                  <c:v>0.79294301642782605</c:v>
                </c:pt>
                <c:pt idx="1">
                  <c:v>0.04</c:v>
                </c:pt>
                <c:pt idx="2">
                  <c:v>1.167056983572174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C33-430C-8016-C065DBE54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sz="1200">
                <a:solidFill>
                  <a:sysClr val="windowText" lastClr="000000"/>
                </a:solidFill>
              </a:rPr>
              <a:t>Testy</a:t>
            </a:r>
            <a:r>
              <a:rPr lang="pl-PL" sz="1200" baseline="0">
                <a:solidFill>
                  <a:sysClr val="windowText" lastClr="000000"/>
                </a:solidFill>
              </a:rPr>
              <a:t> POZ</a:t>
            </a:r>
            <a:endParaRPr lang="pl-PL" sz="120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3961181775355003"/>
          <c:y val="0.623247775978821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4845812587755616"/>
          <c:y val="2.9536799801760216E-2"/>
          <c:w val="0.55455107282960492"/>
          <c:h val="0.97046320019823973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0"/>
                      <a:lumOff val="100000"/>
                    </a:schemeClr>
                  </a:gs>
                  <a:gs pos="0">
                    <a:schemeClr val="accent1">
                      <a:lumMod val="0"/>
                      <a:lumOff val="100000"/>
                    </a:schemeClr>
                  </a:gs>
                  <a:gs pos="98000">
                    <a:schemeClr val="accent1">
                      <a:lumMod val="100000"/>
                    </a:schemeClr>
                  </a:gs>
                </a:gsLst>
                <a:path path="circle">
                  <a:fillToRect t="100000" r="100000"/>
                </a:path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A-4940-A6C8-C5C2B0C396FE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A-4940-A6C8-C5C2B0C396FE}"/>
              </c:ext>
            </c:extLst>
          </c:dPt>
          <c:val>
            <c:numRef>
              <c:f>PulpitNawigacyjny!$AG$7:$AH$7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1A-4940-A6C8-C5C2B0C39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85"/>
      </c:doughnutChart>
      <c:pieChart>
        <c:varyColors val="1"/>
        <c:ser>
          <c:idx val="1"/>
          <c:order val="1"/>
          <c:tx>
            <c:v>wskaznik</c:v>
          </c:tx>
          <c:dPt>
            <c:idx val="0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1A-4940-A6C8-C5C2B0C396FE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4B1A-4940-A6C8-C5C2B0C396FE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4B1A-4940-A6C8-C5C2B0C396FE}"/>
              </c:ext>
            </c:extLst>
          </c:dPt>
          <c:val>
            <c:numRef>
              <c:f>PulpitNawigacyjny!$AG$8:$AI$8</c:f>
              <c:numCache>
                <c:formatCode>0%</c:formatCode>
                <c:ptCount val="3"/>
                <c:pt idx="0">
                  <c:v>0.11676317857581919</c:v>
                </c:pt>
                <c:pt idx="1">
                  <c:v>0.04</c:v>
                </c:pt>
                <c:pt idx="2">
                  <c:v>1.8432368214241808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1A-4940-A6C8-C5C2B0C39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Liczba szczepień, a liczba zgonów</a:t>
            </a:r>
            <a:r>
              <a:rPr lang="pl-PL">
                <a:solidFill>
                  <a:sysClr val="windowText" lastClr="000000"/>
                </a:solidFill>
              </a:rPr>
              <a:t> w wyniku COVID-19</a:t>
            </a:r>
            <a:endParaRPr 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5820728291316527"/>
          <c:y val="7.06401520431933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'WD11'!$L$1</c:f>
              <c:strCache>
                <c:ptCount val="1"/>
                <c:pt idx="0">
                  <c:v>Zgony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'WD11'!$V$2:$V$17</c:f>
              <c:strCache>
                <c:ptCount val="16"/>
                <c:pt idx="0">
                  <c:v>DS.
 21r sty</c:v>
                </c:pt>
                <c:pt idx="1">
                  <c:v>KP.
 21r sty</c:v>
                </c:pt>
                <c:pt idx="2">
                  <c:v>LU.
 21r sty</c:v>
                </c:pt>
                <c:pt idx="3">
                  <c:v>LB.
 21r sty</c:v>
                </c:pt>
                <c:pt idx="4">
                  <c:v>LD.
 21r sty</c:v>
                </c:pt>
                <c:pt idx="5">
                  <c:v>MA.
 21r sty</c:v>
                </c:pt>
                <c:pt idx="6">
                  <c:v>MZ.
 21r sty</c:v>
                </c:pt>
                <c:pt idx="7">
                  <c:v>OP.
 21r sty</c:v>
                </c:pt>
                <c:pt idx="8">
                  <c:v>PK.
 21r sty</c:v>
                </c:pt>
                <c:pt idx="9">
                  <c:v>PD.
 21r sty</c:v>
                </c:pt>
                <c:pt idx="10">
                  <c:v>PM.
 21r sty</c:v>
                </c:pt>
                <c:pt idx="11">
                  <c:v>SL.
 21r sty</c:v>
                </c:pt>
                <c:pt idx="12">
                  <c:v>SK.
 21r sty</c:v>
                </c:pt>
                <c:pt idx="13">
                  <c:v>WN.
 21r sty</c:v>
                </c:pt>
                <c:pt idx="14">
                  <c:v>WP.
 21r sty</c:v>
                </c:pt>
                <c:pt idx="15">
                  <c:v>ZP.
 21r sty</c:v>
                </c:pt>
              </c:strCache>
            </c:strRef>
          </c:cat>
          <c:val>
            <c:numRef>
              <c:f>'WD11'!$W$2:$W$17</c:f>
              <c:numCache>
                <c:formatCode>General</c:formatCode>
                <c:ptCount val="16"/>
                <c:pt idx="0">
                  <c:v>422</c:v>
                </c:pt>
                <c:pt idx="1">
                  <c:v>751</c:v>
                </c:pt>
                <c:pt idx="2">
                  <c:v>583</c:v>
                </c:pt>
                <c:pt idx="3">
                  <c:v>276</c:v>
                </c:pt>
                <c:pt idx="4">
                  <c:v>744</c:v>
                </c:pt>
                <c:pt idx="5">
                  <c:v>357</c:v>
                </c:pt>
                <c:pt idx="6">
                  <c:v>1029</c:v>
                </c:pt>
                <c:pt idx="7">
                  <c:v>134</c:v>
                </c:pt>
                <c:pt idx="8">
                  <c:v>315</c:v>
                </c:pt>
                <c:pt idx="9">
                  <c:v>249</c:v>
                </c:pt>
                <c:pt idx="10">
                  <c:v>600</c:v>
                </c:pt>
                <c:pt idx="11">
                  <c:v>680</c:v>
                </c:pt>
                <c:pt idx="12">
                  <c:v>176</c:v>
                </c:pt>
                <c:pt idx="13">
                  <c:v>484</c:v>
                </c:pt>
                <c:pt idx="14">
                  <c:v>963</c:v>
                </c:pt>
                <c:pt idx="15">
                  <c:v>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2E-4274-8D54-D0BDD51F2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9082543"/>
        <c:axId val="439072143"/>
      </c:barChart>
      <c:lineChart>
        <c:grouping val="standard"/>
        <c:varyColors val="0"/>
        <c:ser>
          <c:idx val="1"/>
          <c:order val="1"/>
          <c:tx>
            <c:v>Szczpieni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'WD11'!$V$2:$V$17</c:f>
              <c:strCache>
                <c:ptCount val="16"/>
                <c:pt idx="0">
                  <c:v>DS.
 21r sty</c:v>
                </c:pt>
                <c:pt idx="1">
                  <c:v>KP.
 21r sty</c:v>
                </c:pt>
                <c:pt idx="2">
                  <c:v>LU.
 21r sty</c:v>
                </c:pt>
                <c:pt idx="3">
                  <c:v>LB.
 21r sty</c:v>
                </c:pt>
                <c:pt idx="4">
                  <c:v>LD.
 21r sty</c:v>
                </c:pt>
                <c:pt idx="5">
                  <c:v>MA.
 21r sty</c:v>
                </c:pt>
                <c:pt idx="6">
                  <c:v>MZ.
 21r sty</c:v>
                </c:pt>
                <c:pt idx="7">
                  <c:v>OP.
 21r sty</c:v>
                </c:pt>
                <c:pt idx="8">
                  <c:v>PK.
 21r sty</c:v>
                </c:pt>
                <c:pt idx="9">
                  <c:v>PD.
 21r sty</c:v>
                </c:pt>
                <c:pt idx="10">
                  <c:v>PM.
 21r sty</c:v>
                </c:pt>
                <c:pt idx="11">
                  <c:v>SL.
 21r sty</c:v>
                </c:pt>
                <c:pt idx="12">
                  <c:v>SK.
 21r sty</c:v>
                </c:pt>
                <c:pt idx="13">
                  <c:v>WN.
 21r sty</c:v>
                </c:pt>
                <c:pt idx="14">
                  <c:v>WP.
 21r sty</c:v>
                </c:pt>
                <c:pt idx="15">
                  <c:v>ZP.
 21r sty</c:v>
                </c:pt>
              </c:strCache>
            </c:strRef>
          </c:cat>
          <c:val>
            <c:numRef>
              <c:f>'WD11'!$X$2:$X$17</c:f>
              <c:numCache>
                <c:formatCode>General</c:formatCode>
                <c:ptCount val="16"/>
                <c:pt idx="0">
                  <c:v>56019</c:v>
                </c:pt>
                <c:pt idx="1">
                  <c:v>33769</c:v>
                </c:pt>
                <c:pt idx="2">
                  <c:v>40995</c:v>
                </c:pt>
                <c:pt idx="3">
                  <c:v>17342</c:v>
                </c:pt>
                <c:pt idx="4">
                  <c:v>45054</c:v>
                </c:pt>
                <c:pt idx="5">
                  <c:v>56373</c:v>
                </c:pt>
                <c:pt idx="6">
                  <c:v>109367</c:v>
                </c:pt>
                <c:pt idx="7">
                  <c:v>18007</c:v>
                </c:pt>
                <c:pt idx="8">
                  <c:v>33910</c:v>
                </c:pt>
                <c:pt idx="9">
                  <c:v>20511</c:v>
                </c:pt>
                <c:pt idx="10">
                  <c:v>38030</c:v>
                </c:pt>
                <c:pt idx="11">
                  <c:v>76210</c:v>
                </c:pt>
                <c:pt idx="12">
                  <c:v>19868</c:v>
                </c:pt>
                <c:pt idx="13">
                  <c:v>21434</c:v>
                </c:pt>
                <c:pt idx="14">
                  <c:v>56117</c:v>
                </c:pt>
                <c:pt idx="15">
                  <c:v>27318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2E-4274-8D54-D0BDD51F2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060911"/>
        <c:axId val="439046767"/>
      </c:lineChart>
      <c:catAx>
        <c:axId val="43908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072143"/>
        <c:crosses val="autoZero"/>
        <c:auto val="1"/>
        <c:lblAlgn val="ctr"/>
        <c:lblOffset val="100"/>
        <c:noMultiLvlLbl val="0"/>
      </c:catAx>
      <c:valAx>
        <c:axId val="439072143"/>
        <c:scaling>
          <c:orientation val="minMax"/>
          <c:max val="2400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082543"/>
        <c:crosses val="autoZero"/>
        <c:crossBetween val="between"/>
      </c:valAx>
      <c:valAx>
        <c:axId val="439046767"/>
        <c:scaling>
          <c:orientation val="minMax"/>
          <c:max val="73500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39060911"/>
        <c:crosses val="max"/>
        <c:crossBetween val="between"/>
        <c:dispUnits>
          <c:builtInUnit val="thousands"/>
        </c:dispUnits>
      </c:valAx>
      <c:catAx>
        <c:axId val="4390609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904676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ysClr val="windowText" lastClr="000000"/>
                </a:solidFill>
              </a:rPr>
              <a:t>Całkowita</a:t>
            </a:r>
            <a:r>
              <a:rPr lang="pl-PL" baseline="0">
                <a:solidFill>
                  <a:sysClr val="windowText" lastClr="000000"/>
                </a:solidFill>
              </a:rPr>
              <a:t> liczba zaszczepionych wg płci</a:t>
            </a:r>
          </a:p>
        </c:rich>
      </c:tx>
      <c:layout>
        <c:manualLayout>
          <c:xMode val="edge"/>
          <c:yMode val="edge"/>
          <c:x val="0.12552256893814198"/>
          <c:y val="7.81032078103207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D0-4632-A981-8E9F38F75BF4}"/>
              </c:ext>
            </c:extLst>
          </c:dPt>
          <c:dPt>
            <c:idx val="1"/>
            <c:bubble3D val="0"/>
            <c:spPr>
              <a:solidFill>
                <a:srgbClr val="C525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D0-4632-A981-8E9F38F75BF4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2D0-4632-A981-8E9F38F75BF4}"/>
              </c:ext>
            </c:extLst>
          </c:dPt>
          <c:dLbls>
            <c:dLbl>
              <c:idx val="0"/>
              <c:layout>
                <c:manualLayout>
                  <c:x val="1.3250079533682362E-2"/>
                  <c:y val="-3.8387062603721621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2D0-4632-A981-8E9F38F75BF4}"/>
                </c:ext>
              </c:extLst>
            </c:dLbl>
            <c:dLbl>
              <c:idx val="1"/>
              <c:layout>
                <c:manualLayout>
                  <c:x val="0.15774697131098611"/>
                  <c:y val="-4.255311135435424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2D0-4632-A981-8E9F38F75BF4}"/>
                </c:ext>
              </c:extLst>
            </c:dLbl>
            <c:dLbl>
              <c:idx val="2"/>
              <c:layout>
                <c:manualLayout>
                  <c:x val="-0.18895103191137932"/>
                  <c:y val="0.1278184621541141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2D0-4632-A981-8E9F38F75BF4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'WD15'!$A$1:$C$1</c:f>
              <c:strCache>
                <c:ptCount val="3"/>
                <c:pt idx="0">
                  <c:v>nieustalona</c:v>
                </c:pt>
                <c:pt idx="1">
                  <c:v>kobiety</c:v>
                </c:pt>
                <c:pt idx="2">
                  <c:v>mężczyźni</c:v>
                </c:pt>
              </c:strCache>
            </c:strRef>
          </c:cat>
          <c:val>
            <c:numRef>
              <c:f>'WD15'!$A$2:$C$2</c:f>
              <c:numCache>
                <c:formatCode>General</c:formatCode>
                <c:ptCount val="3"/>
                <c:pt idx="0">
                  <c:v>557387</c:v>
                </c:pt>
                <c:pt idx="1">
                  <c:v>30736261</c:v>
                </c:pt>
                <c:pt idx="2">
                  <c:v>27126551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D0-4632-A981-8E9F38F75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82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>
                <a:solidFill>
                  <a:sysClr val="windowText" lastClr="000000"/>
                </a:solidFill>
              </a:rPr>
              <a:t>Zgony w wyniku COVID-19 i chorób</a:t>
            </a:r>
            <a:r>
              <a:rPr lang="pl-PL" baseline="0">
                <a:solidFill>
                  <a:sysClr val="windowText" lastClr="000000"/>
                </a:solidFill>
              </a:rPr>
              <a:t> współistniejących na tle umieralności</a:t>
            </a:r>
            <a:endParaRPr lang="pl-PL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3"/>
          <c:order val="2"/>
          <c:tx>
            <c:v>Umieralność</c:v>
          </c:tx>
          <c:spPr>
            <a:solidFill>
              <a:srgbClr val="5A5A5A"/>
            </a:solidFill>
            <a:ln>
              <a:noFill/>
            </a:ln>
            <a:effectLst/>
          </c:spPr>
          <c:invertIfNegative val="0"/>
          <c:cat>
            <c:numRef>
              <c:f>'WD16'!$E$2:$E$5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'WD16'!$I$2:$I$5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7B-4135-894D-449107353FAE}"/>
            </c:ext>
          </c:extLst>
        </c:ser>
        <c:ser>
          <c:idx val="2"/>
          <c:order val="3"/>
          <c:tx>
            <c:v>COVID-19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59613247900553445"/>
                  <c:y val="-1.07095046854082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27B-4135-894D-449107353FAE}"/>
                </c:ext>
              </c:extLst>
            </c:dLbl>
            <c:dLbl>
              <c:idx val="1"/>
              <c:layout>
                <c:manualLayout>
                  <c:x val="0.51388515459957751"/>
                  <c:y val="-2.141900937081659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27B-4135-894D-449107353FAE}"/>
                </c:ext>
              </c:extLst>
            </c:dLbl>
            <c:dLbl>
              <c:idx val="2"/>
              <c:layout>
                <c:manualLayout>
                  <c:x val="0.58436812915015324"/>
                  <c:y val="-1.6064257028112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27B-4135-894D-449107353FAE}"/>
                </c:ext>
              </c:extLst>
            </c:dLbl>
            <c:dLbl>
              <c:idx val="3"/>
              <c:layout>
                <c:manualLayout>
                  <c:x val="0.6148874184518508"/>
                  <c:y val="-1.606425702811244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27B-4135-894D-449107353F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'WD16'!$E$2:$E$5</c:f>
              <c:numCache>
                <c:formatCode>General</c:formatCode>
                <c:ptCount val="4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</c:numCache>
            </c:numRef>
          </c:cat>
          <c:val>
            <c:numRef>
              <c:f>'WD16'!$H$2:$H$5</c:f>
              <c:numCache>
                <c:formatCode>0.0%</c:formatCode>
                <c:ptCount val="4"/>
                <c:pt idx="0">
                  <c:v>3.1079594850792387E-2</c:v>
                </c:pt>
                <c:pt idx="1">
                  <c:v>0.13169155196076354</c:v>
                </c:pt>
                <c:pt idx="2">
                  <c:v>4.7887380476666193E-2</c:v>
                </c:pt>
                <c:pt idx="3">
                  <c:v>4.284264061432075E-3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7B-4135-894D-449107353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3734591"/>
        <c:axId val="17374207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'WD16'!$F$1</c15:sqref>
                        </c15:formulaRef>
                      </c:ext>
                    </c:extLst>
                    <c:strCache>
                      <c:ptCount val="1"/>
                      <c:pt idx="0">
                        <c:v>Umieralność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'WD16'!$E$2:$E$5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'WD16'!$F$2:$F$5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477355</c:v>
                      </c:pt>
                      <c:pt idx="1">
                        <c:v>519517</c:v>
                      </c:pt>
                      <c:pt idx="2">
                        <c:v>448448</c:v>
                      </c:pt>
                      <c:pt idx="3">
                        <c:v>397968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042-4CC9-8621-B4BB69962A8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'WD16'!$G$1</c15:sqref>
                        </c15:formulaRef>
                      </c:ext>
                    </c:extLst>
                    <c:strCache>
                      <c:ptCount val="1"/>
                      <c:pt idx="0">
                        <c:v>Zgony covidowe wraz z chorobami współistniejącymi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numFmt formatCode="General" sourceLinked="0"/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overflow" horzOverflow="overflow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l-PL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'WD16'!$E$2:$E$5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2021</c:v>
                      </c:pt>
                      <c:pt idx="2">
                        <c:v>2022</c:v>
                      </c:pt>
                      <c:pt idx="3">
                        <c:v>2023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'WD16'!$G$2:$G$5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14836</c:v>
                      </c:pt>
                      <c:pt idx="1">
                        <c:v>68416</c:v>
                      </c:pt>
                      <c:pt idx="2">
                        <c:v>21475</c:v>
                      </c:pt>
                      <c:pt idx="3">
                        <c:v>1705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042-4CC9-8621-B4BB69962A8B}"/>
                  </c:ext>
                </c:extLst>
              </c15:ser>
            </c15:filteredBarSeries>
          </c:ext>
        </c:extLst>
      </c:barChart>
      <c:catAx>
        <c:axId val="1737345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742079"/>
        <c:crosses val="autoZero"/>
        <c:auto val="1"/>
        <c:lblAlgn val="ctr"/>
        <c:lblOffset val="100"/>
        <c:noMultiLvlLbl val="0"/>
      </c:catAx>
      <c:valAx>
        <c:axId val="173742079"/>
        <c:scaling>
          <c:orientation val="minMax"/>
        </c:scaling>
        <c:delete val="1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7373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l-PL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Zarażeni</a:t>
            </a:r>
          </a:p>
          <a:p>
            <a:pPr algn="ctr" rtl="0">
              <a:defRPr/>
            </a:pPr>
            <a:endPara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plotSurface>
          <cx:spPr>
            <a:solidFill>
              <a:schemeClr val="bg1"/>
            </a:solidFill>
          </cx:spPr>
        </cx:plotSurface>
        <cx:series layoutId="regionMap" uniqueId="{70A947B7-3CDB-40D3-980E-FD700C4A985E}">
          <cx:tx>
            <cx:txData>
              <cx:f>_xlchart.v5.2</cx:f>
              <cx:v>l zarażonych</cx:v>
            </cx:txData>
          </cx:tx>
          <cx:spPr>
            <a:solidFill>
              <a:schemeClr val="accent4"/>
            </a:solidFill>
            <a:ln>
              <a:noFill/>
            </a:ln>
          </cx:spPr>
          <cx:dataId val="0"/>
          <cx:layoutPr>
            <cx:geography viewedRegionType="dataOnly" cultureLanguage="pl-PL" cultureRegion="PL" attribution="Obsługiwane przez usługę Bing">
              <cx:geoCache provider="{E9337A44-BEBE-4D9F-B70C-5C5E7DAFC167}">
                <cx:binary>1Hvbkt04lt2vKPRsqggQJICOrokwQPLcz8l7KvXCSGWmeCdIALy+ecL+CM98hj/BU//lnaWq6pKU
rdaE1Q4rI1SSipcDYO299tprH/31YfrLQ/V0r19NddWYvzxMP7/OrG3/8tNP5iF7qu/Nmzp/0Mqo
D/bNg6p/Uh8+5A9PPz3q+zFv0p+wi8hPD9m9tk/T63/5K7wtfVJ79XBvc9Wc9096vngyfWXNV669
eOnV/WOdN2FurM4fLPr5tfv61VNjcztfze3Tz68/ufz61U//8tef/u6Hv/gBH9f14qUvPntUxdP4
v//X42JH9eqXf33+U5k//aMFfbqeL07gVQWHZPtH2IyP3gQuYQHG6PWrSjXpb/8f8TcE0SCgHuO/
/rDfP/N4X8Nzt6p48+qX//YN6/l1n/ePj/rJGNjer79/+fwnh/rz6334+tWD6hv7jGIKgP78+kxV
prx//So3Sn68ItXzDs72L2HwBShwCP+vYHpUVaN++ffqP/6H+d5YuYz7BP8Jkz9DFgBkCPk0ACg/
BuyfsAq/eVFfAezzl3yGWnj5A6NW3y9qzJ8evi9k+I1HfBZ4HnF//fk0yzB64/IAu5Bnf1z+ArnD
ty3sK7B98obPMDv81x8Ys7Iv7kdTKqdVtdLfOdu8Ny71MKM8+IgN/pQg2RvCKKBHfyNI/kLS7X5f
39m3rO8rCL70os+A3J39wEBW/fv+O8OH3yBAzqMYgPkzS/qQkThAHgY8v8i1/Tes4ysw/e3xz8DZ
ix8bnCeovd9ZdmDsMkT9vxHfn0DC+A13Xe5SH/99XoTD/sfL+jpYvz//OVrXPzBa9f0v/6raZ7H0
PQEj/A3zOXYp8j8i4n2SVdh9gwFJ7qKPV92XJMjhG1f2Fcw+fcVnsB1+ZAb8/pD57puAUGiTfO8P
Cf+nHEP0DVQuxuA/fz/HTt8QSF+B62+PfwbV6UeGarzXdf7Lf3/WHSAa+++vO5jvUYqw+xJskGnM
8zgj3ksd2e3flgai7x8v7SvYvfyqz3C8PfzATPnLv4/5f/xPq0q9zN+XLSH1aOC5mKLfcusLtqQB
R9wLyB8QfyFFfvm3b1/dV2D88jWfQXh5+wND2KrH8l639w/fu9hx3wsY4r/hE3xa7EBaUqh0AXtJ
859945K+gtmnr/gMr7Pdj41Xdf+dc817gwNCXOL9Jj0+7dOepSTmBITLS3ofTvofr+frSP3+/Ocw
/cgOFvggVflPUCTghngup+CIvCQiQZFggjHlrv9Ca3b7rWv6ClyfveMzyG5/ZFHyz3BAyBvQji4g
Qj/hP8CJ0wCSjv/WC7wk9v9vHY8/Pf8ZTGc/tub4/rawC1mFKCLBpyoDsTecg1lMwDT++PNCVv3y
b9+wnq9k1J+e/wymS/Dlf1gLf7l/yNRjkwMH/jOMRZ9hFLi/p8+nBQv5b3xILjA/AM4vVOG7/9TC
vgLcSy/6DMF3/5/z4d+Jro9n9nFW98ktv86J/hOjMZB5mASg4X/rnz8zEmFC5rpgJTJQh3/G6fdB
1d9fx8uw/P7cJ2v+Z8+9/v5M7I+pYXhv76Nf558vTVVfvPrrBmEc+9nF347pxTHqx9PaPP78Giwk
qC3Pcg1Gqx/hen7PJ2f86/jxCwPw06ef7o39+TWGIkZ8Slngg4/vg4n1+tX49OsVGH1Ch+ZzhOAi
8CR5/apR2mYwFcVvMAuIR8EfwQxh0CNG9b9eAaPLh2eY5zMEozhO/5g9A35zqpo/zu23v79q+vpM
5Y01P78G0xlKafvxxufVUpi9IsaRBz09grkeeZY+7cP9BUy44X70X8pxAr1U5UXoprqQqNQ3vlLV
IevQ7egzFjo8EbhH9aYyuluPUTebVCRptsgMDzYcQRqv2FQd07I6JiTNTslS+McCHbVlSHS1YYJP
9b3fBYNkTD36Xe9GI8GL6JnsJ8+R2udp1GRq73lDGgbV3ES29MaTW5PLOS39ddC0jci9aYryYpGm
m/MNr4JLkiXlqtAuW7kdOY6t1NgdjUiK1g2tcX0xsszf+rNHZG9tKUk7rqfEpJt+qjsJt82hq/Nh
nxTpTUDLWtg905QJ3QQ2XoZRtKywRw03i6xlQ1xYr4tgd1ygTm1hd0Vc0Ee+4EsyuoEkRW1lMNi9
73g2Nnzc80INh0F1GxfbuM7nq7Lg97pnR0yGlaO9M/jyQOjZQsUIiwKvidmyZAjHWYtWTWLMSoGx
igd/51frQu8bb8NwupoKJrGeZOX00svDlIVdYmSfxtWQibReNsjeL200ol3Qn0y3SK9xRd1mwh9p
mKruRKptlb3L0EOgdh568viJZyvdWlnBDjJzyepLJ6cxBO1JGwybPNXpJm323HVWTvkhKI6lbY/1
UMucZ5EpRdLisA/OBrS1cxq2bbap1LZNm3hgl8moxNg0azfNhUXkfva1mNJpO3j+GntjWDbJenYb
UfNdZfN3ja3vHU8Lv45HVsY9JyJ1bIwGJpOxly261fndXJVxDegNvdDLzjidpIDvoNJd2V1gfklH
fatcJSxfYid413ZTlATHDpmtEVifmba8CuwiO0OFW2+9Loj64c4M+iIrTtOSCZOsg6qOJ1gWKxbh
ZU5oAfahjpaBENFnZ33vxgGZQjNmezp6kTJbtFyophQjxRFx3B1xdwFSVwTZQvicn0HqRhlxRYmO
/swj093xtg5d5MnCT0LurxaHb109i2GYj4XTixztTe2slz7GniBq1WIxu/7boS/lZFasbmKNSrFw
tBua7UbzeGJr0tqzfFISQQ41fAl1cshsK+vllOB2PfhLlNINzt5nE4V4XYSuhVOPYpo64UJQDcWG
uedu2UZ9n4lkwKEOHrIy9vopmgCrarJhUR8Yn8NleiyNL0xZSGchIuufercV89KLQlfR5I8yoGMY
EFHyqNC7NL0fdDwlZ27ri5ztaXUYqloyog6Urcrg1qw00rKbzpfsoh8d0ffXDvZFg/zVUNwkgSPT
JI35YqOKQcDVzwmDNs+8xXAil/zUJVaqYTgaXR5nEuY1jUrK1safBdBTK1yanrIajrclq4RQLVCx
3PQDFw0uwoKk0lSuUEkgp5ZFVG26OTvLRyKKFFaBfYmyILJTLuo+zNFmCDLJvGPqnyF11pJeOM6Z
m14wcjaMgVDU3WR8241oz/M7PNXSzXXseitee9INiu04kXBwy9CULNTjY5DvExrIWp+zuhdmgE9N
3pVZGWI4z5aOcd6Zta9LyZcm9ogVs5PI1G0vhnK+DNrjQKathwqBM7puTBsVXrNxWRY5ZgpbgqVl
h171t8xRK2/aec6OZkXcZamY7NtyakQ/L7IIzspGR7M9ZmxD8lQ4RbCtXG/r4gMkYxEsshx02NWL
rOtinddv5+aI0LKp2EbR87yfwk4VgqfvgtTddKO/a5P7vuByCC6G4OTpBNbnpjGi112aSTt0cT7x
TYczInKIWqYAgbe+Hq4JgdpAvVjNJ4zGcJ4d4eHs1LT9pl1SWXpb3ZC4dw9pR4UeDQTgqg/qMGHr
fBiuML2a2lR62RhxvxJesPb6Yu04Wi6KGzGSTW+3c9tcmboIqyIVFfHF0kzS0DyadHtpHXKVJGiV
L++nzj/iet1MMa9qiG4UN9OOwlI9dJMAS5DMAqsZCCJqIxSsSy9bTa0TTtOudvswHS5mm4nBeVjM
GFV2gqw2SZilRo68W0+6D5uyXif5ukXtqihorIOqE36VnVKvlg2rzyYC1TYzIlOnpr4bGVsFabtx
IAe6FJ/qsXivcqB2lNJoTum+a+rdtPGAvFBxSvFlx5Y1zfoVNftlSUI/C0TrXrfTvHF0upl9f483
OtArTpYtpc5uCRLJa0dWDRH10EdLpy6BFmKnM5fNUgk3QWFt6niZqxs3Szck0OctFGaPdfu6a8K0
vJlRJia1m5EKu7SV/oVPr3xjZYtLMec4FfNcvuVFuqsyferLmHquNEG7Sso+4hlUXYXPqbtHvF25
cyJdVOYip+RdzeDoyUlnzoECN6KUxI1DrXDn+TDkKkwnHRWErzpeRNSVue9fT34OwWp7Ufm1SFMq
gtp7nHAlaA8QmxtcQaFJu12WOI8zc6KJN0I17DynyzlTvahrFTnsrnDPU64jXz1OwZVZ3urC2xas
jLh7HSQfqrwVJSHA9hx4w8i2GGKvyxupenU+5GSH5g/d4Mc49TaJhiPyp4e2IBGb1aa1GkE50XFA
Vz3wJmaTFbXuIzzrQ1ZByUE6zEoTG3+6ndkk3CkeU3Oq8iYXWk8hHd6yuT4t/oqPEHp8gUgu5NCc
sJ9G7kA3AQ9Cj1zk9dodXRk8h/tydMo0tKA5Bq+KErKtGje8QWQ+L3ETo+au4I7MaHv083blmaeJ
386Vu0tdTw7kgyWlaNqT8sa4Tgpppk0wbdNxEJbgbVXOcFRZrL09nt2wcw/JvCpZFg4Vi/L6vdsk
UaWzvUP8O5TxY5KOsqTpefZcySYT5d6F26WFMOS4+GufQumcQLfgWtKqillKJW76jd8c3A+ajTLH
fTSCzEjrau3ZXaeuWdVvi6qU2o2Rr9cqg1MotXBUI70Ashh3W5qMcqDTXlEOlYhIbo4OOw+AAImE
719WjfdW5WtU8G2p+Epl7d5VJCxYHrXJzngZ7D47T+YzL9NAsECu3qn1651q8KUat9g/8xZ12To7
W2xVbULICki5izwhYnKh/Oj3POuvCO6kN86hbT2Qih/6bJ22iVDZ/H5QPkREEiZ1KfI0Eblbxw7G
l3l3DXVUF7cJf9/T95k9Un5V4zFa5lnWDdrW/YbX9aox+6ALkfN26bLbvIAwWRTUmiX0ummdeiqe
lyocahM3Xtih7dik6yKvJb9kQZwSwVAcwPlnheTJnpwF5qSWVjTWyiY9JkEtFR62er6sSlILMzYh
G4PVDHtEtFy3+Qh7GNe1f0ROCVk2roluxJCUwhuKQ177UaDw1ouJ3wqMZMmELYE8cCfaLL8ZvFTk
yVndY3G+KL2qciva9spW7FC0XaiXUo7ppYt3LOvjtHjLcxJNC96Yfoxbz2xo3h8gG4Q3P6YcJBtB
qxaSc9HwC3gQM1egZqMKAMUAsaRJPPbPyitezPmESUQ90IRBJ4byvEymGINUaVz+UPZe6JtMqrYS
s1/Gi3uLkjyqxvmhyz5UpRNhb9t3NLJ6V+hS9GaIK7VrxmE3BYvA05XJn1y3l5BuIpm08Nwg9LkS
05BENcYixWeTAebJGuE2C5QIIp3gjvpzmPE8CoBWZ1aEtmplN5/KVK9nn8FOGqBUvprn4vxiqbJN
3pgonZUgLfRAcyEbv5J66Ld1NcEpnwpPySn3BeozWUC6qUydz1ZfBAYeSTLguuSYDoV8sHZJRO3S
ndOYmI+x74Ae0q6gQEcl66R6UkB9UJbM7EeuF+PMgmY1mwFu75Ejh1q0PI/TBUmOc9lX7ib39dZU
q3wsI39YBS1onBREXHPyVSAWuvPyTVpnhwY3kvWncU62pjwSDjfzkKTxwHsxdVi4xEYaEUFQIHxy
mEsrunJYF7BhM+74WIZc6fXAGjHOx7bLRZZpqdgjw7mYe1cMzRjNfbci9bzSzyqq/VBNtyZb1kXW
h86A456asKhAzfF8zfqwdbVIIEt7B0fa9iAX7xaIZT0/lJpHQWvWA75PkYHcWAQN6jXt1jgIKdRq
txT1yqscabtbx195fQUSyogWjmFqD+PiSup2shnjcWhkkdvDVJzy+Z7mg+xUKhDPBUdAFwz4Blh9
SGpQ3+UWIq0hS8yqNfIPo1Yinbej3S9OJRl960+lKIIxVOmaVycbbJwKyTFXspm6aGyGsL8pxlnm
A0S/3dcgMTq1a4MDrmY4OijB7OTOHTDnloGSbm2ybslNY06Jb9d4coRtrlr/XTtwWcHa3PxYOSns
XYvODgLVh2A5uYMfpZVIoXXqqweS3yzjvKHeuJ5tIrMeksD0dx4/TxdXeGkRQSsDYmZVBVQUgxaY
7ot8U7rHTrWRV24Wd15PVSr6JBXwpexo5s6mPswz6Du6hHNwOfjbtu3W6VRBtdl1zjuklSTA/u3W
BqDEiwddl2FZpI+efar4lYE2qq8v2nFeVeg+6y4X/X7k/WosQQghLyJ1K9jgrd3pbcAXaW2+7vJd
l23dNIjhq+Gb0kslyhtROM5+TnBkTAZdOpN+GxrgHktJFLBLO3YCCh0G3ssh7uowXXw5wQn4Bw9V
olDBrlqe0AxVgMxyRvdUbzwCDOxMoh/F6Hdhh4dVPiXXVg1xQ9toQPadAi3KQB07JK4JEsty6QNv
9awKG/rQAI17lkkHgw3gzqulbA5BWT2DL5BfXubU3xao2wzZCgW1yEB3pUG+SmwthzHm2X09qkMw
g4ETBXUZY9SG0DFKNoZ5dtBsivp0Eu0IVLEUYV08+sUccdbsrHNou6sJlIw39+GU5nA+7xw/k1W/
81gbgzE0g0Qd5jPjjavE1avF8mdLBWpGdzv4z527CQc07czQHuZWy5oPW78+zWy+praLk64X3pIK
mhbrSXQ9l4S3W79sBWeOyNBdlk2g0y6z8sBQKpc6v7EQSzRJwqo5b9FZ016R6f3QqY1hLXgmc9g5
o0BzIHW6a4iSjv3QttHcjakAk2dPORU1Pk/GGkAsoiAdhWN4hOa3y3A709Cna/Q26R9oLfgwRYHf
rIb0WilyWb1d9MkAZ00uFgsZrkvoqUvXPWvbQaLOSjQt25HcBpZGuuzDpWcX6XI/1pBciu3gO8b7
Ac+idKpQIxvVTM6DCyc+eKKtr5asjdCSK8FmfTe5y02VgTsWQE33Zzk2Zt2BGZRyLvB8t6g+TDSQ
HJTaFjtrNvqRmt4v0C6S4mYeTxyHMwrCGdfbDqkoqazg3a1XBLIPqrsRjDmacel6w56ls7CDuax8
tAOVvmUdAocqcGNsxxBXR0aLberSuCnzjfX3jt1xlt4MoPl94EWS3GpoCfpJr8rOQt0q4PQ1FO00
mmizKblz5UPrXTjbuRiiZuIhdJVhUxfXJAdJ1BbQDBLRTKO0eFw1zVlRXrFWRYaDVTeaOE1mWea5
mJIExA67yhpfcJesMrfeoWGRiJdrG7wlUwYCMluPlB1GVO794Hyx0AErsC+h+XN1EmepEzbsKuBJ
VLC7qrvti+B61tNDXy+CHxtEpNd3wgQ7T+GoyEFHDdvW7paabrKikRW+pnkblfaa72ybnfqsjXF3
ht1JzsFu6EaRuXZXJpcKn3KUDaLyrpOlQcIfMshKEHQo9IcPJTUnUzarbMlWxTDcJvDpvgnOR13H
tPOE29vNjLxwyJaw7R6NKSLNzE5D77PoYmeDMGP5njbFLiP8Mn+m/1MB9aTzJ7n0g+Tz3g7Jxvet
GItMYpLEpIPsGlZgbm4Ah2WOB09DMzJsSZuvU3QHhXA9PAATBOYi7ffussqH08SvcnKZxQgKLhoe
oRI72anMb6gmoWbx0t0W1Tkrzua5lvasVnjXBWK8aO06zTaWx+YakU05HHCyLp1VMQvDS9nVlWDg
fwT3XbU8lDWKJweUXUZigz2JrDFi8KEnCvJw7m1YN/XKaX2o7081Itsg79ZImXjui9uim4QC7WTH
ESxdej6yMwsGRx1cLnW/c8Z6lXbxCPxul+LQpIXs2/kixwXYgsU9n7HwOxXbxRekxiFFKBocDP7j
ccFB5PpVqJYynsYmKjDUv6HdlCA2Ft1tXUOjDios9kFGTRVgc9lAYKRKYJJuc+KI5wLf6GlVdSYM
JrM2U7Xxkjtn+RA0GfRnE1TGVhqcva2HMloMDVWX3lMENFCLMgn2uU7BcZuiUdXwET2YemcTc+5T
eunw5oLgc2L3ZGRhySdhFDifAQY395YZcA4qM4klDjx8QXsnLOd55dP3GK17cOttg0KTPLnzW1Dz
UV3QW091MkXvXJUL09/jcTgAF5BlEe0CnVt5tMWpgUYAA0dRCLwlUYI2SFLTQs8ObWw7vmvL+yAn
YVb1K9QC13MbppVd0fcWZ9AED7DZu4FQcDtcWdYYUDnP2bVCTJpRDNGwOMJXlXRnyF28y9/RRJ1y
BYLFlUVlj6p+r/y7ZuTC1tmT00GxrJMzng4yH9/7zpb3fpjhm4y6B6uSlYXYdvDTyI/Zgm5BfUvi
GGmc/JH2VcSGbl34JXhfYGlOk9AZVHViQ5SBnHBWLhR0VpSyyIKbhl6n9YeGZFInpxrssNKbTwVC
YoYqScohGqtAZLWB3vxCBXOYuL1YzEZPmUR1LXXlRG61yIU8sNYc2chXQZJdKX/eMsI33KNrt9+z
4XouUrAOwEsBbTfy26D+4DdwBluWs7gAD9hUcdIs0ofq2oGtRqoVh8DTnhfmoLXRDG505lzx2AMG
AIoEWKCdG1vhB/1B9dDUUhT2VbAeqyNt1Qy8XqyzKgtxP20oGbdpNax7J7uEfxXHqvFssM4Dtjzq
aL9d3AXcTLuybbVdWiWQC26fLje21lHKImJp7DTV1aCLJ5otYFwUop7r2F+eqmGVdXcFnaCvHk6u
8YRpn7A2gkFvwGBkZMl0cnINUurGZ9syLWVaJaL1wGnruoPHk9sZnzuUxDlSO3hw15YVjGRgF7f9
cvXcMCiq72wAZ1fOa4p5D/E1gOnVQuMDXf0HkFHrGrfXNffiohPJRd+DlZeQduPzR7RYyft8pa2J
C7Y1k7ceW3NdNuBW+VoW/W1Vuiv4eu4TdTwjGb9ULQyZ3EIyRE554p7UuFYgN0hSWJAOWNSmW9lp
iNy53oPxvkO+c1HgeWO02qRZJVMM0hE8AdWile5XrhmPivabMTt5jwpM39Gt7imMPOBYAnV0NShw
jC69tN/pat53vf4wNXGVJjJZglXLyCYzS9z64ypl2U4F4PbkIs3aQzbsMNBZ6qSiRRSMf13BWCjY
eH0i0nKnZiKQxnGi2JZPKHQpMI3PhzDvqUBm3GT14kgFLIW0vWRT/+AlNtyVgd6MJeBTXCwaCkzV
gJPXnVMoa7MHlvz4PiEmgm+k7kYwCGG2cMHLPpdzkwimBa9dkOT9heJOpHG9ckFKeJ4NHT+QGExq
B6O3dhm3BRQt5CxX1PeEKmdXOO49DATCOqEhqM9NOxFokI2skvNxrESft2cW6T2lSTS4aNMPBjqK
OzYaMPGDNGRaDfDuKapmtW5nUNNBEqU5NNyVivwyOB/6PqZ4OnOKUSRnnTOIGQSzC237ZZnxO81S
0L2j6MZrVBHw3UYR9GOUp49ZD+oEgl8hN8qhdezIroa5YuOQPcL23VQ7UWKuNYjNvPA2qeiAAvq1
4x8qN4kCmM4t89O0PPaOswHFFM5VEi9NC/NWokU5NE8ke/a97bbBZmNAkjnZDmTJqM1N85x5GYg6
028W+oHp6tCoaaXnJVQ0kU3ZiEAvQuV1VFEqlwHfEOaHXsLCqakgPTk9Q8MQNjNo0NUIrUmi7Dtb
qnVWoDCwMGotVq0Z14WtYKp3xyzUJg1mdJo666FxZK/iCTyLGpQADEpGCI5mDK3TrWZzbm12KOcp
TODcCYG5LzTXBtyWCkZNAQ3ztI5alssEdWvneQiXOjdAmqEqzwL0PHce41IffbLs/IWDY5zs4ECO
KIHgnsOydESV96c0WRs0xMlIdzhPIx+na8SpNGYQKVj04IeINM8EsW1MEBRP3Eutgm2Lm1NSp6F+
zyAge+3K51EROO0SZnhvG3XjjPhU2efiDrZCPp63eRWNvSM4ZRcN9OZJCU4zdIZNoEN13ukU5qGD
oHrZOL4D595eFv0sjWrAQLgj5C5fQIhSaEXckI4QUksuG7yDIcMNBfGrh/9D2Zktx61zWfqJ2EEQ
4HTTFyRzztRsyfYNwpZsgCBBgCMIPn2trOqq/6/qqB4iTthhWUrnAGDvvda3cFJoc7cmjYt2Xt7s
1J2HmH9GDLvYrPZYs+UlaOiPaESrRLvkMEKD0WG4G/x0plNz6OfgYfXoijoNNWs7hnVYROiVCifC
3aiiihG88RGmcOgXfbRP7QZZo3cPdeYLutJTICDmZHLfYIpU+27K0Ik30BD4V83nvcZQ1jbiW9Dm
ZZ9uB4yn1VOfdwcraZlN21ltX03HqnVcysnQ71ydFvhbnn2w4I+FkLKOrsy77xnxB6HgdPdfnh5o
hOlAPk6on9yPlc0FHP23YCVHbyn0/PrZCnZMZ1Wk5VQnZW74qRdzqWB7Rw1F/b+RhZaJVCfW6Gqw
XcnEK41/bt1Jh8u+n/G7Xsph/G3z10gFRxvHJe8knP2HLXwR9iVaf7kOohDbqRxzB1OVxzvryHpc
6Pg8b9mfVENIQWVAKzut2CTdLyMppvz4VWp3kUFcoH28mTrYOWoPPtugh00ljdXVL+PvOnQ/iCYF
caRggYEBkxwDGCUEnWCaH4LgthqHcSAqBhxmdpue1xm9S4JTH1ArlB5ydfVS5E5MhcnyPy6VPwZI
6yZucJjQ+Tbg8Jv9gjlh/blxHAvjb6MFWqmuucGgbujwgAM1jl/DQM/lSKJyWycCxYN/bxkpJbam
fshZg9UglsK2/mne+tfeyFu80nL0EfiA8AJ8Isxs4aYJyvLnAr12sOdtA6m8bqroOT6FHmrt0fXk
HTJp0dtW7KkgEKmWXZoPooybfLuZsT5IKct5cP2DXSa7C3py8FSGxZTorqIDOsBcd+EuDDK/G6H/
xmTYS06XomvEtu+H1hR9+2MwvKkgxPpS2nlnwhFT3yS7Q64gtYwpjvhNJ0UWrLYUdbs8KD7i+DLt
3cOt31sWopXW3V+Ts4NuTFYqcDLlMsMhWTnhu5j4fG+DMIRmvooy9fcKAtmCLg2+FMAk6j3AFKvc
6+r8u4rd0zRAO8AgFFVTxuoCkwXT/Wu7Ln0hlMZ7pLbneVbNldfDWqRQMvExQR4iIijG1At0ovme
t2tSqHxNIJENrFhMshPLjYVTWpphmHZN/40sxBVUT35HxvGhUT06yxpjOHrIKo+ipIjqaD3CA+zU
dsqgo9zfvP3UPIuwEftJkbDIo5HgczGiMnx74prNJedqp3v0vgltrmIDGRJncKM3gRfezTCagyFs
q4AscbE23XE2G/QjN/nSdvWnQBkNuZ8Lv2x/0wza/uJ+QaxQJesX/BT8mpXD2XTt8BWgqcuBoECN
9TgQZ10k6JIep3h6bpfRH9X63o/zLhjqGTpm4HdtnFV2RO9mNn+HN5onG/2Ksu0npvGsSPg4YHQ0
f3ohbnKjdUECjEDBtNiq79hPJiCpa4URLxH9ddCYRDoMeNCGSWHnOam6OaumqHHnxA3dQa3sKxLo
vaEwswrW2xarUsRwaCGngTZI3bsAZtCadj8GcP3sZPmeJjEYCAevgY/jF663iA69gqi4tv7bUrdp
pbDad9KQo0pQEsJeD9WoH/UUy4ovw1SuEv53ghFjP2g0x50IoEw04tJn7SsJ508ZOvRMMT3ESN+d
SQgN+u5N0eAbHXDcyPckmLYKTiKahHqeCprbdwA4eelagbk55Ge2waXwTTIeYjP3pXWV7Lscz2KG
1I2uDz4IvJl2+Gy8XPaOYzJPsJtrqf4us4yLoRnnKnqMgoQ9Tq3E9y4u2y1CGvjGK7+shjwF9LlN
I7oToHOgwopXy/yN6t+iWZqzjla88mASVRje8QOAUqUKxx9hHe1CAdQqG+KT7tqlGoZh2Q1Djeqq
2EsXpttVi19rp+uKsAwwBsfQLT3YJ82GktsEoxdHLxQMTZU2zUuWcGyvAOZM3j1OebvtdTsuVczo
0zoxtZfdZnbpaiGTx+5MU7OXfa1gu3ZoguM6utiZXjU+qIp18Cdd903mscLbmMz7ibsiva+0WWa3
tIfy5tydXxuHcgqWwzLWpEiIVDs7pHll5/EKPwDbuwaVENm2h08AQ8ixBAJQX2Si/W0z/yvWhuyS
ANt6jTEQsQHqHqN6l3DxmCRrVBAQaLtAq99poF99H9n9wsC09U0P+yLZpSMfD8DZDi4QbZmjyNAV
SEgT0bmME/+yar5VqSePUS/5QTSAyHwEZwJv2FZvECnl3BRJjRYzi5PLSDTKuAzyElBClVo3Pw+Q
/iVxtorrN8chEOu7URSOWGErZ1nZ1etemOCtD/hxiky2z0lQpCqF6GAB1nWaZI/d2nkgn/ybxasp
NtnWe9gUaTVgPFQrZKYMOpUT8HxlFqcFi/OnpAPJoZyAXUmXp9jb7TRvZMc8vBAl1+Po8U9lzP/e
ZPC8BsOjphQc0/IHK9ZAzAa+RIJggmtFXkMdtoVsihzz/RGTEgYE0sLJ9RxMGWE7q/IFDrijcMgj
wIrxV1972BuNq2wTt8+BoSvGqWWD0hY8LJMMKxOnosJhfpr6BJMNjNl9Nrm08P2EhpKGptIRRehF
xJXJur50fH1iC6QTSfyvvA7jvVVQzmXC3/JYoGXUgD6aEIBMyvpy67OngKOx52zqdnobvtpejSUX
kYB47v5yyB/dpvw7H767Jn2OwBU/JAH7tqnxFAEShMTUPqb5n3aNk0O/RargEFm06k/r7M+b7IZS
mAn9a9j2JzIPr6y2Ld6QH2ao84PqAUOwFMVZ1L3cmYRBcAh2cwxKBzu036fzzMtmrV+Ehn7sGFZv
0guNZjX5oD5/RhHOipBYVTXwBSJCXg1OSknYVbV1lSVjcJh687xBCinrZAyPfvkrZvbDp07hSOod
LLL4aVJAgUL3ESW2L8HpiTIfiIVXxn4S6v+ILUvhZIA3Db0rwqT73jOMhp4F4Psc3lLOeGnzScC6
Haq2DqeidbEp5aa7Mlb1zgCf28sRMFSQ9lgcS3hWQXtthDVVrOtH1Nq8anRwy+6vLRnmBS1Q+oTu
5qoHKo9cpw2eTfc+hxsERsxkQS4N5uf1YEKK5THzo8waLDTV7HiM2jumJiqTIFNoXNAq8fsnBylf
RWo4T/2iTw0OE6OrADPWabi3AxmaBzNJskcp+euEPPRUyTMsucI2/O/GOwpXaBSHkTIopRuDgh/n
RyxFrB3oMzCy54tdzRscW3Kimf6Rm5Vcbbo9AXZtdsGs8PSkjMs6NajwK9kjvgoPEvTmqHuMjlq/
xZ3Ii3hYw71r9V8eZq5ojPk7YkbdumDe2VWSE9gH/9RN7RNp9GUh2YZla7pzbYf3WTfkGU21Ok6w
ga2psdJmlMGGZDDv0cJW4AwnjLUlByRz4CM7RF6TQ9cQBs8CbNo4fuR6lPtQcntIQPnIlp09Fx+G
4e0Lg+1j8tDLICI6mPO3PoAMRl2nijXgqiJ5BIV5jEixQtFpRzQ6SuUT9MyblPQwQQnaxYmGE5dM
x9mJ7KmeNbR++hMhP8hTYQyRMn3PRWKucDj+pGa7Jkyhi3JfwqN68xao1NYPlyRNYDk3x5h/DTjS
gFTOaFpDGE4DoEVi80PD2/dGBl3R0HACZDm/hTLpCj5F8V5EOUYDOl/me5WkossvIk1/uGhSVVID
iQwmPxY+SX/l2JqzVagA8eeI0+2hTjCJizWywADGt7EZ8VfKfOV990I2zg5Lmu8bTMdVU3Nb5egH
+GAeUwHHRSwtpL4ZneQMzyCplxPVGkPvOkGXdvVNYm5H59od0xD0VcenK3yzECUjx2f5YtjT3Gy0
YgYwhvYW82hir2PUwCBv0x+QCr970xzqtHfnmeCMW/iyFb7VsjDGoadu6giKTncxU/AjkaI7tp7f
ugmbtY+j9IiqChc9DlklxNoDBuz23cFBcYhrXyYJrM/OXCWz30m0iNJFidjh9p6nIGzQENfelmnd
QJXpQLaTKDqSBmfStDJwajPbxz2vcUJAMGColmurfDlIhe8MmjLVQ1sSsqQF39CAmWB9UZTMqH59
VsTpr5Hj3ECRXiuC/mfX4hiDImjYEfcHETRQ0ZNgPIOXNc4lkHAmcg/zHsotZMQqSqBhoK0lReCa
j8bH8LbT3lTYepAhxjfj+UXF/fssxX6o4asKtO53b+4vbLS/jV6nhzXIbu04T/thaitP8boFH3+Y
fP7NMKuaZk5vrIWZJkSi9jzpfphslYduG3ERncvPqBrq1sj65zjN9JAu3XpSsrk4XTcHlkNKGHOf
3oJtDo6RCx9mCtZpbDzZp3X/aiOopNn01QewTIY7wOWn6TPP0ftIcOUFi1ATF6zKTOQ4/IQ6S0BG
od1uRIf5IwpivQ9UNmESpKiIdQaCpdt+y9rRBwuWc6Cp/2iNeqO141dtntyw78MER8raLNjEV/Ql
l4lP+VUJEwFpka4SEK+hrhtsxDlcACpzChYQU1nnSCUsnNS6xYgtudhN92rd6Qk4NgMSsRJ4H4tE
37jIior1MozpVz+Co54aMM6joaao+8O2rapc0wSihe+ALgr+mdpuLmUoG1i9mQdJElUWrElI4I3n
UaCqMYlZFStYsc7+UEk9P+CqBVJuAW/ReXDAjBL2wtT+qkcF54gDvVKbhSRDsHxZNn/qGK2u11uF
fAErQ0Xw0c6AV3RzQ5eMBbNhD0EqkMUWm19BFt9U7hy8pCQsgzGE1ijTd5Q4gvTwPy4W/E/Jkk9j
/VAL+b8uNvyPP/7P27/flvivF9394+v3DM0//vRmNP77P37Lf/tA97DQfzzSPy7Uu6dz/uN2vf8S
+Xn5c7+D8Z9zPP9blOi/+cv/17BQRGLw+//XsNB/vbrun/NG//4Q/5YYQrw1zXOKaA+u0oNTjRje
vwWGCPsfGUky3Pl1v4Mvzv4pL0TwIxmuAwuzJElyTPb/HBjCDzCGr+L3BOjC/09gCLftIF32nwJD
EckyCmyUspxAB/mvgSGNGV8R2a4lp21dZO1iQKzS7cAScU8HBB+spv7aZZgn4q3ds0wGxaBgwhrq
L61LFIwqnK1Y7B7qyn5au/VgF320Y38JJoBuwRaG5ZZMssKD4Vlg0lji40Tk0QTtxwg0FmEFkOhb
vR5UjQeO6VYpmkKl6OZqqTs4H5qhlOAAKuWkxW4ITra1+ryE6SFCKKhKZuCJsXeYiMCFDbOsKw4T
SqeOwTP2UAR7OhbzFn7aAZpJGMgTng+az2545VPPi6AzY0EA20i7yaewxay9gYwRAbAyXD/ACgvF
VLsh23UNdINAuJOvgVdv61/fwcVd5zHbJ1kkLyEJnloVi9u2LmCD1YfLa7pvaogXIQM20wtA0pC1
+9FXbmASlAqGTIG8S7ot9WGGyj3CEKhqhkkqBwlztQQqOv7uRTqM/0AQm3fF8dTdQY/dutswD+4H
u+47mBduCcZCsOiGwUJVMBT2Ad3w/jZZWsTT4s71C+mS7sxjcW37RZYLfgHX7eJqVcDqgGB+R55+
RF8YA1Sf/+pG32hq10Mab0c6yoroIUFbElZ1W4sSuaIJhc7zYhr0D5D3MPbWGKqiAZE0qWi+Sv2N
z1B0HZ1tNWcT+hXmDomB1mHlCJ8iIA92MOs3vLozk/01n128JzXA3DqJ3bGz/W2lA7muJoF3NQm/
58EAyB7TcjigDm0GuRXujhMNwmfTQruf7TNIlvRGxxYRnDX+HuAsrcLNIcoFyGNOugfD02FXgygr
az48UXAIyE4gUjbYvlCE3VTN9QG4OdDizE8lS5IY9uS7T5f8Jij/PSQakGLdfh9wrhaY590bQzHc
xQAsg0CEewuNde8d/A4P28l0PoUylkFLyRDsIs3Uo+eyAzy6Lx+C6pFLTapuiF/zfO4vWoF/DgNT
4B5IWDah2UF7o0VW11mxuvBzaKFELPA7Gg4NNoG+n3e+3Y0UImvo4sdogXRDabk6zAuMh7YE5/8Y
DVBel2A5ge7+OQ1Li8RZ98rWTB7pFv8eW4Dyxn/6+UUsXqLWrvxgzLITDmB6Jk21JfGpD3m/M9O9
ZGLkPTuCsht8DS27ePHY2+1NtiAG+Z0DTYbwHI2wBBuMp/EY52glogOES9CyDSgZE8pnhH/gxq/0
l9L1dcO9GwCTQFakHPEMqhAtIxQtXMyWuqw1DbHz+m/ZDK4YyDuyV7k5UwgVR2jwUPIU0oLTQhEc
1Nbtw+2xA0bR9+WQdmKXgOgiY3fLU3C3IiL4ciTgSrVw+fvQ7TDrHVW4uiuXWNEzAjVC2RVTeA4B
PMAB1qNpbNPuQ8T3c2OObgHFxNcBcBbdcs/sAYbk64yWL4b85aECDQYtdDvq7bxM7hQ6+eQdckb1
uGL+7LMFXdwmDg2QnKAb5D4NsR8xhQHSdGuV9xK5i6aRFxbTPeaHxzWhz0HEu1IGHly4SSE2Lf2j
j3JxVz6gNq/oypX3cbXQUO5nuraFxUrd594/5ZH4jVGnwe6BieMb4AQcoZcOQRu1zd/W0JhbOyWX
oMe77qdZXTSXn2SNx7IHoVSGU1sa1mC4oHBcVn0kIn9f243tTTuf0nn9q2KogNtlykNe9GC+0MjR
tqr7uIy3zlS4+XLGZt1NcUAwuytWOk3fXN8+TVeZRtl1RL4KQwXqRD9tn2uiXkaQPUUY6/W4XgLf
fHEz2sqsiCax1V/lAJ6z3c6tBvkfCojsmyLQEJM6LZoE1Erv9Ldx9j+3MQfXXpsEE+GBTfl3CENJ
kaP5rtZoOmZ9l5SxxutzTX32YYK05PocWRudHCf6HIAVgviG1Kghw7Ftkov0M8Mv6a0f3bqbHDPn
OhiKsbfZi40IDmlwwhoYKDat4TIrsZSPM3pJsx17GvKXdIwRy8rNKZ91VwSviXRroRiGgxYPjfwl
UnkkPtls/KkVbBCV9rIK+XzmEfrXJjK/EuxwlUY/R6qmEgzccPlD5+acTq059FlCSjPBCrhLz7Rp
4mrWWXe2FxtYHAG2QeTVw570wwb2EXCF7U5djDyOGu95S1S9Mpwl3QP9gbURiOa2afPptt6/bW30
MgPZATqenqYNBsIYIiGXy+Y8icBdNbCUpFXfhomS6u5JRyng0IDBbkhtuQAqMKsH6OlruUvvAQI6
iL/gcF9MKB5m+AdVNDBg6Djwc/01xcJAJkC6JoLQUi0subUNnaEHI91AKEUUmShEXgJYv/iGQgoY
dTyg+ACYvm31PeQMyH/Mr9an0b6+O6XZiOgekLw2kE/tCt8xaKSu8KlsOzdJDI5UwczT7HsU1PVB
izk622Szpestq+5NwTAYdUo92hacYgMGXg/mImZNpYF5AB4l3+oGinAN74FC8zzHNf9AyvN1hQMn
53S6Qm+DiT74HhqAQfAxoeHlX3+Bni3gxHWIS27ho83h6i/AQDJNzmDGx/4hbCZXtD2gNlmnv0W6
njCGmIpx0Nd+aT7ivAMolvxppvcVdBi8tBrKD/IoI4Z9sjQN7JL+t2iTK5yWMAFVEc+zKAQJZLFf
atT93Cw5zAeX7rqgvR+nfOf6xT10A+glbb69DAskrvCO9tO2f3A9gjFx8wnOvQFYSMczHzFea3Jd
PL0NDNxgCzAzAwS8JQ0OgX6vPPhCHERhdU+v1UvwCH7uaxrUb8sorEsWvml+m+GtIDSMeHiNzmxa
uq4ae/SRQXdIWaRPNv6hZzSZFnev85ItYv7RKPcoWNfuu3o6uqRNMONvO1wyCW0QguOKXqHeSFfJ
lTwK6+2Ojd0lh60fLHQX5t8w4uM8T8xJ/c1SgVDG+hGZpauCCTCAGra6cLW9DizLH1TH2z2R2dmL
O75t6Ot9Kp5sBDQjSc9NAkq8ltNv7lekJfIebQbs0EMUoL2o+/UHkNRLv4GK9YBPh/URw/qAve04
xOQA26XBvg3Vgtg6p4ilze/op/pqblZwQi6HQ2K6A+LcfxPY5CllD5PoP/EvavEM1/5ZjGaFoxhd
xxS40iIB1zIkQ8IY1o0y6JSxX24qWU9c0iOp32lDD8qmHxxSyjlIYcovFrk+lvW3DEN6H8tfGUFY
pkFOzLoaOpyBmJZsy7cEUFWm2oqn3dVw21wyc4qHXhU1TMtCM7jzfplYkW8jug1/78brKdwxk2M0
1jDUg1W/JUhMwGlpzjaAqjwBoUfcloXI0Y5hf4trdhrYnBSooQNqjUd+zKZyR5cBjwgmYwFbApU7
r2hzyJyG4zk8eKMBLWZAoPGhIj2SXYNoesy6CMhu2j/WIvq91CMEBNddtozDMkzmeD9ZC1d6Gb56
oPlzsO14mCIclYZtiToxlZx9tsu30ERQhSl87pSxcb8YvpSb13ecHdLGvO4bZfMdTymMEDv/YXGw
lW0WjpWcoI2LQYSHDXZ0KIFvND0iUR0klyKT/jXawFmRniC7kU0HM8J7CRUeBWBwYRJUyLAFGN9D
H2w96OrpTgzacSoQnzzkQ0yKrgMHBkHIH9cAp0vc3xLkNoTiAyK5aGFi8iSG2D7j3nL7DC3+RW/f
KVnsodcLJJW2n19bTp7AsUbPrhneGx3DsJbsc5MQLMdQHpN6IgdKkQipw+BO1gJTMK2A7x5/MPj8
pr5j0OHK9rIFQJU2SBX7Xw6uVCGukMEOtRxLiOhhpaatP+I+FBwvPbT8Sb070r5aO+9rzx9X9Log
iYCYRGOpZ5AoszpMXfrOF0L28b1wiBafg/zl0BOAHgivYR+d/DLzQx61t6RdniKKKsjaT9v1H4Ij
Wuj72eM6CaBxqUb6JVRPbaIezdq3eG0dlCCJcO+mnnEmvo8BkvTIukUB/KpUJr9hyKLCi/UlycBU
RRgWiMArFCQCnYxWLW1BhqG5XM7ocbIaj5nzDpNDh+U5UPAdKIGFjwBHbZgIizUKEBxuI3aZCcGp
BiWvTeBSbTrLd61Mfk4LiY4qresTGQA0usa980Y3x9zm5jDnOdmlLm9Lm7TReV1AcMzIt5UZUNR2
4YhJGyj8mtTPKac/VovFAbcFmAWbd8R2r27APQVBV84kDY9Efgm5fsKoBAtcgxRngCK7DgR3bA2Q
UNL/yke8DJwBz5v25y4MD6rr6rcaCKbjSHLUkADqzrUl5TgZutYh/aaX94mk+UmmA3y3mC/Y8VCF
ZaQw83rcHoLbSC5EYRc2varWpv3GuuEI7vNnGL64yb7arsOtA3RgUK9pCUzbg3kC6Dd4f15M1gJr
YMewh6U9c2Mqp4ZnpuSPrMlD0LAr5jOc7y3AjZ2uf/muSXaU4q6T2K/PYY0AQISNywJMI6vZhkOK
mcstvmybGHw5Th4oGXiTYNcdwnVCGUk23J2CsFzavHY1GBBwQIdwXnCahnl70jnk5iB5sXa0ZabG
PzVs9vkezkMCC8ifReZJIb0ZU5Kcw/HZtTAFugFRh6b/hDANOoDNAA34q0ZKdm7XW9MhvDbPY3Ls
HQ7idnlWSBAch/v7t6QGk/jqEbvJ1TnMkQ4lyRu81WszYZkO6/wXHAKvErLgCpLus7mH6Cgcv3JF
HrcIKfuIookWne8kLkiIvmYYOyDRpkuKjpt7KR4aih7ZbOqR2lCXUsT7QCQfeJI4zWb1HeewLhFN
gdbPttsCdAali+hynMhy2CyggwEcAUK0FzgTYoUH74YaMKWCAuLipLJ3ugQiAAJWsj+omaA4E0/K
GbcwePRHJUWLDyQDVwIYE0ZFiliWDVpbMQdbqkGUE5dyfCy5hQAiCBby0KcnXEF4ai0dLkGzYHlv
h61rrxbLCQKYOzbrfM358IzpuGBd+p1wWGd0ucwi/+sTlRx5sgIaQzfnI/aKAZ6UXtK/hDU/t20e
DkJPD+2QfjSpwU0owEnMbxHYm7b1zz6/33gTQ39HaAX5IFSD2IaXTES3Vs1XL9xTxyNgItn02nTA
bFKObAxeOaK8aQy/YaiR/1juN+j0IoHilJRbenc+LUHzM+Y/kSpDxQXG8BjQ5NON9tfiM5iH1u9p
Bx7ZsMdUCXfW+mTiDJmS4cP38J3MlvzC8CCKaGNjtc5h6YNlhwNnREO1ZS19cHTAiUQOzQaoXdhR
lHjlqrDJiuAQW9620X5DhktXHWSeSpIeY8WWTecRCPa02Z9573EHhmC4Q8DByMimdYPPrd/u9wRp
lT9pKivjoAu5zCZVE6Uv4G8RudPIRwe1/8iRHI7RMbTTo4voe4LyBTIZMbYAd6dss4Tghh3eD4EH
FBzsTKRR8Gb14uGIVjJASxPa8Cu9xtsAPL2du0o1KTYQpthqa1l/MVH7MazLXuB6lZ1J7beOAe1R
IAUadA0YoYd92qLZXCgyXM142YLo9wbXcWJiRCaygaUl9YLwl+h34nc49S86wNwUpG2HaF4PtrnD
uKVQRcoEvRBsGiErHDewLUOK3RGbIrDJEaf+C1gM4MhBupVujCX+sVxhThtfG9EDvBxREQYoPE3O
dQmBHxD9kmNe5Lj/JJgqCSsXZTz70DBbU2AwNlBJEeZwTMTwkd0vxYkW/j6O88+5txoCJ4KHrdk3
dDqSlr6OdAWjhms6y47gp/2kwZqz9bDCISrjQrVJ9ADW7ML5Cmh38rJq1vjRCsKhI4VQQIf2kziQ
KzoTO5e1H6gZWMgiJ+AcVyzGIbmAG+h3LE8Ao8yQ397jhpJza5YqVw6Yeab3Yql/IjnV4iYY88Kp
inZcpbfZYVI09TrsAyCek8GtQ3lLXRGjbJd+DK9j43DDU68PuYC3k2jyU23dS4f/W8NJLzjMZ0tO
2IQ4VuB3A6z4stJwVAGIROEd2JtgoYs6jHZ2wv0IGbLAPBnQqfAA73AMio/Hgy0t7dMy29oX2yG0
s8FpKYLWvM2GR8AYW1hPFpdHUfGpIfFVQFUAGxD+1q8R7k+gyyFE7pdtDdlvAocj7h45ZBHyT6Ga
PAJCy3DACbvPgzzfBzls7RmZ+IBBMeKra25jp29j3kP0G7V9VCtS0DFwHah+Nj4qRYtWJO1ZQr8m
A+5gIv/C3nk0N65kafQXISLhgS1JgF6kvNkgpKoSvHcJ/Po50OuOft0Rs5jFLCaGG4akMpJIMJF5
7/3OiQnSMFvp62khdkEdbvW+hLpg9J9JyTRbdl8TNlszREktQicQGGqUdJjlKWo93YzhZyECZkhL
+rRaQJlilqzgI6QEN9A4uIcd527yr2reKb7MQT4EMwNs4UvG6EiaMiIQFP19zk06zGiKUTAG33VX
j1SN3JRNdNcweZQ9FY6+a3NGZkaNlLQofIrcx0il5BDYLS1Dq7h2qfJb5JVCDMOW69Cp7melPHWj
+gHNh5R+EE8MTarXn88cTsybIotiqn36xNwT49ttPGa7kCUzoOW+cmyC9O1EdjDMQpZ0iyc6GH3N
4ixJ04C4qEi+u5ZSYRiNDy2l9TqOvmNzAR8xeLih1kxTmrMN+6mDS6N+Z7ky3iQmaTGtYkcXxUbv
C6t6FKK49rE0IfeQYJuSxJ9JN1LwyMsDAxL7cLldxYJXrqeTohbG6JdDd6fGw0FNxX5QUnmNJ/ld
dzrhNMq1tmZzz2wZxQ8Chp0rWx6nlFKL2TGnolcTW04ig2bMjWm5PGh/VlBiFmxNSdZFz7oP5gOl
rxC2bwyp0t4cvuO5eB0CI/d0xesCa+RtOs7U4ZXPSrM5GhnLzFWWnoaEgRI3oDzaFXcMIC4jzwQK
WBaH7o8Q4UtOG+XUzsVHVqUT+6bu3pFWerSa4hQ4dbXNtXIdp01+No32tRYlvZgoAsijrP7nncn/
mz3HX3/3j/0T8fiDGHQB3v73bEK6tT+isr91GJd/8Fdz8b/HEdJdZOLBdZbuommoQqXx908cIY1H
Wn4m1EHHAUjpgP5v/+IR4uUQAscDfUWSIrrJv/pnP/XfusbAGP/x+d95hDZ83/9oLxqOAfHQNoVp
LATEBXH+dx6hrbKiAz53abR0F0WSl20qQlji2KiPQ8VUiqHoa433cjHafqC1rM6M+aZUB2EvqUuM
s/ndJf1Ghx5AI2GtgP6ZSjbPltxZzHgMGY33cyjvs3gfOx1zQOpa51oUhD5gMRWpvplmBn0+DQXe
yeCrIBSoSfgGxZ4+o7DTUybrPquIzXf/Uxf9zN/Ujn0tR8CUXcxo/KqZp0xypgoZVB+ml2hm8Ujb
UzrsW74D43iMvjJfXtMu/ZCdvu71yXeqh6p+LdipfOThEy34lSPPGvndYqt3R30Cp8LxLVbtdeXc
F+0d2DbLBKkFP4Ewhao1KwuQmduclereLHc2NzfF3tgmvS7lo8jOLrHykHJ8tPT57Il83BsrxErr
L4P1wMT/isBg9VmS1GYsNuh3XRAz1Nge6mZh7qwC4pYOSL0eFIBCxfjAsPG6zvateE/tY5JyvGge
qpkpYyoQA1McmsGi9m23uw6UVFXJPwOIOl3RH/rUpG+3jBEB4yhX8Gp69gUcq5aD1EBJo3BCatv9
NgwIxhiM/POimUy7dIxaGAusrU63uf5aNDRdtXcNmJYNWSmkexZsdMfv4vao2edBG8Ayvcb5L1dn
0A6ggE1zgQbLTFE9V8ZLrezjuaZ8ay9nTDZGYFIAks0BcSHuF/CLVqCMPBo2nLRpG7IZCMhTadp9
bkheBOBL7aZh15UY1OxIJkLAXGVRzbkm2Qy7SX8c3YjatrNvAkZY2uxsABwo+vmgL/mJ4OxYj3T5
gC7OcBaGs9srq6U+N1J0CoIHt2c/rUJKqZmISU+kaTqSw8l+IYMkzpPrcud5xv12HaL+ftYvLn2s
iLuAYB5b9BfZnJxkuM7AOSLm90cSX3N9qeiEUXk+5SR42SKTIZn3NFN/D3STbJ+yl23QK76nHR4z
aNTslW6rOx8GwTAnPjATRJCalgNvkZGjKRGFBzVhaI3b9KQ52zaZvSp7dlIuGrZfCVgwQX26B3sR
jIwxuspRFCSfC2CejOVESeMVurtmXmivxLumiq5607MLmL3ekhum2FaCW1hK8lnfWv2m3U7BcO6g
SjkvtOfh3DAK2ctoR/FhLl9mi9j1qWACXHt3wuCO+O5aiysuXt6v7EGkmx8zCl+Z9tnM37r2XGf8
jxOjRCNpvNSvGaHLQW06Tb41DXJfClUKSjCR3vrEutnmQVTcxbpzbOGNECp/GrvfemutwkLuhvjV
cWq6TNnWjtIt2dNXGgrktYHOiAOznZ4iL3HxaVBvF/VTD78xGVdsIoATZSBRxo+Efkj1K5q/bKYD
NQoyZsCl535l+j2stYeBmsjEKTfgkqp4vq3yOeCMTPiTeSXjOMaTnwoKyeGjuRSYi8av1MyLTG2H
+jThEh3A5F0m9Ux82eElaNhlx9s4/x5YiWyx7GLofKdekWu+Xpn7tPpqbX0dDVC3jGIjjYEUjHsI
h+fRGA4aLU+h3SeCKVn9kluRL9kWzP1MJSg7GCwXYVNvaUGfg9b2BewWI232cSJWs3KkjWqt0nhk
GDNud0EzfyVEBXv7bY6Yp2xajrGyiz6psVtJXnvJUMAWy0LN62y34CxCXWXoUqiYs0FhzoIH1OrM
SYwBQJSWUVXdhW6WV+1hVu0z/fX8zjCtp1FW1VYNdMhB5XRtSCkXFTUEY3Cooc2/DfpUUDMsSXpa
ac7lQVHWmlw52puo41/0FqgiK44futI+aGb8ohEp3iah8suNOMWYdG2koh0JJT4TDGoIxAF6s5rM
3BUm3CIGeSflcUqTeJ217uCxK2XWIvG1ZfoiqxxlY7T65Fm0HZiKrX3h9H/UlmQKUxXjujJTCSaD
kIflxpz95H0dD7w/dCrM7WC9lVQgXI2ISdFF7wxps7UT9LbMMv4OE+HuWNrhiPQp1ebCrK/GDKcB
LkboDgUHGtnv6THEGXPWfcl4ByU3yn8lK3E/+BxECbPfa5nSMMm3cdmpRgUbf5tqjNnkKsGR+Jta
HpjWir4DVASZldAfreRPC0qSZ7CmW10y0rBiBJet80Tpuuu2rfnaBe9SZSPrdBCzxuxqBDQaaBgH
O1c2vyfPbpTIm6PkOk8SgN/k5nvmUeBskM2kSf9Li7v7cTK+IiM07l2TO3hD1RiKHlmR0Zb9oa/E
H6ly16OjH1XBdBeI2O866Ax2FG6NxjczGHdwu75Z3GqSGo2zd+KZ9Y19fhbX9gNEvjtXZbGPl6JD
1vUXNbAHkHgEdbNpG2uzyupNpI3xTN+I595rpPsMULM+ZPb0kQzjF3PL0qtmWHXqYK2rgX5VR61j
pMu4XBkNDD7YW1WXv7SB9jyLFAJI7TxEzVsnE94Bbssiphc7KViTKX1Nu4mVxByBDNH+fa2JMLGR
hq83z912SAbnWRkKh5o+7w+3Gfe2qh+iSPRH8lEtRF3thQniiHEVO9gFQ8IC2P2q6VkeNCY0Wp4c
asBFcujHGw56dcNB33DQNxz0DQft3HDQNxz0DQd9w0HfcNDsfW846BsO+oaDvuGgbzjoGw76hoO+
4aBvOGgiETcc9A0HfcNB33DQNxz0DQd9w0HfcNA3HPQNB33DQd9w0Dcc9A0H/f8dB12BliGAtegP
G8QDvsEkaanmpyHVck+ZTeMV19/VMvv4mEYi3M6E6kZLipfRNX6HBDXBEb4PbVi+OqH0ytl+KcgQ
rSvFJA8aRcj8yA4YiTVtg2ZClVe0sOjGdfhgKq5NkAkPCkx3lBGrslGYwh9hFFTkge1xXTAOSozH
/OhHErYm8eOzCvs7n1v4kFZPghl1MBiW7L1wMt8uk6s79LEPHos0JCNWcwURpJhnsZZYSrfM7GZE
x+8DGCUyYK60NrvfTk9MpyUE/hDEjCa5JJmNpCChlBtfZSqiQwI7c+P0agtywv6uVNvamSqxXAax
HMNQjzbUrnaCPgvYsQH/kVWvETh3wkBogSbhaYm7cgkNWNhF5ij1hDofuuBFOalMLybGb1e760iP
qNFbmN3LUh4RYUDZjWGmV3srgKlMArEmN5cvwhaU7vyHTEIudLGLgz7BDXeaPeBBJkxvJASqNGbP
kn0bvHZS+lZU7QVJsMraFwKAOCK4ARZLoulHNZweg2EMjnk4ZuBu4OGBjnvJY9xB+QtJ3RejSZK7
Wnak9BL0pZ39awCXvbKkMb5mVltA0SOGmFjuZlQKiCnRlVgIqqB+P8gFEF92h7jPdqnb6dthSAoI
AbL3FRhqDA5D2S1HnKfwKzdDAnUvSB1jLfXcWocTUiTZAmBhBlUnQ45i2coaP9Qfa0aSa7VnvBFV
omTyUWOAVb1GgsC9WsuvhGzbbiwb9GpyIDVvpMoTWJepVIvVHFc2WstU4P4pdBCSl1YdFS624kk6
j8EU3pFmJg4Ubbrh1wzwKE/EZtFAJMREVLCKLjTdYJ48h3ybkOfFszEUTLyDc5iGtVXhtxqQxI7Q
qvBi2GDideCJpSE8G+h0GCIJAwSqaxt1+M6YCG8KJvqMZ9LEu7FD1ABDfH5oUZ+54RdQiI3Dq5WY
n0qe4fwiUleiyxYbx9ikkUM0G3o15l8oSlVorhfOyBA6q2WYvUwzRqjlro0P0vzIi84vy34fmL8G
ZrIVE027+6wmTNhbQIztVWu4qzIEYVFtG2OnAfxPrG0y+pjw1rLeZgC7VL2GAFxtshFtGoFWeI1c
/W+F+ZkYqEi7O3wLTfWUV68ODrFBtPtljnUuD2VgYHO9L8H1uVA9dGK+pcv0LPLzeMArFKzzeqdr
/DqiPcX2CYx/BSoq10HRio9RTIjnXkvConoqmJQmLxA8WaJB4Pk2FMQOIYC0FhIpaA4S9nthZKuc
Zw1m8CYujlr1jVFGwRURT8D+RxzUYHwsSLvJSrdBtkYInmdo9hZz7ocKK/sUA7GHyJc9IiCbUCJ1
JxEfyQOZAXhnxu7SyY+6YCuN7Yj4yTY/BvWhssFNJeYqmnwLyF85exEsEzj72Ij2rhJ4OF3WrkOo
pnXXCrIEgyRW9Bt02jrvTuiv4f83a1R9afw7SkqcbT0edMTCH6QqN2Z5Ceq7xSeq4Ltk/LiuP8uc
4AEyS8KTlcg8vW/XqgI3G1+HGde+5KmB1RUg0rN6aLlvLtCWPn6reGokMGuTV6Vk+LkEOzoA+GXI
dpnEtCekEq8z2DQTiFebHEu9IqUaM7aNUK56A1Zc5/APg8MCsieFWqnHcPijBdfqGqDxHXAfjNpZ
CrQiGEUnuYZO1ZrHkaRAlxAzmB+UjtntCMx8c7SDJw1gsM16jy1gK7OnPBkOKcamqHqcRs9ofs1g
IKR2rSMAzwcgTot2Ph3Pk/snGFDthRVMCkAGo+cQyNdHcxXOwjeZsp12FsOTBYPGf1yY8yiB9xlv
4oa0mWJ2vuV+WxmrCzlxQpFQ5v4IOAbAaDvgagNGp7o4JAB6VeNZyG3A7ayPQKGAywyOcfJcQF8x
CfGnIGiqbyZBV4WDRWdXGnjWM8bZfdWqoMzKdc7SrR4AaAL2384mE8qGspcsJb24V2rPVpCrqxed
YfPWIZLolc2bGlrHMfsVIjfpO2cVlC9yPArLdwBVxq23XDoz0uUEI46oxcaqPomzlY2vy8XOdnAR
3YUhPLHrMBV+rr016Tc3WkK5RGZZLfW4xFbD1ZC0q7x+kcRrCJfq6dNs/WmHXZh9mAKGw+8yJj/o
rpk/tUCMK8GzXuEVN6Hj7mzydNDtisnHHtXGsro65YM9iXantkhqmnr4NY0VvgJNtfbqZGZ72wGH
BvJkVdsF7p2FY2cGWUQ0JlE2DTCJWOnK+3RhcaLd1IXxbs1gkswJr0DWm8Gja15GnDm2GhsvSgyt
fWRkWqtDCcZn+h2ZufPSDgt/O6zfmh5aWVyW+CF7gbkLiXLpIBS0IcBJ5w7Tsfncdx9akQDFybR8
M0pMZY5yT8A6fAAw4QZDhk+VpQpcIEklSwNAVQzfpLNfrYy7p4iXVxA4HVS22Hpsg8bZRr3lW2H7
ruLZ/ULOAHUR6q6B3dQv1Yq8Tc+Cr0RC9SJtDP1crPsRifolVEF+9c+Ct73BD6LbMWHyezXmzQBs
yeX7YK/E46chKHaIRIkvmYpdQVg2PfXu5ANuX/XOt5NsbXEF3fs0ESKyivnQaN9Bt0AOy+08fnf2
rhmfauXkZL8NJblH1rBmJtpejfVLOj6lxOULvfd6HS8baYzRGjY2dELLeGjxiofElKKsXqvpuZAv
7mDcue6HQm5HGX48s8vNUc/GTeMYXhqNQHX4baL8kEqCS8xxj9dSQN7RSLl0sXjPGu1uzqMCyCAK
pTmAXm/W1SZ0Spb5dt05rQUrWF1liqP+bgltGGZPpBEGQBDN1zpu95HClgeyAvdHK4/g2ZvmMZNJ
teXO/9opG9gn48XsYbY4My9OCHUhSRVwzosKKRCnuEjv4oH1Dq08Nz8VScecWo9Zx9bLrmHAK0Ii
AagAMtW8QbpcX/RfJjprgOdjIuxrpiSngORENbE4815QVxrZDb8G8JeNrYQCG7441VCetb4B8LAk
bPs5Ozk6+eAZU/JDYBCvDR/irLPJxbXjRi8WKnVOTL4cNWOldNalAZvMu3Qkihlbox8f8B7IzThG
2npkN9uC3jpnM+PnQQIov06/II9qy4YYEvyY7V27nXmlNj24/4ikq5NemjAv1yaBey9ROq+U+Yc6
DSAqk6/JFBIbX7pRWrgubVpPqImyPxi9Fj37BFe7YPXo+YF4Ngj5qC9lbI5cQ1d+uZjdniPXahf7
TcD9vWlwqVu92/LOLg+5ye9T83TiYJpMdozqNoDbs2oL/FRxtKvcooOjBFjNhe23nlt8BmECza0Y
IKo32AWX5JfSVcvphJ1iKEBkIlhqPTuFpRNH2SNBjB36bPYRkUWSCpxVmXPrb9TyHRbNnmTgITS4
82EFuE6Q9062lfFEVp4SJi4st/zFJG2NtsgmfddydAgRFS+Ehhj7tSTFXQ1BfPz53KiFgZ0qfQRh
jix2eUgzpUXetHz488Wfh8y0p0OijR2W2uXDny92tYJZUx8ubu26Bw4fo7n++XCCgQPbRyXCaJUJ
LCSMQXlXAkSGZSMO/fIg7WD+6+Hna//69OdP/+NrP3/adePf/xk5+OjgNIdS5xJcWzz9h2kIcJur
bQLYVUFzZevd1VWJiw8xG75VJfUShqBI/vGhyO2BlwnGJbqaYN3PYXVk8rA8/vUHKsurIK3gZNNB
qUaycaZAYPDXwwDmNIFoCq6RmM4PWevno2phbP189NensVnt9ZjtTjLkxyj954MOZXmtOcgXKsVI
j2aQp0fYv0cEq/O2yQmwT91RUxTihcuDmYA/0ZeH//haUCvZXskHr8J6wa22s48/H6F1wkqWgr+w
0FsZnGuAKhS65rNFKLdN0r+PAWTRVRF13anPHGCMZVD4pVYlO3x416g3jaMj07hh+xqbqHhH46gk
+r99HslwPkav//oLP//q56/2Be+SQLUKbxZSOaH0+8dDP1fgAEnTr/RAJMefh9EFD/C3z3WeA3S5
PR4pQ2jdVgbis9Ma7WiawLs7x669rMvMx3lwXqsOLiSnL0Mz7hV8H3dBhA5LSZq7Qbe9GYbPvaF3
8QGL74dGLgg0MAjtVeE627HjAGI2MjuHI6HVXnMPc6cqR5uMjjdKfeYwlEQnK9E+lQFEfmvAoFP0
Du8e8MDjzwMBzxYpmIIJu6/qo4xzhw8VFtC+cDtPWcNy1Y/h3H6ladh5iY6WCnV2G5SKV4XhcxgY
NU7WdDjaI4HDkiBxUzjjOWjgicBvAHEFFL0U1XBEATHc1Yp4mAdL7HJ7xlozYpmG2LmH/Q+3MF+F
lTWRRIY638C7B+26mHvm2MtE3XgyzGxMwv0lCYxyH49PFkaRFwhcH1CC4RfNMGI0jRNbJ+Ngb7tx
SgZU2Q7ohj19dn1VkZtSD+GfFZBAIp2zVadolzAl3SeEGHGrKNFB49S7mlNck8Bp/a4Wi9oyfihc
aIbt3GWnMqzZjeXttTzPNgCHfhgjLyaZ78VqqyH+xJpWN+0lIt+/fGuzDciTBsI8FpVRwt+fn4qJ
2OAUICqFG/xkKfo1I4n48xeBLsSeymFzX2jIz/Wys7ZmBqljcKnoTISSHM4z3lDH9body86XRoD7
vIF2smBx78coWnbz+XsjEnBUfV77Uc4WNNEVa5dbhbgWCptTu57zbSOc+QqUICRlC6Ns6uZ34c7j
vUUS0s6Du1RDK6UhrInm5BsSWU6iUE2vZSXOw1zpr7wWmlcCSkALgqnWUCtAGexYFkQ/Yc4sfUpL
2R5KzIHY8MLvQkzmUfMkDJY9xSF0kGnZnmFNKB4i2Bczb1K/zYbpIx7yNXz45hp26cPk5M6DSoWo
gppwrZXefug0gCAahaOKJzuSmnVvwAG8tyMb/nWg5/6/vlYni6RQM6cFo9pf+lbgyhHddZjROZN7
L7cJpZHrz0ObRzVG6vRB08VM5syOLtasnQJtSY2WnFjbYkG5qVDm8sptTjLWU1/tGuiARhcec1UJ
jxgT822pA3HlxpskNjfCLjpllRWe2GEL/TykloGnOHaXUyolNW0Kt6ZrV2eoAdW5DtlFlBWQuz5r
qKqw0fbhS8Jo0vLyru4cABIQxLbWUlJrm7o8BwHGF/zB+NFNWXKrxr+En0ue2PDHez3Jzt1yNULD
Ra87gCtUe2dIwJYAA7T68EtPqZuFbq8eiU0SRJUaut5COQ+d2p4UguHS6MWp7wwetF5gje0pzThn
i1vKMVNj+xqpSHSDYJx2LWRDl0DhfZpFYl01+OB+/q861xw8UsYVTwslo8IAFKVggymAUQ+K2Iw9
sfBusuWbzdmp5PDL2+XZbJ3+7LQAVJDOYfnq7attme1Dagev8GJsRKXYP/kewungGCuRcozrpPSi
3tFWFei0c9LHKhFUrL91cif7SByH9gFqKXWi3HXuQpKvRwxx7TGV07wiUht4kxDDXVbWw51Uw3sr
JM/NS21s8gkEi57WjqexI9w4yOTQswl7B5d8TUTRug919wXylsu9j2OdNljaczuOg2c4ezGwNkdp
O+5RZj7oPUFTV1hnSI3aTo4YMqY6yb6ARD0NkG1OmUnxI+l1D9vO/Fk51dOoEQIPyBAflThPniAS
X2NKJrzs6TN7pRwotD7vNZEOOFAQk9dAKCt8ulcAuK0dPjlurK3aQDZEUnNz29cTiOblsghMHIp5
lWC2jpBB1K2x65yRI3CahL3XpRoqkmYajzXU52Mv7fFoGnG6z4TtBSoYQbMJwP5OZaSuhpaLC/Xd
TDkYJeoQQgNK8VOrSfzX9WULfatokMipPJrncZTRuVNOLRha/kmsOSix6up9nBNx0U2ynsXwKCDf
K6IDvGfV9qWOJuX8c0G5KeUwUSYSsVYI4rmz9uPgpkduX61XV7b1FsMjIPHeVLuWhevSqKqyLZyy
hPGtZpc0ijCEPYalqlxCFiuY6GOxVquaT5evOewtdpoGDsMNKBerFrfPQdftu255iExg/lE8i7/e
0dNgwPLU5n3XPzuZLO9+3nAzuiM/AYKJL7B7XNLLJ6BSySYEvINR2qXUY0Rae1HHXN01XJwrvKjO
nrPZS5Ck2oUDjHYBUMBuoIBjHNXW1sqM+A51R3xXdXHy10dtZ1LJxUynU/b3QhmA+TR52LhKik6q
VT2JWm6Dn0zbp6ACwqjR1rKDVZ0PhNSlHN5kH5bnMdbyg0MVLdVBgqAcjBfhZnonu6EGXeZswUml
FFxNee0m57uN7GRrOVlwBGUxiCTwp2r640ZquFFbkNrQPcELxvkmnjHpwf+GO6zEfi1rbYcR9apj
vYWTLEi3B3m5MsKABuhIxB5e4Dp1XOdYmxRXdKt/S5C22UX0LZCwEQCP9echd7ihUNFFhbM2uyDZ
kddODpkJZL9NzVdH4dbvtka1DzSyxzZMsikfL1IzNm7R7nM9Z6MzmddqDh/qft618L1HVVN9TXDq
qzr3YY7Dpwymg9yOU0rhPPgwzNx9hOiCmb7JIIvVnhuj5+r1xsZ3FQUHK0BnMkH4K4xYsKrMl7lp
/CHVU4plFazywbzPy2o3OwUnv3Q4jwaB96JmCzuVPphtOB1gEFqpvKKoOXP+7M8wSTdaDXhFKOz5
rTG4FDzTtr64w4fTJB1tEydGCePCuRgVZ3LhxN0B0qJ7oJChp9zharFH/MI63FwpBgM2AXZWAxdY
ZBpQkLJLPxRsM6AMq2Z4rOYyXqd9gTk1fwF6QREu8ypOxpZTiDX7x2SdNuGnlmT6uqihflhFcHQH
5EBIR7ntzF9DmOwFokYIbXN96vXxVQ01fY277qzW44djc9rq4Kq2gQHG3ulzmFEV5pbOqOHfY98x
JLU8mbjrxDQfithyaTEhJMtt+4ydC75ebGmHaaEb0lGi2JCeXNd5VNAzuXL+AxnagLvMFi6N+hBO
YYktJ3udLEgluKubtRCtcQwn/ShSxWtZI++x89y1RtueQkO9wxvVvIzZAPoDaLk3VfeuM9tQV23z
gkeI83BRUoXPycxnSrbhbt1BbwFhF8TAAaxY82GQRNQZo31kNL1Pm6PhbmZFm9503yMNbMuUNifX
jOo7SORsvQPNK1T0DbwDfCds7pskU94FkD4NnmEWaZcKadwmy9sD5HSMA5U2b4Rr8uOOyYXtGtT0
lspNL8ZDoaJ66nKwEqM5P0lIoY+2cKITu7aXXo/uf7Z/P5u+QO3Sg+JoX45eYSMfLTawYI9pQEAY
rfVtb+GWF5gCtpM6xcijQd2acT+vjJLbnpPQwMrLs1SNA22qbp2IydMsfF3Yd1vAVgvJ78WKAA8E
qBkKDqieHO6DpB2ujqt7sVaVOzCcsNc5gE8zp9BBoIvApP2JpWyh9cuvEWA5xGhUY0MVNJsxqpdi
tc22AsDQyM8NuLpnB4/2xzFMSGjTL3VCCdo3+QNPeE9dn26V4WLbbHlhGyOpYd/Lfmu09peN++wo
5O/ZMbddNR2ghMFLju13VYTaBtSleRa9idJiOvbJ+N7B/t2IOpkOzgStTpY835pR4ddr/iiwGACU
KfHaaUu/i+5nwK6rOKUNofb1sMkoWoHhGR6lnc5bpae0nPRXkVbaKlPzt2jSvlXDhkCXVDp8Aopb
ORKKHE66HhQZ5hZ6c71bvzqsuBu3U2ETcvkdoYDoGIc7PXltOUR4XVLXm4LK+28XlVyb/QLNuOvt
LGXPzouq5OhYc4zAXpPQ6MryRlmrNvQMrRGwKisdS4t8ieARWbIu1raVfmj2hJEmeXdpqm7HvsUQ
3ddnN8dKQYF47RY9h/9WearSkSZdkr315sLSxpuKZnJtmNpjO0PYtFqPaqkos+5NNNofNR+zU1ew
PmvcBgUbT7gi6GjNKtuaNf62CdtYr4IGMQIvQqzqdbXpmwPKQWjKfmcX93NfvEemUwG+RQA1hjSu
HWryulOzAELfAJWGaqBLHjS2pU35HdpKgBqjNrAqdmvLDf/oaf4WT4AonKiCRDPlu6g3Qq9yofJM
TvhtjJqEpw/CyVDUP6UVUWYe5adqK8/FWJheWdCvmdjJ4FA76Q0QJwxTd7qUbAvK8rfRvhnWKP3J
rL9ql817MC0mArX5mPCJZmpreSjn7JUK0QhIKvyQQSDrpggWZO16gVF3tIjLKSq81IXsocyBL9Xh
rshBLtWr8knBeUrXgv5L0b5x4AEYBImwt/UHEBvB5t4sks8mqw2/DzGXFCzw0OnewiigudXbf8JS
6tsQSK6a1AW/WUkzJlUf1PhXGlpPnW1tjWF+mVKaSnWb61QWaBKqUJdrY29git101qAc0iR6VlI4
dxK/2q4pP80+sr2mbMKVdMwL9OyVGmi+aUjI76BhE82kVJfU2zhuWVwcqqyunXLHK8COI1fGsyOc
9dgvPxdccvypE4dppg9kpL8YM4Uxy5Sb1PrVpLl9cJe274yQjo403hfoPgK2clu/JOxGAZiH27II
j4GUmyYNNmPMyhDrbb0FOBPrFac7GsBmpWc+eyr6zBblXBv5YKXlZweBGDyjsd5oYfmYSPuIvPBu
cOZyxeaL2tuAO00AROUG6MOAfK7qjOpmBKo7GfmGjjWf0GomG2Q/EmpM88vgLxfaJ/jefJPX9keq
43i3KQ1ImJhqRzEDodM2D+I3OXRPE7dOwC/WzokEWNTe3qLl2Fo55yJzwTTT2jaK/Jpa9rmU0brg
0A9uu3cg/jglr3VScGrLq/B31vAm6e1q3zriVMtx3RRQLuMCoGEd2LtAfYBLg7w74I7WxvRrb/zq
G79a3PjVN371jV9941ff+NU3fvWNX33jV/+v8qtvXtT/+15UPa1yaiyJsjLr8MqRMN4ZVv1klapO
TyzaGhK1QD/Zd1keXvOMgRaDdt8GgnawqVu56UMsV0ld7pv/4u1MlhxHtu36K9fuHCW0DkCm9wYE
CHYRDEbfTGDRJXrA0Ti6r9diyd6TrplMJk00ycrIzAoyQMD9+Dl779V+yPxDbweHHE8ojavvIS8w
v5bG+bJjckv7Wq+iKS3PSeEUW8s2PmaneOhrCDxVrZ47MUIsqUmJlctZoh+CPEBHpCiRz/n+p+fF
qAzNsyiK72kYXrRYQJjKPxbYOECovLsphhiXzA0h2HVNZLyOegFw4nEx85VMSgRZtXoqlQzyZmBQ
iFg9Wvor39HuiXNulgOQ+Fsk+/K4qmbYFvUqgqFG3kvneVMYMSSENu4jM463FTzgIE9gIyKan1x6
7Fkyofxo8sC6woFG4dpbiHUo1tW4KxkNBlafVxyBu6s46fovPBKGi+TBGHXQEChB3WvLFlYh46p5
M3YMwpIC2aQ5JHY0GH9kl6FzLeOPKktvVnh7kGz8b7soEJaS36qrd2YQITIF0o51BZWxEF9LOT8i
6EmDoY3aHkmruTyWzPFDV7v3tWNv0SItY5q9dVmjuW5kE4jMMMOuTNxDP46HKo6dU4Jevo4z+wgx
8arMGnANIMVeK87LRlcHS0JCp9OTD85kxs/q90qnaTouZDhPBOiukwesRnOmrbnLJpkGcVt4+xZB
vp7X+c7X8w/6xRIiJDm2gzP+uJIgZzHXkT711Y4U8Bi+GaCNSqxBVSO2b+VjjpycH4lOPvr3Nmv+
uGXsk+Edrzt3Kl5aRMhT1QGaqBMirvN8m8EP9Yck3kyeT6N3uBRNEkP9YjIoGposGq1rIfVdYfLB
a76xnwzvU5EmLPjATJ2PpBCFQlgAIAf14WfWMEnu60uZuvScOvsO7N/r2CHmbFuTS+GiNkRqndBB
XrddD7vcR66JxBXTwYKyEm6I0RBzXAQZfemNiB1QJRIE5OjQHwIXF6QpqjEzQSSjeSAZ+9T4Kcvm
uYXsVZtaflIm+eUdjIkgr3oUIvNJoGbc2Pb8XtbFGLl28SbstjvYffKpZ2qna5CcVL9t9MzZdIMc
96ajn+PF3Tdd92SYtKQZHZIMnNwqcE2B39Q/skMWmrreu1X5n03hEG0r73Qvf1IpKuhCa+s9aasB
DJRdb9V35uTKLWMlpvIOWAiefx4NfTMZC9pct5iiUXRiM3gFrhiZI2CgG6Qjh5GFFm86Ans919sV
RCEf7EE7+uOkQS0BEeUzJZYm96i7dhb5wPPdKhrnmv99rxWlz8ijRF9sv3RD6/GhumWQll9a/AuQ
FLWRi8XEpUu5MdOJRo/uhvgZcKykaLKSsTkNi/UnE+M3fNwFvfSsAreRERNFVNH+ri+LSGj2BxPA
zwRwPbcdSeeEGVcustgEe0wdg1Lp2y8tU0fNavwDep47kXTytAwI4WprvNfGadsOGm3a5BcRyCmf
SYr3k+yrK72X1cw0EsY15OzuO2oySElLe6hYOeit2khzmbJ0uEKCcS4LqJAv/vs42b9CmPC6Rw86
CIaZchafMQiaYETfU6xE8eKuAALqxbtCX9NA1oyGJmTTQVzPkd3z4MpupEflwhVO57/Xreequiaw
H0oegnhslnC1kls0PREfhLNDfGATt7ywgOF4+BOXdJF7NTNjrKzHPGaQVNHadz0a64bjbTGZfMDA
XTeToxuhYZIPz4/QG013nYTPkW87e8f5U/uLFQ6xETi9OpXgj3brEj8pzzNOg9rPXW0fe1NGoq3T
gzPM30kncoZqvgs4rA58Nx0fr0TJypqKm5KVefHzbgct965QIOMG2HjbDm1uIIrpqC0XaxgeVTf0
LCdJaNsOdFw3IAV8kyMgQslygYV2AAqRb8HKDqHSrxjuGshqVk7PfmcQ6axNL6UyFGnr/p0t9PvC
7ghkjr0vVmV6wdaKMGZh8+o1hWApmbUwluHQc9uscW2EEgwa6JNlU9wZcOc+LXL1w1y1rASEewe1
puKAuf2wlx3zEWHaaWj59Vct+QZp+dIyL2WgiUQry7pAaUBPp7jdd6IsiC4vjtmYpRimko0FZy+K
x/Z3oEk8TcbvpFXcjKyi/AjMrXv2k35BcWN23OPzGs2oSxuxAhVyMrFtQZlbXbsZJ6boVzid0RZ9
NIt9C6Q28gCcAxoAtU62+pYp3Y30WGGVuNX4GTdW51sBQMCdUzXNdqpmJzQXZC5k/18JpCRBT/pH
JWbC+k0QLYjGashkEzwwoAutF+azt+vWJAsaADnbOtdepoVFaxVWYGC/2VQzzDgPqUUzlPNmWqvX
dd3lRfML2vxoJrxa6Vi7xc/2vBDt18Rm8GcwygJcmTFxPtSafzIyzF8l4mw/0cUBSPJ9PVcruxj8
G3eugkavX6k99C0UcKL8t3mF1H4Aqcls3mOk6DB975+HrH3skBNtSlL5N8MC4U1Zj/CBdsoyCIFv
K4baCpiqzroyWM5Wg94Dlgsn1Izoaunmm3hdn1hp+k2xwA7IWdF7cKsMea5gpwInginKaNFYBZzO
OYxI1QCXe9VGm5E52WZzX04ndyFWW2R3kFHldlzfmvR91syDPaKSM3UoT3WtePps6zaD+keBRYQ/
0GUMTEB+LUYwc8b0nTl95DPr4bkpvO315pB4ZZhkVSgp5vk2bd51dsjAZuLEvt++mbTxJaTTqMmX
l6yEhT0rVhaoz+T0BwAvt04+//AubsrMveub+n2a+xtCuJ/bIYmIjt8WmT/u1xpSL4Hj+9KuuWbJ
9O52/rJB8rbULr4sYIMydptt4eqXzr8bU19DX9y/pB556f5jnU5fBen6kXxbc6oVOehy40pxBin5
RtEpg8bsjK2y31hBDTSR02UdtItmJC5iF7CJ7ZmH8OTOzh4Ju0IIKDDZ+Ezmpzr/kQa0CnQWiQMG
S2vnKDVARa0WkiPDT6jQTDfbuma7MXTrk5FZqKUZE9Gs3lsKgnjxNcMM3PV1Q50FyxVVITSD2r8i
0qZ9ploryvpdXmkORazwdq3jDJDPcioss15DcZ00DtqLUUof9wwkMxC26UGTz2U5VwdIvrNJyUQR
VSoiK6eQKc6Oie1KrcxKors2DDtjOBnMF5cR75QFdzlY2vnGT8qHpHL+VOtJ4knxucmzFadol/pe
WHskq4sJwmAKnowKG29fK/p9Wfk3vTGoE9bSK2gK9C4UypPn2a/6yiNe1O24zcW3Zvd24DtQkA0D
h0ainlIL3pUc6xcE8FibYtaYFVrgpqviUBe4Nl1wegAsJ2ZQLlOaqRVbzSs+7YL5EvqDLy+hbILE
/VSCPgvTacz3csHP6RhM5SmzCsAKVR7yYXftBagmQgLP/qmEcePNvhfBKMNj0UX50EO3SVeA1a3z
KRK8iVhwTQysD+nEEGopgGpZWKGyup7x7BVE/nvgntOVP9dYsjfTXtOW39TqXvPU2XGweZghh0gz
xhtrX3iyR7RVyGFTb6Pi1MFyiX3Qi1XIQAfMtcWTB780cXiQXGgzde4FSVaJTVnH2g5cibcZDSuc
q/FiFWZ70UDvWHbaHSpmnKLq1a5MxrPRDtm2bXAuTFN88Bz5zdTuRlsYWeWpiyhYYXosx7sGYxYT
1fns2LUWUr/wkxqFcdBteGUpeHqqx9D0ISa6vfmNmk5wkVgPQBhs+5Vpeu2UWtjU+Xc6a/d1Uz7m
9vi6xsgGkBJ+N74Jtp7CTA7OHt3Fd975xQEp+7bEa2da3RBiJur3vhBbc07lVqafUIHcrTfWN04V
Q8ZwYg8pZH7ABuBt2qpf0OrjXulbQcmOlD9Qxm2ir9pR2dozopyv1LXWbTKNb0s2w7BMn/UW+ayq
cGcYj+syUlcg8liLaqZ6dHmfjDLX2cUQUpbwg5HPFrJ4jQtK9A5xLfQl493sFohm9Qf7u+v+1HP3
bHWU6loMsiTvL1JTx6HgANLM9UfuTQDNjXdvzgseSQb8RZda29bJHkbrtdHL/dpmxQ2i/EDFWwML
dFBg6Br65kjxAO3DeK+74c4u7JfeoJAcM+uI1Bp2RRPOWFDXMfvEMv1odKh9+tGsr5PyrdWgmTVg
YbpCcZA09DOYyzE0bZFsMy6sruwGYUV917HlanP9sgyOPLoTv2F6fDTEdJe16L9V0q7UyPEld7CP
J1mXYOWzGmgcxaPSPWapoPnm4Tn2Qf8JF+2xXxZvbQO7IpcthVjk4/tL8X/LSHU9NWDR4ixbDMoE
r9iOZXYjMhTseIBYILu5CxvXjSMHxPTIpP1qyjBbsw8RPr35tnYpl+U1cXqEWU16SkAj83p2uzXV
RbgQjpSP2g6bdZjHJsA/gMDGuCTYcmGz5zPwtinF2d7DF17EC9SUHKFLWGnVG5LHNhp1Xslec9Tr
KEd5fmzBX4t+/lMvxdmv/JaB7HIekYCFWZcDITS+EDRWJ9PH6NKBjeT23MS95URpge09rsWdnpUv
7iNMO38/WkyOixzxIugor5nu5Dxc1lLIyKMkt9jvKC9XrP+ac7Aqxrptfjd11+JmSZ5GoNzDOFpn
RzmhQK248RR7vJ6ik3Oy7mC0+R+jKfZ9/1IW8sOFwBysnbo0MW+pmkLbd9+lxXLTItUMy3S4gg8l
H7Dl72PT+BNPIEzNtgsNCEZhXAFTStCKI6yLIHo/enbzIlXJmRqwRi04XNWtth0z9SGKiobKNN8M
Q1lHtRrMcB0QJLtbI49V5HkO8kTDepOGFipKtRCR4XOuQxk0wT+FmkTsqsZFRri3o6v8E9uNW+Ou
rn5ypvRh5rlmZKNgKq5SPKNafkChUHgM85PKVq4dTYQNEs5TaTor4gu4uFa5zhRlKLp0aWySB08Y
z5mHDg40ox5aLpggcyEkgNiEKztIOwwQYJAhbDHWfSWgpLLYfXfsFi+wRy9h9F50UJM7KXBDN0OV
HvE9142QAYqGLuia/kU2foWiNeHEprLQnVc84yicccWiTl58fwsx/tlpqxcXK6eyM0jceXysUvZt
PdfYlQRucI9iJLZQrcYZRu+hV/vcMr+SCdS2Y23jssV06ziB69CjYWu/z7JpP+UDDTA/AQ+f2S0O
cfmBIpYPpG5BmBXObzKJjytlRTYiA0/L8Tk1KrYIp7i5hcZkBeXAJtBYzvfiv+dWdzYx04S+haIp
08wnKDB5MKMQCi00/OGs6ahj3Kthy8xf8wri0QDRdi6WJZxcYGFeih3LS9NXZbsiZLs8sOstoZVo
h7XzHzQL4ToGDL+zd+RMaCDVixt55ZrB5sRKX3rPMCnROA4rt6ahQXGcWgfu/MThsUy280IDI72W
k637O0Olg9cDq8fAWgfSGc7q81zWlDC5FnOiEBmdwMG5H6wfp1F/HD6IaKyEFxrFN5iyeg+1KChR
UmQxWkcOhirwx8Fn17nYoyhZlGrsZ40esYfE1LVoKj1j5rBkCw+XG0DMvgb9lBiUAGtuRQM6sEBL
ai1aLFBOlqnv9KY3SJlwL+vYmjsjIV2hWa1gUHNgW9XFSd7cqb9tUusk8qDN22ct/kNj8WKZ1SMH
2IzMiTTKRelscyd/Vg6M2k5mv3hK3kywScEilNgOhuGcUo0ABH9coyVdIXRl0tzrmvUMmqwR1clt
8LHIVLK+mvLQciV2xYD40mg/asWqvaDPGgXqOdc4NQuK9DX5bBMklP0iaoCx6XOt+r26LiheddI6
9ZOYS47bHyZxbnJdWNqcH09qn4a03GjM8j9OjsxuNKHbS7sgHmPlzM3WcVt1Spxpch4cfIFHhKOY
kGOd+t/G9toKDK20SG4Bv7JI+0jGy7gOvfTddrS3mRNEJMbmBbnnY+/rAw6xB9/ou2g11R9zxgva
FoXcworHH8rNVl6DOeCZI/8RB891hwMA0JXPiRefH2aUP5Wxy/MppFLaJNZ8oAfzg7RpWydfLF+n
LsffQ9VYUatfWX+Te92YH65ulzRfXlejRMjzPtgTUN8k9HR5yEa1sSuxSxNEXdI/AfZGvJjII3U+
b6c5KsyW+FqCiXuLk2alBasqLj4LiULHWK3caNcFHtvnGu87VexHv3pvqQqyOTkta/FurCxJ2hw1
3ntnciyfYlIwrPSr0NiHvttanGR23747MrkYxmtiffDEHSd2wTKhV2VggrX9I0j4M4VRmMvuSxAm
0UN2nF4xzALwU+OzP863k8eBzrsCwXmLGo/jVL+1LVdBcRxw+u5ElENhl0EFNZtNhupU380D6mFj
a9V+5N+5wJgch0iJ0rin8PjoRnvrxZeYVqYPmsohqaS2KBhcpGdihh+r4lNcyi1K8kcc3LOr/iQW
BtDRt5bNBBxy8o2DyPO9MtNXRxLjQKGquDKcSN8bVNeU8RtLmbvUnZ+SvjjWBTrO9qLM8cc0ng2p
h6wmmzortnnB45nKyBYPi55wRlk2qeadVX1eFo5A/39Bq9/zf/1u4FpmSTr8++63OX9Wv/1/+y//
8sf/+mX/739/DVo0/Bw+/+WLLYKvYblXv93y8MuaOfwHlPT6L/9v//Ifv39/l6dF/v7bPz9/qqwO
sx7r0/fwLzRW3TQcoZv/JyTra5P/9Q9ktZ9TXzTapamari+y3//9t/kfoFbD/8t1HMuAugrLV8AZ
++c/pt9++Ld/Gu5fpmOaFl5rKHM2//mfoFbrL9ejScifeRzxsHD8J6jVMf+yMHIIwaZmOo7n+P8v
oFYaxeBgKVKWpKmvDFpXN4nA0U3Lti1grbpv8S7+V1BrxzvLV8/wgiFJ91ZfgUnrlnbf0KWpGmYX
2tVqsgxWiao0HY+6Iz3a7mea9/atP9KlgWkqd8swNTdJslxylss4YX1SY37Er/0nS2QkC0T5DUBJ
Di42By7v1TdtuhueXkbYco2blF5b0K1LcbRLzkdC6NHQWaeucD8nYbhHAyO3TSSTRf+qdpOXLtYf
i069WdqAXt8JOYLdVSnZBTd23Qo23eyTq1uGxmr5lAcxW16xsHzQJ6N2ZiWgu4HHuD5pJM7g8INF
q7mxsTXWxQlsTR18O652rcx/ZrUEppY9+pV7x2b/TX4D23817UbrZUkXhNQaQxgvbIbm1VHzn8rx
fjQd0LXS9bt+GMU+TQmTEA0o2cldTyvxCQFd703jF/OprzlM40rlnNR4AacnBPHT64qBzlFUhaNv
/2ma5Hkd6wdnjV+V1u9pLh3cFAeRO2ZnbUKJXtE1tOsY/LZOvNAgX3XfdIOKzTyscMd3NpMBRnyc
gusY+3OMEH2BVFtSGg5aR9ZIZb4OBTYYXC7fVscoY8n4RkqXRRiTN4LB29p0us0CqKd6aNjtUzHS
4580v4p6j6tfs5F71nTn0pt1m8YLuwF1dyPqc2sMaKbrGSl2ca2DPD2MHXTNCIqX67RNKaZm9chk
Tw1+tRW+RCrbeLSoej09sw2MOMvO+NNeEKWOe67OZpLMZUuz3nVt/9Ik6gLu3Y86o77lIaR9iIUw
tKbpOZuqMWIjBTPI+p6LJ8CneqjHZEb1g/Ws0liQLYappm+zr7m7t03JcisJw/ITijp3aB6a4m0t
OVyT//e8pIPaLFwJDkcEc93HVr8nZusik/WjavF7ZN1vmWkpJar1pk28VG/GZLbEc1TkTbKzV78g
raLv90/FkD5Jg3uRIeW3Pa3AYjPtafXpxPz9S93YT704V6SmEQlAZIclqY8XBLoD59LW0GlqtSdR
N899Y/1keTh46ivRNlVWrge39n9dSx0bG0MPsFqnu6+U+xijcN+Urn87+DIL+iqzmKKphzRlEgNc
ncakXlLT53csSkxwXc3dWFbyuNhLOK/t8rT0RFvMykEijXG09OnIa9+juCkL+sqZwImmNyeKybOi
kzYO8MDpOD1Rjreepz6IXKALW9wVpdixOuX7pXBJMUAuH/hTsSud6TWTJJtZzdmfARszdPRnG6Nu
SmVN/oZxq115y/ioqTTM9Nap653M9Q6zGrlMiqlluBq823G60VWxsEb0IN+aKDW1feloexbA27kv
TMZ1FXlVIw8GrWXl3uaO/GlorAb0Rr97RdoJdwv84WQ+Er9ziYXPmmidDEn7tFUvvvBpzmKOcSyG
Qiv9z77/oUty76Wev5nG8lPNZH8ZNtlu8XnoOM3J7NwU8cFMSMe6Gn5tR545d3VRPP3YpjNcYlXd
lT4RPnNdY+cZHf+G2LZPf02Zjjpo2Ok/bf3G+u1zeU4UCOhCw58pvSvFdwms4s6J/WGXL+1rBVv+
2I/5S12+l3ayb/32j9aLr04Sl1ER+DKnBD7htdt1jTWDHTWvCUOEq9HAl7vMnR/oRNyjd0ijzKDw
aWWH4z71om5pPmZNXbw22y8TCVKmw+yX4cOhXdNm56R+v401H+MlBnVdp4PNmrkhNMg72wJufMlx
ZDdimMm9mSKa9BjqxBy0KtBR6aK1WFIaA4zPtCVJwnHZIzTnKZ1I7jDcm3zV3sau8o95baeb7Jo3
hpfL2tJOa/BpbVI1PHb2TVOl987o/VnjDt7sldrsdMRLZTZTajJ+9kQFEBpg+cauwybuVsPtZK3s
e1SOupu0xE6RDlHGw7CdTPOt6Dh4Sxv6cZkfOmazm6JogOqW9c7JES80Aw9w5roKfYhMTuPCaIz/
f6k7blvB9KMd6YGm+d6PiRpgqIdvK48f5aOWtQdcSzd9pbbOisU6r62bNTe2te6/0lb/dLThPjOT
u6HuT7NwAqta3kVa3/pe8VpnVrcxPOtJMEPMzD2D+2hs3/FgBTWT3CA1SQdLkns5eS8NQNq2G5O9
ZNAU2zSefC61cDh+G6X/7gv1QrHL2UKd06Y9lJ3/rnWM9VJtF4/rx3Kh1/872xF6jRWguvZba1h8
fFN9p5oVrWvBMM6rb82q32rD8lT+MeJ1DpYexYFP3J5Orz9P0jOu67On0V4c2tvRzh9da59rzsUx
jd8YnKttuCcSk9jjs4i1pIEYi51O7130Co0PWDkjeMg6uMm3noxPceU+MKp8LVJ531FyuP5h6tfH
FVzvNv6706Xpu/JbJ9IAPOy7OaShJ6d4l4g83der/pxVxA2hHKjs9Ifvzxx4yN6E8m84Of5q9fpc
0EUNBtsttyL2fnJvOKpaf5QE9mkarFktI8VFlQEPYUvrgG5H4RHswnfD2W6Ttlc9pS0g9KkYun0i
6mefkJN9j32kWlVHd2aQQZdVZ6av1gWgdMm73nVZ+dRJvCPbdJRH5Q7tQWiquh2t7KdPRRYRvonW
Y8gvws/fIIV/jfnbINKnxky/J1meBMEZMo6YUNxMXokvT38dRvoeBMk95IJEub9TUP7+5e9QFF7h
xuF4tF+WNj6VOumc1/05y2Zna0k6v1bp4xHhZ8msj4QguXa5GiQlgW4sutIU9uM0mFjJp3m803up
IsIbgZbDIRceQwVdJYf8qzdJHdAw5xDZQAjYUN3NEgPu6ITGMt30udveiv4tni2XZ8C+RhnBNe8Y
nzCg5pGR6xxZvfu0GM6ZoKpxGPp9tfR3zeg/pc6pq9ssGn1CHYV6z4v2HZsZuT2EsM05tq5ScfIU
+eLdV4kPopyEuBYboMjmF29dw7jtysNSqFucf7/yWi+9+1Y/0rNh+pgRZ3Occ2EdW2NRUdXXL4xW
p5MnybCsLA54tnTSsJ9jikM83Ld//9LqdGtjv35u1XAX4+aNO6I7LUmkgdPeT1X7xHX7NdO93qTp
tvT1H9OJX+YizWiyL6SqJe+pbVyoFWn6tozX4j7zIl9V56YnGczLxXPaym9RV8y76XgtNrEb+UAO
3EgXYa3bZp/ZLN+j/GzpdJ+9psMo3VhhvXr9AUWEtWvyF2ZTHAbKu7md2RNq52Doc9C5TboZCHoJ
87raiXk+6wzth1LPN6opb1p7IQNlIu9La18S376ZtYQgOJrohkmyAVKrYpp/klpgnmoBtS/j07XL
81K+urX5oZfyrproqmdJ/rKM77ln72UzvzaZ+7FazX5tKlz18skypcb1y8mPJT2H0CfUT0yOtaqi
iWWWM/13ekD+jE7E8URUpTIkWOaP2dx2lPRLHfsMsqwbx1Fvyi1+PeqqwsNu22hkDmaW/1oU5q7R
86dMPa5tHGFdfNJy1ydWdDaiNuPG5XnaYHxi4c86LTQctss+iU+9XiXbpaX3W87TtGMENNA5o+ms
yDdLxWJEq0G6wuyPuwWrsjG418wXHgju5c1cYSn0rmWkbvVx0Jmeiy+N8oHEDGpYeRFdfXEyqv1y
/eQSBCpb2Fs1OpLDWvcXZgAnbSzvpmuRnVj7bERZZaT5T0v7cmMvhsaIKZsC/FZ2Q7Inybl4scWD
uuYeGmSdOUnuPlx/IxJJKNlDy5JLeBZlku/m34T1ltfE3vLULaHdJvU1JCILZYu4iU08UkbdBpNr
RK6LHTAuSZ0g1pWODNFgSDsikvF2ZpziZVtfWn0xw9yk9dtbGoNl3SIIRbB1zsygD7L+Ixbvtzeq
e84XL0OZ4fuciHeL66GLNJVrjPMtmrXtROCCap+7lYmSydRcH5yfFqfamsb36bTscv3dK3rG82Oa
HDV3PetMHDeVEOMma82bSeI8Tfp9Tb7jXLpP1lUtJFAwLf7gnldP7Cm8WIZ1Y9+3Q73V9PLJqtHL
uI546UuPwmEer7lShK+sdGiYy0g/wyesn50ke2iWsSTzME5xrc6Y68csmvMZXR+vmFcfujMWl2GM
y7CqFpvcsoXYosZXJ93TG9LyPJSl+XSoOwRN7BtkBnr+s2vEN4bXaw+01rvQRZOSVFoTTLnxXsz4
VEfVTduKtCqX4VmdevpTbsk3GvrithO9c+s7+t5O51uyGoTeBQsFBnx0TNntTG5utzJGthMDq79A
psORkmQSM/MCy9P2hp4h49SIJBmItnVrSpcsfu7NlqAvvt3qk+dKCmTKEKvaD43BBHBGGeDwTBlW
fywUY/arQ9w24/LcUCGGnllfG33UBwbnGkdWj2bC7MCdd1KRtOqRrEssVnmKqW6XVjokjGEcLOb+
MBludTNUS3UjjPFTLtP7ynrdmnNUt3+cGNI9GiYKLQR63ir7E+XPKekIExj7/ggenXvo0RqHZw09
LfficrA66vG5nbJNMzZ+VNvVjYsx2E6ud49T3Hu68dUm0toJx77x0MaFuGuaEMnRA7bVBa94OtUq
1HInJdTzOtKf/HmrjcqIEtkcr0kBtejvBwNZqN4nQetqw62jqW1uMnw1q4fJz/yABwGFW86pchyb
p0lhckzqaZMUjHUTYh5ORBgkhOcyhRceqwkzbT3wkLZxyiTUVypKRgJPMmYkcjcYlbdVscnItCI6
hcxSeVUPkR/QFLuEW4KxUtZg4PTc7ZKTwFMW/Xq0s+sCTVaoofrnZK5Codr8FqnnvTdM3glF5sNg
jSdOowwSM/2hjoenoclPemx+0+G5Dm+fG6VXwdq0M0FDlGZ1YzAnz0lJzsvjYiBqaROs3L7O9bD7
o1isIwOkt8lvf1thbRK9eWws9240NYU+x6D8J7+FIS+zXRUb08Ngr+5FVgXHgsY5ulP5ZrT2fa/l
+5I0aY9wIMS8uP1XQjCJGSQfSKScHePimeTjW1V8VkN61445wcIT3vJZ4ObWbISGs21tkYsW+Pkp
lJps7vY4mR8HVb77Y+KfdEV0VbIuxP72biTzUmxn/Rrw7XgbVJZpmFj5ozTtO6PTdrrJjrU6dZRK
8v9MUh0VilwabFFscT97oFWrGukMBUMZqlj/EmtVHFLDHyM0cMwprXyb2FrPrMhLohJz/CYfseZr
5Z1dU0w16l1O4lgWI0MbUpiGuPs1r5NB5BpvVhsf53oKx9G7IUY1IXdS68P1GqrsMe5NpbxdEk5n
c6rO5X9n70yWHMfS7PwuvUfq4mJe9IYEZ6eTPtGHDczdIxzDxTwDT68PoTJ1l0wtWZlpoUWaVWVa
WmR4BknwDv855zv1dD80OZRrbp1G7T7lnmB/PqRef28t/6XAWgfZkgDHK1NCAveiERndtDeiMs/R
UH/kUt36/tF0gX8offGX5vm1ae9yg8z42KT1fWXVP1UapKdEq2+lwZvgzuZO4o3p52bRCCFCTKMh
tn0IiFMJ0LizE5n7xK04NM/zKbYRbISzMucRV4rWPOlexboK2cwJoouTuN9lnsHOIRfcy+Y0Gxou
Ug++tBoBbNgXLFxfZTpcraLgcj49hbhOOLeDxj5w3D7HUXdxo4cKxlNrZWdUjffaeupAbvVj+GEy
SWpbE+aAa0hcgZAzdWuD0fY+E4Awi0MWal/dwNtot+UeW9OzYjNbx1mjeCTGhzGK9BOs7AGNOfvs
pPOclgZfITZ/3e7uwRXaPtL4WZfOUTjR0anKhzHXr6rlzYCd3yPxrmuzFVAq+P6aDNu4Oi7D/drY
2sr7Scfmy2gELACi5q55qVqmZbprX4Efi4jUgZIPbRAnu9mIUDPHx0IU9bmBg7TCEhfh3AyYE0q1
FwEjxSz2FmkaP1b72mpoziL7LFHtdipEwRWeN/rB7GwsqJO8hK7jRFPUpbEZg849we7AalkFxtqL
9XHX1AvIL8uAhvbF/YAN4VCgWK20TnP2MNuLo9XYL0UDVFna+VtSGAfPyn0BxHetf456DphtwlmY
zfaD5kz9tvbFMPe+yonda6V4SeL5IRzAWuqNYrd1Vp1RsHan5jFfkDVc+Fb1rDrfSYdvy66B7Fva
Ken5HAcztf1YDs2l6cfgHrXSYEwwfKXJ+JLWzBlasSAbixD3I1rcVOR33mx/R0a3C4ZgO+Oc3US1
OI1jvhEcLIfcPcWyAqnWH8OmPblz/d2KDHwGhMWzneDZrTLtPMmrHhcDsELjOwuNDixBdFLE3E89
Qm7qjTseDNTCwkHyd+Z2I/XpSyeSsbGZF6/qYlqg8y3kIU1A84OfmrTc8ZmqMPEERYFtb6jlR52x
CU4i9nZtbquto2LQOZia9lwPgvWklQy9a4lhVLtkhXrH8fWhDZLpmjiP+LAR1UcHDiKYMw02Z9Yk
3kZvOVIPFuQxNZfPjhbdeuweLK7OiudmNXfjcTbihznH45EPOwyTm97SnK0ZVCw9CO6mftc76VNW
O495FH8V8M3W+IXZRqV8dWNeteWJR3twIzYk/Sm0nMNkt+E+MoqNEOY91r9HJjs3VUgcnT3kwKbE
8Ahc1NDSk7aLlHcNNONoGQ44T+wmNrPMrI56bmBtdPrX9a9z/I0Povhp/1mo+iM+/Ye49Vxk/O//
+K/8lz/on/Sw/68EMPF/FcDuuq/uv5C9+M3/kL3sv0zDEo4QBq54IiHO/5S9zL8WIczxPBvBzeVE
/59lL12awnBtfs0FM4cW1RRdG/37v1n6X/CzhccvGS5mDMv+l2Qvw9L/F9mLVdLwTHP5gcA9EJT+
WfYqAyvRwWENHIjUA5EbeHFjhFskyNay7ax1y3hknXIyOBoywqcXKbmxGo5fUrZqb3bTbZwz9ALO
uwer8oDlTe6H0ceEOUp+apJzwJS9ZAyhmSevwmeYM7Nc2fDo0HIJ9tDmsALlzMLF9YeEFGOSsd64
TtofiWCAouxYqjQht2I5KsJqpXDAda6EVh4LQ+O2EdlfuoYRJ8hqjqXayuy625Q81HipUGu4hecj
P1PZyWVOrn3GNZGLZYBru2OHCeBeelPzimz1HYB7t9V4tbr8PPddsHMt5m14S4e+5wb5jZEWJk7R
WBuZu/q2nLybp6tdJiGGm7LBVLtOmRKDmg8uetdvTSt/wuR7gz2lrQW28Dx2qn0QFVDoEWiIYe3M
czFRAjDm06etKDThFSrBqDHHVk2wl8iJcl+rAqNTnHP7t/vQl0YI6iVumd6KaD9FnBc0aX+7oUce
qmtvqmrkgwr0K3SZ7qnMwGFKvS936fwGG/AxH+ISlL5VPkwWIyP23JBtYxUnePLCc2owyzCzadpn
8JRgSRPbyxu500QPcbos3a2lohP5hM8my8cN/gTvTovSeZXM2bJDcMTvkg5JYtBJVMEazMRTQtZn
JfQURJoiemJMOg7rUOwYl+Dic0XjWxZjUS0af0uH2g637gGK8R5EbbjuMXmtWHUpt6k1KPgmLirB
hWUVuS9Z8YtwxTKBsNJ1gF53DCLIR9nwobLuV1eW02bGBbftJcUdXVKeEnMw1tCov7ivXbwcUG9o
4NEsgzvLsFd9ASiscuGXE3xiWptdTbXTUyoVXAIBqwxHM4vlOg2jeBPGBLMSTYLCnCZcvZN1EE1z
BnQ0/HIqeaAzBEI+9uq4VPjOinUwZs9zZgBc18NuVaQzmy5/Eu5eQ8q1bzRh0mWAUmMFOabGce8V
h5KI2MmSxV0TZn4lk13lji9YzPEGDdDzkry8OHqZruJafbpd+hzq/AlK+J6hG5p7AHviqErn1VTG
TsY3prJ7rZgPJmaevoyZwsTJYixuH2u3Kza1w30hr+WdVjP3Lb38AdvsA3nOsPq2DfPeUsaK5ehn
ioCQqcFbt4pbNUfPCgMNX7jA2MwJ2aBAmZB7Fkq8J4fATxyKZnL3kri6faIFybe84MRg+F0aPBVx
kyG3pFTYBBBrD1HUfiVL0qdaCNdGWzKmaldtYTyNIfDdSHiQcYJ0W1E/dN/H5V1c02MStComMgIv
f7TGVxS9Pd/BwubUSsKCOdzNmUxWET5s2NsYcstN2xmXmOOYD7UpxieHTU0Efl5S5DChmjuEkkxm
21sVTgxZu+5desFax2du5fs2/8hd4LhJjx+OlqVoajA6NTUkpVCs8WPiiyyY88tnpl86nMf0awri
XxBmAYFxLQrpoMgNDYCSUcnTRPORiAoCkzmLgju/lKZzRuT/7TBQ3Axu+1I5dAMYTfwx9+FdljUv
nerWdGeEbX1wWu3szaQjhcZU0WGki1TfbkXl0sIQsiLpk37otdPoATX3K2d6jrOYrF86M7vQftnZ
cvcEtAXEeeE6e1w20+w6Wna2awQKumAYR/GBXM5i365tfuSF9pYkPNreGTUR2093biLvQyRNCEvP
HQ52EUvm86RXAi9+0AfF3cckwztwcI2LlGzh4kVGDyY6E+e/wtCMtulQfmmGjjIsp2tmsgrpeF35
hl0yaz5jAjmao73LR+ZsTODXed5a8Aa51zSQW0E+f8HjpJ6lbCihWIcdtvp4zvi0M+NF9T0muaHq
tjL+FQTdT5sMNzcYv7Q5t4lCm19jET2a2POKJnR4B2k9YgSdrN4JRDNKJVjpiOfChqHfFfErtsVV
N+U/mDIfygyNv5LRV8rfgxBJz1WMtBbnKYfKZU0emf+GDWaqpHuHpHeUmnN28xwwLbcvxxye2pkE
7tx8Tx3420xaDw4Bz6bVOITK4dpH2sMf+3asw9LSkmAdDcNhHAOAweY2I56wFh6h2BLmp8VEa2xn
k6vNKYlCfLwGQ9curq/EndIVW8OaeRZNBPZ0+cNq9spxxQ3XPtUkN+yZMOUc4tgMq+De6qeR2K65
y3p+ycC+yMIxKO3eGV1AasUl81jB3JK9uxTmJtSe+nB4EZbzovVk2xLbfB8q+a57w3S03Pwj6HKG
s9ilNUvl64hXW+HAYIzih4Rf2KFfO1wxK6+3i31tiu+wEyn7qP5NuhhV1kawiELrh6vChf/IZp6H
3zGnlCT95BJ2V1IT03Rn2qE6ThGUNpSl2HsJZTBTp0mgf6E4IRAdgc6WO9EZhN08fR2Sdlo3NimC
fiitjZpY8qYgv9c0069GnHOJNqQ7o1XlKlU6NkRS56jZRFJCapfcXm3qCHJdaWrJuq8pManFR1vF
HEbkcOayDlheLvuT9+VBK0S7Gz/lkSYUHD1lLulbcN9kO90Mmh/aTJyMVBbrXBTHhLaMwIH1P8eP
pt3gpdTYZ4gvXWxHHPo2OU+4Bu07T9upWZIXRggMhus2t6yMmiGaY9KmuysKte2b1t26RDn8vKnZ
uPai9/Jd0xfS77Ear4Oo1tdLn0efqZslYQU3ubZwMuGT5513hEz+aNfafZjw/KCDXJ2hfLdN42rr
jLYnpdNyMalfJDVvLvGbrUzd0zh3e/jaT5z5grWZtMdRTzZ2UnNlS3d8QCMsQTwXXoORBcQub0v+
6f6udVpH4CWuKwwV3dR+BYX7E9sccnKCvo6RvovcuhoO/gw4r0vIt/zKLL+dmA1kWSqP3qj/sr0/
wWsI3jWHx6op3GMqA6b3ZuP5VT5zxIQhunXG10prvzyyegWy3UpfBoduEl+kKl7yEllkwv6BEh4Y
u6pmct2V7bvmdvtHjPjXtM9+itrJMBerY9V0wTmvCTyOzUscd7/L8WpbAQdak3APp/lLgUHTdO18
G9IFpwf1y2zYV6dxLpih5pXd8fD7SaG/WqrEJVZaWAziliIXU+xVMeM7ygR6NNPXGFcyk2Syk3T+
ROVzYo20pOlLeAFtotPGYCWRY9ZCPzdt9uF2ZM+sJF98CfpF175Ky3lI7XY8DpBn83a+IVg9SUeo
TVzpN/YhnRxUNOOG2kw6qbqg7p5x517o7no0OEi2NkvZiNA2BIxC5ri+cwfb17vKD1RI1CiSEBfu
JTTYn1pV+hZz9yvGtHbzppEaJUIf+3ih1Ua3pgJmK2mdeHDWZTKezDq65ob3gs+AKwQ+zsE1KYwa
b208xzRZ6dPWmXixY6D16F8HV0Na7nS5xGylXAbx6r5rLhluNcAOwZcykHpCREH2GZc1ODdIHIT1
3g0tY616+BVopdxH9PRG5mbXDXCkLbIL+YDix76CcXqoTlzJjpRbrEWWPtVW+dZb1a2DPzFxuPe1
Cai+qRiNDa8mIhGv57Fwsr0jyiVvgK92afeLH1B4cKVyVkoN01i5k3urSGqFfBetUH+g9nFnQsTl
7N+HfAFj/aGzOZxyTzHZNzv1Q7yFPTltPmt9F2fT0+SY8DJuLohCR1wIwgDktaInLw9whzGYaILP
sUjjDWwGZ2FLt8zwV6Yd3Ti0GLBOB6DnNa7Bpq92ld399CaO2aDiIJIaBSYwRZgzI6Gteg2jB/JA
3HC96fJ9QTSVAwjTmnqYmLXm+VE1nb7iX4TsSEB55VEgNgM+NNUy12d0M+rjT5rYD1HTvWg1B1Sv
q+7//CWbaM1w4z7YuDrH7zrlpCbN+BxV8IYd7PO7SEzTipGOc0BnG9aIeNTxjNk+aeVj080WqZie
Gbpnn5wMh6QXtXeTmpi7eBhq2LYAJyAcBBMuj2FQHykREz7Xg6LHqaxJarUz/0/jreymcdeVenL1
RLi2NFJ7dae/OJxflI1RpasZl03gv9dpXvxSQgTblmkP1wA4BNOi9DrU2iQqO0xkB+6aWgsuo5Vp
cHlTnmXg3TzU19kQxb4PrQeVefqRBgpxcbjsnh1OFMRN9At1XNGJj/+JTixxkKV3DtzwPmnIJia8
fNJzsHNJaCGKmummsz1KudL4nI7BWZsPyVy+2mFPVHu680aDZ1856xAh7g7nDe61kGxEx/0fz9nz
2Iwb5Gp/nhuPTZCqjCppX2kwE/I7nwxyv+BGDO1XNpKJ7UKKp4hyeYr0lEjEvHVkfJIFnX4vpk0M
wvH609y5Fm+3uPST2E9V/kEK4w7N9lPCvF+NmvEr83aS2OcqMMF394urwQAaEXtyO2juJXckYG+t
OrJAYUSvbR6B0njRBeWHw/wbXi/BdVr4ZDA1q7bWcRLW7oHaSOuuMG8hKzE7WEb6cfHo0zWoORgp
7QHPjVYU60ROCBaRY3GfegYv/GprMS1I7UDpqQ66QERYGD2P+iw0qGPGxA3bE1lbx+C+YrsrIrpf
kcHtu0swbmJUjTvss42NA7EqxGPfOfdZX99VLY5ds4UCkvYe3HJt2rvPSZwBX8VMg16RkTo1L0Va
lrhJGDCOjXnIUo03ZeJjTfriiwM9p5uSyMBA5WfFIZOiw2ASt7lEtccQEqzb3vscA/QLJ5EZjXGc
wKKJO2+2/xuz/Ddm+W/M8t+Y5b8xy/8PMctNwrCPmyG1oIHx/reu8q8Ei5A5/tt/Ti/9I5W0xKP+
/d/+BIvOnzMDzN/f//tEEb//f0gr0vhLN3ROL6Yr0M1cRJJ/BIq8v4BoSNOzdN3RXYfQUF7Uf9QT
4y/TcQ3XcwzP8zC7E0L6D2FF6BbCiuXojuNg/ftXhBUUnEU4+ac8kS6IURkeMg7GANPlT/Gf80Sq
4GQ3BiMpvFbHKz+4VI/WuW8IpftpV79qppBrSEbfpi64eDNoqWVy6gFwrNr+R5DncQMOxbnVIT9H
8bDBWPpD6aGFbp3dZN79diSUjyxqeqqQGUKh0awNErYMZQnREbm1GnKGCRN2GhMtPyioTmrSXdLb
Bo3cHCO41yWUsBOSxdb3SR1oim/QlCsGsj91jEknyj2LIUfHGIVEv2tHCPxzv2XilGy8mot9PJb8
5sHUfC++uglEfqt/rsHDE73UsPv3NhlDsocknbbJVH/igAiAZhQWzQi4AMYTZl9UjY5+euGWFKpX
xYNnN0w3kAbMSDeZ7xBT0J8UpBmlcxLTCqbqs9BoE3NfiSBmdF+RhYmyxF6nY/xIvJ4BnDtS1Ey0
mmzPlgnAvA7NPtoMAAxoN2JSBGjP23XTewhbaF3OuOYtrMYDPn7sBMtNjw5G2ggO3CIx3xGQJipt
71zvdzum6cUggaGNLcNO56WjFfe+yLwHab3NxjDdshzKWTz/yMjmE9BzJqFl9wviR86ojMZdhrPX
2jFphlPuIXE9LmFWyB3fDp6rBBpSEAsL+8X0afW4TXiArqQ5K0ILEI+Czv6dOVbhx4JCqqbEL1I5
7rAt8T5gR6gP9KGFPjqioBuW2U0rZt+xbBo4BpU9MB4GS+dk59G0fg0YBGJnoHU7AaHV6KAMy0nz
KV6SMKrmYINnt9yjMugZeZh20p9ohWSKohuYbiKr2Pb978oSJQPY6mJo7oOrhi8SKe421/u9Rb3E
vp/1jT2V80EZ/VUNYbh3csOGB+ZdY76FK7oCU1BizHXUSG/blG3HuHB8EXE7q3Sy+EUbvMDiQMVJ
Qu9iuyEWfzsS2xF/WTT1LmTH8KDl2jND7e0QmGDhSHYzO6QOrw/onjdjNJGh9DEvM3gbugfUI1pK
uKXjmjR9gZ3D9hhRlzHnchEzc8HQMku+gcVEhDizCkopBoPbNsX2pj09JpLQWt1OJQVmPC8qhbKT
ZDttTFu8n84mc6pq66TUDjtuuc1V+YSB7qt06YqLR12S54svmLAAWgzlFmcTECqNp5feAH1TudMn
uJ4vu+KRpszXLYgaErOo/DYGP2KmGEmrrrmrapy6cbvYTqNMZxY17mz6yYgVUOzUo1aR1aHBrgrP
5TSu9Daix9qzEr/PX4BFNJTWURKfptZdEDUSxE9OKfcyFDGdYjtaw9GFj4HaSABhak1y28z88hSw
ZJlr07ZEdzGVs/HsYFy5Sj0WAMd8S8HN1EobhpiJ/S6awi25mGa9LF3UmJBX6j6dIhV3MrMfyUTF
C2KpBz9H90rjEPEW8UC9l9yAUHnvvQRQiUDW1LU29CnwBdinehKR2Rf+63OZhE8Rt8ZVGdJTMyeP
Xm5cLdqDThTfEmkzpLuh/UtfSye1LvIBpBk3hA5GTxQlP03joFqDdQJgiBHNbr+12tSx30pfjDjf
Uo/5ja77HoGA9ajsZmfMNSXItgiOPTVZfc4TJr3yVsXk3nV3dFZ2jY2+fQOLIdZ6GN8IUiS4lPap
EbmY562dTgPQSogOekH6FKrwhJ0KxGDm9hcriRBHgG4y/6b+Im1x06vx0gx17RMGnNBg5L7PJTke
UQGy6ghuVCXn/RhRzyNzxb4iVnUru5U+xMG2pgN2q4qUQiXKup3hVmZluw4jEn0aXkCwIAYuQD9I
0sLvC+cXLXBUCtF6e3Raz2+12fbtxNRXQ0i9m5Z0vl1VFdWIebIOtcmfljw4eA7fGkh8tCNwCtuI
zvlU/64KlqQ4piZGd+ePQn7i9rvmM2aeonHnvYIn0qMlsa4wkygbAFzjjS8AhYRW+wAzob/0IFKZ
nrZcoA39d+0Gq8Jtf+kaXrs5LbZhI1I/pWaW4fxnn/I1mUr549a89MgONlUefwMsmtY9HqftpPJ9
3TMtqlsr9ZkLQKUJsJt6Lo+rSVh2XbXZXVphnac9buNlZgficb5i7QYIICl5J40LSmpW4bZRD2Fg
ANsEeWDnyXyY9jyrI62C0mYcvdjmm/jQlHBdypw5aNZOG9HztYYLkdf0KhkQl7BDnelZ33CHB7BY
WvYOfgNyoKTgZoBZE+vkFkv8wyxN0EDjeqSlvFHMtvQHROQFoTRVKzTTp2J6bFyMbXZtSp907DIh
mK6eLW5pMT0hXpEw0rJiY1KOQy4lBQaGouogsK1bhr4UbVvYsAo3oAwas3jfe8iWXgOfKrd34Ld+
lCnGjWPEN7PEZQdkI6WHPe3vHW0s12VLIkU1DuhJjgvEisgfCoiocdltMopW1k0RKOCy73WdFqva
zkj7Nbj82NW3bkUhIPCUjVW2YpMw3ltFhH6B8kDtqoXcedVcEp2zq3vICGu8dLs2y8XZEMm4Mwps
aXrwlJCcaUS57Ij0qcs+pJSPcr1Dm9nFmojTqjVUvnLmpaIKh6rVJuRYkbcsl/lcThIhNGNfL5cp
JaEdRqtYQQGP7Nw0hhUbvZaz9iwKerb1cHrKbPFGLzKpDh4bgkwHlc73fC6lD2jEXbutDea4Q1OK
DL/Xy/HkeCGRmpbiSTt0nZPXlq9aIh+7YbTWc8YzUVevWirOwqmf7WmLHlP5VgL2ogNXGZck9Ca+
faOE+KjF2mfi0jXeOVTW9yZR6pioD+I+7D7qA1HY5GPkgpSioIm5EYTeUJbuTmNcyemNwE2LMBCO
bG0yuiGJXDOve4tpjWoVcYSA6kOYqzGiKuliQ7XvMs8flQfQrNK7MxLy3WT2tzmSH4bS802qG2er
t5eqsOky63yJm0TqK5Hrx0iiApRT99ucyAKEzMenDMGDMrDRDCcY0cihf0w8CoeDFiXdtnTCz3Am
xuMVUGLNtyUoZMWkhrLJESsLPpSo+LaTkuJbNDFWLif9zY7rL9A0yk9A6m5F1j6bfbath/GjIQG4
mXsVQUhCbHDroF6FEyqcKLOPqEuuNKFHW2oepxyTaxtPAspif5EJDIw/f7EHiwMU9UQQ5PJ1XUfH
JrUjasjicE/O710r9p7mPYR0dSGRq+NQVgOpjggSh07fkss0z5xAXuKkpnCuE2/DBm/tAsESGEek
tpvct0ZS4w43dyfRuOKE832ZzXz/vO7m1EV4iG0z3ZYEU3qH/TeTwQ6A44ZFOjvExPIBmnqnKNf6
Y224e92xeyqfExYzHcdIa0FRziNCO5oFgoPAv0jSeWvO8qrZBaJTa24rjSQq9b2XiDJnzWuKndlL
7L/dZxr12UaqkbDJUncb13KjVXhi1BFcx/DkSsTbJHQ/9Ll5A1Djm4lghyDIs7YkOvLUNtaxgnlr
M3ym7vTUkv+8EzWembhqn4s8Mu7jqkp9Tf4oF2Eb5UVkQ0fKBGYVUtd7sbEVyZMCL888OL/0zH61
sc1MUm2AVj8mdfdCJJcI1bxzG6sivHwLpXpLu+6ODup8Q9tpvZyFCkJN69EDPjIbzaFamhtRqaJV
npa9PzZwRrS6Q+gZJ2/hObMge/etta3pow0q4vbmVgUWi6aO9au1duYiVNNhflTWGPqksrCP2/0e
O4e2xcGRoQwgfiQx95uC3Id3pj5LW7fEurfCdc9wvLYyr790nGbo9gZ2VRNcK/lk3r0gfnFb7DCq
DhZdjZbd3Ms/RJi+Ncl3M+a/VejdS8gFeu/cKo6OtRg5cDbfIHlXONT3Ju3uh0YYTyqrjDVE6WE7
kjDYdvnytRt/o5Xe941j7sbGfqg78WoLx8Wa2nwlhpdsR5k+wGw/zyJmHZDDY2Kr8NgxqW4g0ghL
g8G+gBOG1v0quRT6IhQfruEUO1vbW/PjkD5pHjLOMJAnrUmDrtM0/pwK57ysYuQzsh/XIAxv5r9Y
WE9VcO2irtwatvXchMNTaQjbz1g4NkVp3zv1KR28p1jKa13aBm+87rDCQpkRQ/gVzWdIpcG6GkIb
/LcMn4zpbojCZYVry18dT13V+Y3b7PA9ZWfSscfagcajlCKlYenQz+bgZrKorjwdiziN5nBRCCyN
2rUyBmvThXm1JM8pQS3ir4DMEMiCNPEzAt7bWZPy3p2CNZh8bsS9J1+HUca07cEg+POPKtd2LIgN
jbungtCs76Xp0asNE2S1/qjN5XfNAo68jh8iqE4i48npXe82NLjJ2SzVrICD2O0mc2fhtxFVb11t
7/MMiMbioc/y+CsB9ofxX6XrYmbHT2ACg8DE1G51yo+D+UFgCag0VtTg7EgtWyqLMXgX1S2ovUOJ
ye6YetMPV5t7j01Qhtmx7pKTEV1wkZ9R4NPtrJLeN9vxkHT5R2N587WvMj+SkDNkaFPUh+QfWuTq
w049T/VLCtHsoM1ztekRqgbTa/dmWO3Jzdg7Ywy+2eQb7gl8TFypuXI1+IPWeVg3QJ2rlH5qqIFO
RLO0p3MJDvN3WyYUJ/btg9BJTFnZQIFhzcWkh4K16kxC5kW3x2dq7OiSv9MRwFetvpwKGv1ommLL
imIMhr6ZXVZiU95NGUV8noWeaS2bipaeXdf74EIUr8olxpwX3ilWmD1KQoJOADrBq9WtyJDUB/dD
DsOGm/shnMOXbsSrociiDNpbW5hfrvk9mnFzL2QzXlTP5VuY/WMM5ox4eRf4vSjHbZLgTckwjsoY
RmKIpNPPnneSKffxOrMexDx+JplN1i+by12uho+ijqdjhu/Dn90nTE3BZsRbe+NUhNUmzj4Md0Fa
A8/o93ZInWetbAYHuMzweUE1q/NuN/TnACfyBSAWe3qKTbwyXgYzMH3wkpDJPZndWQJlmKr4wk8q
3sPBHtbhaPC01M6LQyfqZG1D+FOtRsQob9SzG2IlATpobsyJbFjzphL8tJad/mAeIb7TkBDqYVsC
M0byJq7N+uSkB2jmL4snbJuUJsd/DRBUCGY2EMoj3aCT3hdjRjBqgZinEDHodef110AMiC3ghOes
hB+4jYblYUxWv5M4enVGIpXxkn2iUOIOvfvE7rdG77yaVXUPdeSjpDlA+8nThBHBsm0Obk1gJQox
E7CGwenDNTt7aw3UKNwBH2e0WBsxjg0zbYlzheEAItSWYN4quc7a+WMo6vtO3XV28aGbzTWIcBxM
Y7sqKnODYnkJdfRgr4dgn9rFTe/dU2gxQxvSFiKQR2LdKvSzlBkjCAt4mK8RZVzlvb3TF8Ub6+Qn
KDluZEZ2TgQ7jMZdgVN9cG3c7JMS7rcoTT+6HPp8MJJzQQgEcWqi9Rd8UpQ5plNAZj3kzJXs0qF9
D40BS4357YIsVHE+HOalgbPrrXscEyf82jRuJHztxbRVqdiUAT/Bss9OZay6MQFCT5bb9/oBgV/U
xY6U4aWFIL1rZvwXJWfntC3jY2p23wT+601pgZEJtR77QB2GJ+8j6M1yLUX6qzVB72tWcYZuSGJj
PKo2eeW0tlSprnptqNYgtiEQVfFX7cBgDEpOQ3XXvw25w8RlHv2xo1S8pJeV6kmpbRc284opZrNj
e9j1wriZPWYcz0vvNcKghjm4ftTwswteMEXqbzN0t3UaGNtcaI9sRn4UpQl3OppoY9f8SAanJmrG
pQ4Insam7NZkvVUbv/eZdlXl/FWz0a48LbxErBertGF4u5pBPKyqirKPyKajkqPOS1wv3SaR+1h3
1U/gRf0Bh4+fsxQnReJcrdh5oWH9apXcMrrgwZ1MzKSvQFHajS7yX9CHwSgY3ERDeeJe8RHq20yP
o3OWAv7rGpvxxPKP2BmiU0csCHD+xksY5cSjnZN01PbScCduwHDOG+BVethetSj7mJXjbG3e6LjH
eKMFUbQ1XPEQs1bpC+ekFxBPvIV9Ui0UFH3hobCvkpNkZLaQUoLG/rKTghthuM+40vXJLV3IKjGI
FXNhrUh1qRb2Sr5QWNwFxyKTsyrz+3IQv1svaflKc0l2OQqmoFxU/9/ZO49cyZE1S2+lN8CEURjF
1Ol09+t+tY6YEFdEGLXWs+ot9RIata/+LCpL4KGA6po2evASLxOZgQi/dKP95z/nOzBdZk13gZLg
00KR39XbyG92/lYJJBgJEsbSbBgbSAxFGVcgem5H4DEpEBmDz2zSIVbgMkwpJIXAzaxIICL/dDWF
ZtQ8GsSvXQCgJgls3ITmJR78U9A39xYeGU8TbTrNtomD8avStJsU7E0O/qYAg4NLniGuRFXMcbwC
yikB5qSAc1YAOrXX3/WB4kcvx2teb4+YUrr90CWc7RLlIzCKY28Y11YCNUjVKMSzpvXMmtsTa4JP
DconBunj+OVt68dvzTC+wRg+Givsn0VTgGrNAyJzecTcfTcDCmo0MQjApJNAEBpBCQ0kq+suuBXG
Ga2YFmLNHJrda9y5qyYRtaYk513J42rDOMri5bmlTp5Z+HEzyKQFCErwZ5M7bXLbUZwKJQL11QV/
1GkOEryVNJQCT/EfRhKwJBto0lrcVCCU7HI4G+jPFtjxK5WEvT9+Jtkefs63BMAU0IRRZr24jHV9
wHhBaQkvLcl9q1DQmzooTsCcVo12+vMXtKDnWeLk8Zz0y7SYVLkgPT1JFy6UmmQe8hPBEQw0atD0
KMZYsW8M8d4oLwlX79syUoUhZ/4Zz909wIpTHz+kAKkWwFSLJlRla/NCpwNYq/zdB2EVa5YVIhq9
GCPO80I9DKaXfDKx7cpsdR+F2TYXmGm3MKa7G09uyaNkT3RIbOPIu59ZRhmnWFd5Q22rhuLRUfFz
l1m/i3gCWYBG2DXjm6fEtVcD+5ZTxjeCgWwGmHph7IMPuaIxNet26WY+BQUNreOcOA3w0WINSoNw
9e1ATqsgqHWQ1AREtQWZrWtf22A80mACEhnyWtMga3rqKYBXkW7qm7hpeazZRzQMLWHmOGaEi92G
cOvNkeEXlx4wGIk1DM1TywcNbJ3XDV6WRq306cDAIEZr/HTQ1EL7PAoITxhOOwoWNFSO4eu9hTJX
QpsjS0jlxPwgoNBNGkfXwqXzqmUJrX42wi75rrh0YX6kv6bmCCcVDBW3+mVmGl+RoD0PgDK5spaA
BKCR0+tgxaAsUpOBc5O35hJPx3jNf0lLXk+t3R2WuPtw9TVhUemZkUFyJANO4xVlNz0m9QZpN0c6
QQFKI6ejmcZZ809Qu20EEhJIT/alCFLIA0ZR0jml+j16vH8LL7FPSeBis6ENh5KI7JzlBCeyzcSS
bZrvc7kRJ6hHJ5z79KaD1X4kEc/Xx/LBwyQtEnzGNBTyrNDNO3FmjA9DA2GzA3xG0TTvCcZxou7p
2Z+Bwdexm4aOWd4Jm7diVfpXc+aX1707vwu3fa4MHaMsy5NdzGskle9AWHtbSu6SsS8UsAS+7ZOt
ul2++WZYcDlCyPSgiBO7UOsWrnYWU6Lll/sGSlffjcNJrPKyFeMld6mgIBnJ2wtqp0IBrDz2ftOg
PhVpE7geeIfFsJbRaliK5mX5SQYZpk+LlourLQGYEN9DbwTc7yOgF88cMRNcjtK+2jz3wWLReY4l
OGf2Ie2+SxTXqn5xQaVWFJvLI+/O6joFZgPCmruhnOV+FfNXzC37YjQDf2bnbZbtTbPgQJtauqVA
maM3FKEqHraGfZ7VEZ4aKMbiow1Tk5IFiN12ZCuQx8Ktz8KM5+NajT9qw8FtTXR+l1loO6PR7B2u
E3tZ5/dZASYbpAJbDv+1dwPnLPw3Z2umyJoCHG82QvIYw7G1g1mdFsjfuTVyvRU4hClED0k2PFWe
rSJ/5Na7ptVzXxVRxq5xt7pgUL2BFWEN+3bnqfVl3np19GcTTdFm75r3QOjy4K0ioNsteM5oZUHT
g4vLHfzF5mIYbkGLR06BIjZMWhf8jZZoP70y2trYTVXLozfzj5wxV1jlFohSOSBfAgvRxD0wLJqN
yEPDAsQvFuswavbzWm3tPpmpJMvtiHzMelAdcPh+HNG/4FR7NLtFUpQPdVd/dot6MnoDUPOLL0Dt
c150rOjmMmpGMnT8+E8jW9y2eFqkzmWZo8mbY3nIjeyrG9gxb0u9QnahwGS0bFjOi4RUv1zF2fpY
k2daOk7mhEqn3dwnbI57xjABNiZMgwZeAqa3oZivHHIZBwiUx3Uk7cLdFkSwzWdo5M7RNDlbFD+g
xE5BvTSIL2U71Pz4CC/WGU3vfb/rOiuBiJTN1wMbznHz1/u56mmt6Zv1tXK4L8qY59Lp0cQDs/5l
ICEGY4yreB5uGZNJYid1EzrFY5zPzsWVZJgm3lhAOeubRqWISSq9y+sqzDgxwrVrtzvKXEblGUcL
dAqUrbvYXKZwWWqOuiIBDE93xhI7P2sn654nG273StIF5Yfi8jT+lVgXt2WdFRjbsCcP0x6qosZX
yVrW4u7JXo6T1ceebRoL31Zj2ANnV/tk5ADNTGh5G39sC7L0QtUKDKq7BM/pNfViHXBtB+YJAX24
jFRmpJy7gnL5COvvEE2iO3Y+SjBQEJZBIvQwuoKQx1c4SAWIeV2yS+VISFHxxeILuouthM2jInwB
4CAmt+U9WbZhn0SZgDbPuVsTgeBkycaaRFKQoeLHL06enpLV+mV2XLecBayyLBW0wyyPXG/1j1sh
H03K0narnxXR0smfelsrBuNgtS6IePCzRU1vU91b9T2El/QUpKCc1mpJL3oLGNhjfRCGwN/dvHYb
ImZV24oDMUGODYJHt1nvx7k4VI23hX4Ww1QXwQOpNup++qnZ26WRnnBxwHc1TM5Y4NmKnsRDPtJF
wcqtFOKVOj4IahM4tIKfA5bNaPCfaJ9fo8BiKUobBXz22CcjmpOEKEHEyJF3r52yiSiJ5yxG9itb
RrIHuaIrRi2mOKMv3GTERa4nSs7+ABRqFxx47eXHIGZ2bBNKx1h32ojVrFCPJM7VHpakFfV5j8gf
D3u0Tg7wgys+JrEKuj2qV8pRJJGLydjn61KyspE3oyK2u4wwOrLCeA0SLrpt30SLTFjM/+jKOY6y
behg/dU34GCoY1jkDR76D8sEdC0ok9qn8mjUNA0ZywLa3bLNvV3LIEoq9Zj3y3UrYbOkW5KwOCWQ
QK6Wv7WpUBq5funtKVl13WYwUk622j7spORHWnT11aaIuIxuHg2SN51D1cWVN9kP66TOS+7noEdV
cxogvfttL/ZJx9aJZBeNUebI6bmgjRkCQzBIv53sWdw1tbqfmwY818Ae3K3VpXfZTEsCBfmY9IfM
RIiTouhCDA0JWz/eLe028GolKXPM/I+2lJHPRfSgOHm7CbTPbGGkaVa5ooQ+OqN9nZkmk2IaMM72
vNIpBegr177JGgh1sTwDcWM7a9CTxfr5sZOQqWTnfRSV89uFbxQZtBcOgF/AeS/jPtk6NkWTdehw
ce9KPordrF+bxgwPJ9ctKZaMlpn2Rr8qZl6BIiKX6EYmKyNNxnqdu4BU0/KQ5Jg3QJPsXQaOvSxR
IHqWd6uZrrdblalrW61fJR1445gvxzi104hVyKeXCXHkXIFdw9YBa8ANC+FdlzEipaTZOPohma28
S3YoyVNkF+bZJhGPnfw+rsefxsJLx+/Ud9Ymzg6MBnVVnX+GxfDpwl3zPPOHye/gaNiNC+ycvwiX
05cZWk1Xgof8zz9rfeWe177MznXbRCl3xt4Z2uNoQqkb3PxRNIoD97w5mRcGGx940XMHMooW7uXy
U+fEO0p1WCRweDvug2h4PovVssKE01Oa9I0Kyg5MARj4/zv5/u+dfFKjDP4LJ98//9P//l/f23/m
4/vzX//t4xN/uRjlWImASNDiGk65v418/l/Cd4UQDhwy4fAv/LuTD/x3gJPPw/gX2FI6/Gb+1ckn
/gIW7rieaVvS9e3/JhncFv+ISAC3YAZOoHHjEBIwTP2Dky/1k6aOudEWug+THtMz9ZVXs8VLMq95
X2w5ebfYJcYXzBG1Einsad0ZM9pXpMx8QErrbSW7x6Hb2jD2n9o2+xyzDIKASQbBmuJ9sr4V8IYs
O0nDLaWmRdY9eXxak3AfBBbZTvHoGUyl3p2wyp+qZ4VhbAICaHkp8/5aEdKzg+aWYNjBr93XlNLT
nQlKZTf/VsoNm7Q/rQsWwmn6NNryMxUt7zAjeVFx+ZS0A6Ym1T0UxKmizbjbloBiHugm2F++lhzq
rnJAd26sqbdU5PuKMNU0Kof1Khf6zqp+4U/0j5X9pJqGTwIzDbUb/WNVcVTwtjg2w4xgUPDKJznx
XPTbFJmJ0zzl8dDvhxZWVjzLe9+SK1/r+REd5yuzSMCIhvVIOrd3Y7u5R7llt/7YssRL8/eu6+7V
xvbRKas1VLlvU/PX4VnJ+3ADRlaSIiGrm71BtBgOHV2+pPopPo79c16b/rk5ZRJ+V+oOx0B3tSxW
kF8VS3WfCPLUsl0z+A5QBbf+y9FGrDGQvxbDvd9KD4pdgtpmjg52Sicki5EdtoXQD8Tcg4gTIzQD
7uaLcI0L9rZ5n6TTRpML5Sa2zomMrF7RXHDzlBn+zeECLpOrXM68CLHO3tIhdBvfCR1Ze5yLFOZZ
kGqrycaoBqcWKwUGAMQBGAgAlokuNQKJCJgFl0q3AFc/8+c4V8J9ojtQg+UKmmpa3rtmwf6A/ybK
WkjrLUEW31tInBONx3wWNgU3OC+gmSVQ7ZUp09slhx9qjALkAkRTNA0uVpY7fVip7PZzVyNz5+PR
x9IRYskUCApfBoTWC416bG2YCbIBkFxpryUeAexh1WZe97Fl711QrGAKd0PidccGYTMUMdWlwwK8
2Lfy+9L43Qk46zIfnJCdPskl4sKFwcsQaCayuXEdBEQ3y1JewFERSJ3rH2iPx85NBnJuK78pZgF9
3TL8+W2wy18WTk+v5OUzTJDuS1Bj/JStg1noq6cgLJgMeFXcwWL+rp+ruYkaConCUqN8rTn7YcXW
a9nOHu6gc222xqFLB776mCC0t4acapmdthlrVO/hxS0s48EH2UcsnWvnxP3T0/dQ7qMQqiykPj7J
SWK6yf0XTCtUH9boZn5PF5C+2MJm50MKVHZSY9Lcw5HhPUsyl0kVWxx344478spdedOXZktfnwX3
aE9fqGO+ZuZA1Fqxnd9Z+to9yO1X7aoTqs+LqS/ms76id/qy3ulruygCfrBb5ZDiCmAIKwwLQQFZ
oSF8PUqIaq7Ns0yOv1jd7MJXBLneLtbQ1SMD02SjR4hWDxMjU4WtxwtS2TjQ9MhBA1ITtkwhSo8j
sR5MlB5Rtv6O2by7M5ldGJepxmSaSfVYw62Ne3Iw7hsKK0OyV1s426whJePXZtFeGPNNT/SoFOuh
ydPjU2pdcqYprpVPrKu5rulBq9Ej18rspXpmOT2MrXoss3Jr4pG+Kz0KpSGyGcdaUbvFKJfroa5g
uquZ8lo97k1de9M5XKGlHgUDPRTaxWPJFVoD/kjSMTfGeoBkVD5QkvLLaVdGy6Ln19Dj5qQHz0WP
oJMeRpEZSFoznvZ6UPX4U7OuGM82M2ylh1mxtrSuWaWxS5h0LT3yCj384mXH1/xnIGYyVjT+Sj0q
S2uk/IbWAJfFmKAiJgRQyf3sz4ith236SaDqA9GK1fzoDPMVCH15GGxAoD7tMJUquERLGxAlc7zH
PL8lAFAKamhCyhIt5R1iJv9WSwCFaxJI97TnQQsE+YsakAuo7X507OJzEPmD0VBJTEnZqfc4kxIt
NjRadijsKNUyhNs7LcQXg513bFsHtVBGzrIMj0+GOjdoMcOIkSl99A1UQoV1Dclj1uKH6pBBcm7l
iRZGuoBRmN9JWKUlUXMtnxA8ZtGJoDJqaaVHYwGwB/rHeOvt9sSFE9Inz1U4L5ui5li81DR2hhOA
peOm5ZtcCzkDig7v32c0uT705kBFc+VQeYH8U6ADFVoQWlGGHC0RTVosArTG2lkLSHhPpiif3npD
OGfivqOWmlDEOgaR/J7dH5YG9KhcC1P4klDH/4hVqFb9aM/HJlnrs4OitWppK9MiF7PqqEUvW8tf
SJ0QIIqHXAtjFQrZjFLWasnMWfobFOy3zRxPuinlkrbb16BltkQLbhnKW6sluBotTjvgYi3OVU0x
UgCGYBebRom2lKxnQzoPjZb1aF2eoqF47tH76GvB7okC2GspEICTv8ObC6tR64RaMDS1dDhoEVHD
a8LODT6AwZNAb4TA7EKfsS4C1CKksfQXfvAXH+/WKSCY66d2ud+0dJmgYbLwJpjQweFYrInwA6fq
BpoYe6OPTcsAfWSuNYh8E6MjEx+k6zVqcPOiRE57TIPPA2oq74fyGgv3VU7VMQ8+mxSSq7xYV6TJ
TZ1BQFMOqwXaHqV21JItJ9XDjIZboeVyj8DDpOVdWwu9BYovvHEt/y7owKsWhOkPrvYDGnGuxWJQ
yooNPwIyi12CzkjKpRaXJy0zN0b6Oy6puCzUMamRwr42LUpzELWR1Dq1FqxdLV1PWsTuezh+XdId
R8xj1IsAFSQr4mvpu02K89A3H2BDugM3aEpA819sTaajgml7m1HepIV00ECWFtZdLbFPWmxXaR9Z
Wn6P3eYXH0Q9Wwj0GqBU/5Hqk29bS/e+FvETfiQuUd/ZIAFsJ21+LvpEO6qluE4meDg4w2lYceVb
hTSwr+ixqXWhTaKbbVh9lkZyNhSVNzndNwkdOKSVIdPz5YCjT0FOAtflRva3fpf42u42ntuORRQB
C3aaRowVEAc1hMH2tPkJvx3tm2t4kRWlIFcPw6Tt4zP2DV2g7X+WjXVrL+pgK7IrGw9cmRnfxQL3
JJ0IQDjus+VZPW+tBm+bcwDlx9Pn50to5GWkFLngeUB6mZvxvMU1nOFhJIyfdgcgAh/V0L/A0X4v
2/U9sCFvSVRhaMmYG5aahz4LzFOXcUh2FSGxnTXCBySBABu5Ah3VE5TBg8WRb1Dw0HF1Kham8WXG
0JoTWncqvKbzZu/lAqq9J7gBkEtnGnwaFEE68Qh5D41PbShEI66EPiGYSneXs6uBwsVVbwPm0WQQ
0rL23vnDjy4gy3ooQwBwuoPZAlWb6EZNPQjdU7C+TaYqjm7/LNfsy081qLVmuZxM1HrWJc2bUhsC
eo+kDRrImaLd4+zmV1mmxQi2jvhJy/3k1JAiZm7GNg4bCgkgluaUMW7Lq6iqi6iWc+LBggAihMGC
RnL6hBBqC5CeFlikaVuvOPg6XD31cIWycI25l7S94kbdeANs/5RFSWl9ScLfIx1le9+xbazKgEPm
AIr8OLALHUscIHUWxX37xY7Q3EMHhpogiEPE8i7GgEv5XU/TZ4WbqO05dXtdpNexz2L1yWW8tL9t
+iQDx7aurVrcWI6BKFScTfj0LFSkuycd9taly4PRcd3DNwQymhj83pdZSbgGnl2/wP0QdmYdgmY+
UPN33daU+jnNjFbprGydjsLhdrzkKZYxP/3s1+JzUlBuCiv9bAc2XSMYPaoulTUSwXEgXKfdvI9B
Ue9T1vC7eTFZteF0duYPO2v7fZe2byuFCxxbbPDoTWKHou1NLtfaAOw9Y8iKW78KXf4uys0Gs0/P
L9S6vNbG8tbSbls7/Z2bKfV5dubtujt0eqrWyvw3d4P3hjTYLvaWqy7132ffnMKmky8x/YPD7NF/
JN3b1klNzo61PTZGi+RGp2IqRi/0YkqOEHtO2DQEsYKETl6vfZ7wox3aDD8qkvm1CYZ1ouiazcM6
RuuY/TSMssJdm7wNMOpCMhkubtTtbKPnHbjgXTlZ9jBMkPqKMgXZo7JHW+a0QDZUHln2+mTnJG5i
ryp2dZz+tPAvogFxZTdYP1QLbr6hw/sVDMnzyOG/BbgHZSvG4yZwBk9MaNNsYNZeaOLqfbw1cYAs
56/V3UrhiQkrnrp3nta2Z03p6ueqnZO9yEGSGxbI2XKBa5ykdFHSBL2ccs5FLW3Pt4jWHgQSISrF
DGHTdyVXLF3xaQJWDyVbgvEipde21BxIyowc73P0nWuLRB3JADJdvR594irwd3VWRTSvHGmouF3U
uwGA+ETjQYvjtU4jSjsBmae/+2A0TxJMduh442kb6xHC2UQTuW2O+1I65n70gicX9rcFbTqsaxJ9
TsZ6pxHLq7FMPHOCGyIC+kCl+oTLLEkAvXhziz2Ic6sHh0rpoYt8vlqH1Xkt0iA+hJ65fgOMBAdW
g5XIUwPCsMCrKsxL4sA/aEzk737GVuVP63Zky77cCRJuzPnmgdocdkxj/GOi3jtqs1iFoInA66Uq
527s/PDjZMQMOdISPkmEjvx3u5b3yYohcBnYjAdOxZdCYuOr8iCqFz7apVTdZfId7Jh9lpCq6gMC
S/E7EPFHFRQB3h6RUjG1nFRbsgNvDAbfuL+zDW4qfZLhyPYxgjnMy4muffCb5j3O14ctmxekky2P
Gsghu9T3yWZ6aDmDmp5g3r3BN3/L/Z7rA0T8MBlrI3R/8ueC9Gb1HsBLCowpqHdGfKrKY56b2Gwk
I3dYG4QSTRmhWc5c5DzrZ894HmhLX9XGLJHo2MK9P14KD1/LUDV0YeQQ5DHRY2p2r7rFx8woTRv2
T6yiEhE4qXpo308BDRte/BtPPSuIhW5YUbUvZOBC2LLxaUNJNwevv/RNf0vGEE2auu4cl/2ut7in
euAMrZH3g5M8kQTajiId7w05k2vSnF3Sazzk+cBam6xYJ6ChI7wq6s3O2123tN1FiOFhgDE4ULK2
1NiVE3eCMtfC0Bm/5i19XwtzxE9yMpHjABGvbKaMfgnRXbjlb4QLyp7CiimHzBH3cTTZhnEZmgkf
Q8aXtojVneMSm8HyR9615ZY45ZaBk0samjJ550DNPvRw4GGKEoZs6GqPp4mNwtawqMxe0hq+kB1j
VR2t4Ryo9NcGxfdGVFdxbPk/Uth2/nPN/RaCJT49iykp9YjFkFscdh0OpcRu5qMtmF1e3Q1Ldj6S
p7C/m2RSN55+pqppPKrqdooBx3QB43rKJgKVG0+HzbaFmxU/Stun9TN4cUfaj5o1fkJKIfvmmyvb
ZFD3hNVQsSnBorHVbAm5Sla5yqSZtFp/BRMbqgUISdYu98HSokPwdj1btSfvm6Z3rzddrUGNYdZV
3UMimckNBflv3nG7upSlpW6xQ8+7sQCE0wIIXfz1RtXii4XIyYYFFIGd9Kj63VBwxuCu377moY93
g+d/1otLrXrOtyIzKPLUr8ueQV+h+1A1Tz0qVRdjZovIlnC284LapXw7dZj2zxVTxBioZe+0ONUt
7DHX1uReDfF436rkOagcTnANWYk9yS/CoRqPS4HzUMZ72pG8UyugOpa+bz0YM2hAY2baWtrvwZ1u
Hd+sQs94NG0fuWierniVstLc6nDckhHb0AYjgGcndMf0RK0Xs666mh+C/sDJOW37ra3fRF4LlkJN
RQe7ZDHEbqR2+qfAx8KTqXoLXS//ESxCnIhCIWc045HHB58Pal1orOlV3hsfc5esR9HwwPFpbPvZ
ix9cx4P9kmHCjefhPJAXZ33RkljBZ7ei+3n18+RSaWvmEw62AIte6zwajjT3eTt8ZchYIf862CGJ
26V0n9jbfxi4Qipj3kLykL8RI2bkDSqXmu0dllaA3GXPkQ/Sli+MVxnXGPPuFBHC/TbgOXMvKlvl
zjSVr38MXKRWpwz/+xuS/xfp0DJgB/Bf7D5uPv75f9YQAf5TQvSfX+Dv9YcJIdoKLIAEFssFz2f9
8Pf6I/hL8wiswDel69m+5f/7+kP8JS1uFEJ6tmcLxw3+bf3hBH+R/gGrJG2TVcq/ohbu/4VNAGKb
BloqZv/++/+BenZfp8wzFLFarEr+AWLgQOgPXFtIyxK+abOA+Y8Qg9LkezaDUQv5Wu+tgNHS660v
8owuURrwRauVRv2mLHYCkJ3rKvtKFuMB7OBT5kxvG486avT4VQcW+4Yp9JpBnopJfWUdcjv1QVEh
6zvL7oZ9PyX9KXBZgiwJ2mvyQc+hF/lTdQ0Di3c7uxDqfbIr8k5o16XejQ6MUvRDYbhaU8jU5o0S
2LpHx3jZuu6T9u8t4hB4X9OluG6SF9GiWuHuI9/7tLGzP8m6PVLEym118Ph9QuHbFtqJNjJcxDiw
Ajf5W5wTTiBcpAhCmj+sbsUeXv1sOQW972rpXuxuQtiIKeLL+vvGGM9D7hLAXKqfGe7OfWn+4ATh
NUQ3ImTRxI5amT5O9lstChisaX7drS4NypHp0IhM/PlEUTVtpPT92OaPqoNOnDuvvckoOKX2GZc9
qZdal5AwqqTsq50ns1v1pwdNEIt/ZNfUoZipzenFrOqa4nZirb7nWSJjygcrRlpGZr+66+o6IlTy
ug6yoWOE/xMjKpnYvdNWL0tUi6gv4/s/CFKlqa0drZShueRPo/AJQjVHfxle4mBCHfYUa4kif2/r
AZtB0x7c9hDsDZmgZdLU2fWoCDmjJgCGkrM7p8EqvXZTqhM2Pi42VXhpa8+LD/LOrxjDJhPehNVq
4cip3wMHD8i6vimW/MytyUUlJASDAsSbxaLKw7IwYiKSE3MsvY00hJlEIiZijXU+YupbHAL3tEdx
t4H17b56Ae8pCXvaKN9pwW0PE0GOPXHTSzf2jz3XCr556d7t8WKu+W1Qcr2wyvV2+tOr12VHdJBP
qeqS5m4NYVx4ZjE4xAglhyTPUy4d7p1Ii1fvaeUCd5psvQ3Mruap7UKfSoFmGYg0k6rzF6a8njYd
4W0YhQyQ/iXaF+2jM1e7Y7cqDEP5cZgm+1aOcu9alsTBO3JbSsi1SZQDs81+m3V+6vtXfNs/Pajn
SNkUvv+L52IPuPIHaSsuTtjvyEcSDDEJc4SjHZxiy/wNsdi+tXiTmTNpvLikzEsN6hwQFYed/eQ7
9Wsz6kVIOdDuwWqyao1oSjEm07CDpLFcD0NRHapxsHivQJ71cCfE4wGTkk+0x35vTIPapMXfL8P0
koncxc6HvG9wdO7GaW0O1pweDDFgDRQUjhlu+Y1PY92nvmfpmo5z3tGtYJYrxeFc6oJheR7Tjc8u
wHJIUvxSWHIDpsaNn4UNbR6M1UTUzZ169F3zJfWZQDc2WXvbY66z1oDsP6LF6szGFXDx0EydyLDF
p2qzq5RYrWS65r0Px3fyX7ExBcfGxdFTD9QEg4yuaiQ+T//Zu7p/beoAcw3pBZpM070H0g8WuLfQ
6IpmuQZBRLDgRbblq0ccY5jTj7EEbLpUdgV4uRhCe2ppY7YfBgrNdmCMuZS+oTIy5Zo6jMmh2bXf
/IQmfmiwZlN+hMZKTJJh733yGLSThhSbna3FQaRrfqlAD3BhfYNgio0C4u7OrZ17WLxn4PhaT6dS
z/ST4tjxMWR+nfPAYUrvYbtEeSyoBc5PaVbI26QBqOcHYDk92nVAFGyK3C2Xi95nQcGgQSJVVVSf
9ICrM6e5sgSPD869PVrzmwcSEfUTpR7Ewx3lFAacjs3bk5tYwiktkcHXMr/O7Rnigo0zx/ab7wpi
wGPL9ZDs8XBQXOh3jp9jGdLxiE1xicsrKhozCdiYy5hJMmsHVuSFCijI5sr/CCZJv88zvDx6UcQ+
bTFRzx2PYc7ZXPqa/QpMZObhYO6q3xunoekDi1SYVPJHuWl2Y2k6F71zXOythmCIRKzoT/fFCNN8
TDGJLes7Wh53aKKNaAihaNA+EiM/B3oLU+ADpH4m+OIGKsIJ+81+8RGMeHrxOJHWYpNn80NXGHpM
+7v/NadVcGZHgn2SCDYrora8sLi665SZnDYFDhi24shQDDkmNljZQLN1156sPmSe1bNpO6gplGym
a2PcHloF03NpsLa1iejZPfrwSu2U89UyD6IL5gNB9iuryH9N6pPX0tXit7xnG+8a9ce5qCV/zSwC
9WAPuD0SDFU4tyBP6tG5HB9FnT0lq7EcjcDZL7F5myfYDISP6ABVo4YQ4n5juSM6n48AKHF5or+R
8A1beguAv/C/DiCqy0oB3zeZabON3XM7iGVvDQDUh8o42V01HwbewmkrjUPqxz9F6XwntfvtAq11
C5pCrbn+SBOKAjaz8hGf9S67sl4sV3LyZfFwlAMjECWSg/+j0l1ZsnAvSca+I8fHsGsNOnr6GFWP
2RCVdPFvsLnuN+KxobtAILVnjmuiN9zJpc9VBMhRZNUVAJJ+tveFNcEi7Smk7iWLz8y8Mpcap3vt
fdQdxKAS2XFwYYMo158x1ovPqkyfnX4rT3ivH7kC4ghrJUcbAYGMRcUEAYmcY3LuWN0HSU6LDu0N
ZxRTSuu221Lio+/qkvU+g0Isy/2i6GyHGfEDksp1L5enbmCR7NHOo5J5OSMSL+d29d57nCy3Aaea
s7QXqP8De+5sjCbsbQ4ORAoYJbNs2xw20U5XDcH5LuH0z4rmwza2NzagSDwPS4a1WkzWyWUUcZlY
sQLTDNpN5SXwxYq4RfRw5tQ+V97DmvXfneTdWQwepU0ZT76BSBcs201eUey+bh3baqs/EdOhgd5V
n3lpPGEnQArqS7arkLBcdnMpbGAvKW4ECwMz2QQFjXy3E3fI9mqth2gwIUZMNEPUq/tQmZXalQbu
0nouQI0apBvHmOP2NHf+cChaOBsTXvMAi4OZAVCqSR4UybIrBtyHo4KQobiidRgVLdEO58brQHsn
5U1rV3O0ecP3Mk6XturFkYz2D2ier/bSEgivvWeefZreKVaJZqM9rzQxXDFo9b1BOKshV0Yn2EvO
7ZdzlaxV6k3GDu62P7W8Zcuqh2kjHNS5JMcQS5sq74XIMJEaRYl9pV3FlahTNuAbQJI85j01tB72
OnZiuWTtROwJ42P8lmYMennu3+cliuBIuRLEFS6aXzibshPpX75OlARpwJHnZA6r5bjeFYn7JX0/
Pa5dIk/Cb94nnxBcoThYEu7Dhl/TUzWfc8s/m53zMzEnFnJSfiaqe44N9jmZkfzOG6THLFuJYdCd
lQTlR1ZPJGY4K4PBBSoB3FTZihAWxIUDH70ZLcEBYjjNA2K1I6DbBCjUKxv2KAtA1NNsAu6BRCOe
g7NP0vSceYDc/YrMKUZBelm9X56HxNkr8TBYc/l/2Duv3dixLNt+ERP05jWCDB8KefdCSDrn0Hvu
TfP1PXZV9e2LQhvUa6NfEqhESSmFaPaaa84xt02N79JCGmOH9o2gukcKRx+srUifZ+zRnU+9tIq1
8W9EFuN1YgFC7s2JOouLDlGAlQGkLED1xI5WvKwdpTibIZaKBuaGZSJU0GZdIvjy19TjyTtomb0N
KmWqyHbO1CxbR3dv6E1kFSa92xK+3I7G0O3skm5ATXoa+zThhnNfveMd/2o185U/hEeCnYtzoII2
qgxjN8vZIic0Pvd9vOzGjC2nZzVA15Zil01zcZIMRAxiNLpvBgE7OZUg6Rs/F1sYvQ1gA53SSle2
W7c/mNV8QIImZ4sODOYl5tYrY5fCNsypduPe9SatK3nA+y8wy3M2OFCMFp0VR7z+SWvkLK93CYTz
RjMH3u11mkxsdChyWHXjjzdSac9SSlBBV90qobQ++tK3HF9RbXjub+lBjbLVbQ9VMtyz8XxJiH6E
zgBke71DeBInB64Re/uEqkR+rq4kyE8rUICHigYQE7JSZSj7EEbg1KnWlxpWxbbpHrIqobBPo7H7
acZssWlwa7HszFDj/YFEiYkLVuCQbwbOgOTisBjgD8iM9ioMLum0FX/oCN6b3HBho01GlDJcYKDw
7RCKfXMAXvzWF8ZBq+mFSBb1q2ftnhTzwMu4xLQkHovAnokW87nXBHdxKACNkFl90Cft3oclFJm4
rzLX21PFal1SH/xEUWhRP2djRMPQqTWNc2fYzCw6t7cx1xrfY/jkePZolZgx4gWnYUVmeBf48bOH
8kjAtPjJ2vozKNFugrJCPuzI/pOUvFRT6+yHvAa1Drl621jIXFXi7WN65A1pi4MuoQjlrhfN7UBH
DQ7bLM/I3NNbNtnjmZ/qgx3CvZ1JGtlZKnNnV6zjBmxmTbxs865fQ2eUlLrb1bPetWCVfEzZa4M0
qDPip5xLdm2BNa+ZxL3RWUcSjsCj4Ql2a3MK1HdKYuWQ01w+UpmzKeHg3umBDbqkJtWhcZy3sIeL
tUYDdrjDBvtPojp2nSE9dsX8EaxWsu9x9Z2Ko0ECnh3q0ZvB1yzj/OX4VJvMNTHqrCrDboFHgKZt
IlOHbsaKHbYV+00Rddx4EIA4CWvY1Xd0cupyhkskd8HsfzQrcJSSF83AnheMiwux7yZ9J8OLzLAy
kHw+wUC82ZRJMxByqOBJgr+COuCyaK6GR1vs0DJVTNzG3dKd7Nw6DKNJYptNQ9LEDCIuAnSMvg46
gtZDlkk0gLrFZdTdD2lycGNAI/+dt0/x6NySMSW4X9BSXOTY/ZOJ3ZCfGjuIbpV1WhrbpF7S5rWV
ZYOapUy85n9YffzAWXxCm8bIWJMKnZUEndHIFxMZa4rptpTDtF1drNQtwJQi7sMhwCmyEFNkTrB4
vYoENIX7kPcI8xC9AW/h3MVg1EueEemZdgbweDnRBiDpSY9vRyRDAb+PNDWWojfHF79129I3jjfJ
k72KiVBU3T6z/vSibnJ368oBRFpjFnK8CQemi4NdQdKJS8wmf+tQGfxbH9C0V2TWY5Lmlyppj5aY
3hq7xEQrxyICKxHNbkpV5DQ35yKkbOBrrRuxgVxQ7PLxMZiAesfZxJXm89iIedO3a6WTDTH35sCD
jBmV7fVI9Jrq32+9yx5ZpdybzVCyLkSTmfv2NA88RvoZcllqi+tCEvkYZNnH6NYYBOwnAEdXR6zf
hYZvInCewA7aeDDcezvAFNw0GuA2ZgV3TqPEnex9XRkPqzGENHBqTEL1wRIUnBffM26k/VDj+qmn
ifVkyp4LZ6OKAhwy0Vm7bNjnFc/qGfTpvgNODvCPTRAVKivHspawi/ZqlG2A1MTbJBma9Ki1L2U5
K6Y5X/XLa/NPFsh7/B6hSL29TpB3m6+4inSPsWE1xrPRdSFMBzCiE5/VgjcGIOEjtWd/qvXcavEL
IIVNttKXxEnRD2u2ZfxSXFMpYAebgq5NC770UFbBZTBGAVwwJ8mWUxFlkYHyfftNX7k3i7qTUe7+
aDargoCO1AkRelcl4hneunVgHHptagXgjeloXz1VNlzFoQ5IfuutsLf6ZYr6BqpAO3UuCdfii0hr
ummN9dsHYEY93PxcOrwZ00ly/GERB4jTYWbD1sBhq8pDwlB9dy8dbHuOT68THW9MbT70J86VWs/F
wwFfEJ9iJeB8uVCniFnPVF04j2Sx+2gpsgU3Bk2tdT1vKaTttsIn1Juu/HvNGKFqHCjo+Z1a/Vue
Onu2qI+z5X+2ZqxvZ/seOUayNQaFyuUrYtiEozcfBj/mddrTRJASGa0N84CFk0o8waRCpDjJcMyW
RB320ES56ik6mit5bxVmd6+JgJ8n7Y8V6hWLT0HsWt4Z3Yj3q1lUzVd89J32Z/aVdYjXSZ56wzYX
Zh7SStHkK4m8Yr7jTamF+LD4TYkyHXU7eS3TUhz/9a3Af1kIiTr9v7hZUjdd2yDf8D/sDm7/6d7g
37/473sDw//L0/lXuuGalmM5BiuJf+wN3L/8wLdplLSokDQR7/9jb2D8ZeqGoSjHnu/rvhL8/xGb
YG8QeDCHAwwBkJBVDOOfdgX/3e6AL/3n1YFlmxRUstQICNPaLsuL/391gOEoJV9lreyH3Z9eXxCE
CrwrvdPd+56/J0LRHe1RO8Ea0VDgefIEBqWRJhKjt/bWsQjmGw5WhzO48aAVSoMgq2/Y9ms/Ugy0
Oh6r9vJbw/NLN/W+R6cCJgCnw0wnGpp1L1xn6aGEELhOZHMmP0+tkPwZpQVQtOUsSUMKx+o6As6z
H8pi52r2p9SGr4Q7YNcN+PSQ3RkXH+IkI4wH35N1w/fQ39kc26PAguyLO8Wdl2VnILlib8+vLCj1
OHlwV2HSc4sm2E8OU2L76OaAvuax0/Gem2HZNADk1t86xSJIdLW5NZyYI99q0rqZcSB2ZiKnbv5p
aBOvXCf4I4fuIxOJHy1mcmzJUUa4MymUTUBNWNb9bGD7KWeJuZmzqq6qmHVlhXN5c9ixt2/X5T5V
lrsB1+52HHm+T9MB1JO+Hb0aaaClT6cZxhADlNIKbRrpOOKa/hs7YBvjDtvlmGpmtcbHhQlWhTgw
KfN58gzOOuAMpH5k1fONa3Fv1L1LhzCYIeiD66ld2W+2sf6R4w7fFFryxp/grhh69zgDWA3Gagrb
YIVnhM06NdiVmz7BGJduOCZfDihSpzOt+a48i0IwPUPvceVFpoY6S2DDtn2sb5X70yXu72So3mvc
sqyTeLDCK0AWpm9NzdeBfZFGI7cTXX9Fxbl7WrTnAbJEmBAm2y4wuZCZoTpWyw5ecpTM/byXVsov
YL60Jr6zgjcyvocMs2UH08dnNoEn1iMclU5ahwGrlK2sLBQ8N7gsCVhYHPc/RZOepFymk5XrrMjo
YJcLEnNHcfXOooy9rFAXU/OtMb35bMkBtAgU3clxn2teOUmG8ZgjMbuRsuMQP1DFXoKwdfXqMjvJ
a9fwEuOIA4Sk28fzOJx8etgR1IY7h+z0hhofXFLYxOmHi/cuU9ZeKhxGVfvXv/1j1c8DW4qoSPhI
KIomXyclfKM2fsSpPQFI1LLIkNa7n06HSs9fq/4rLk+m9VCNIK7pjedtNxXXNdWzQ+0x9C183NiA
mx2eYJ8yVSTerxlE+V3Mhua2TPSLtzU0nsyu95gptwp5xfWv3azWeaHqG1hur8dsWdhwg41C1zvU
dd0yaRpQeKT5lXYLFCvEfMdXry257yndIidiXK2cdVIgmRtkW9+bwVyHosKLoy/nwY7jo9O9L9Rj
scTHykiQImoGJKfFdw+dT8rHIYMW+QvmWafWWCUYucKQ4mBiMJQYygMSiQtoJc5JUKzqiWOe4BwC
0RNktFxBiS7Ns8WXj7b9p6dRymDeynv/kgbtkyHNby0PHBZb3O8W+CFURmKyXOPtKfPMj97gqBlX
1dkf8Jcht7zZEv8tgIXnLIZWXHXVtJHu0OJYUsSFJNI1slMGI5ZH7nZczRadokVQSrNdnYgR8xcp
3UU86MLBaOm9y8Axb6sjq30lqpu0eaLRoggUpizfm8XosHjGtAxVI6W+KByIuulOb+511kO2UJb1
9shfL7ukwqnvBmwwgfLD5MoZY6K1FB4iY6tcMxodONpZU14ao+Ycwf3CQ/S3xGxjK9dNrvw3OkYc
n3lIU84cboyMwi7cOiO2HQqBUjjGDctIA6AC6VYOmSB/ncb1tpj8cNZl2h2sijVsBXkbYv/auVZO
IUwX9WlU7qFS+Yh6DEVsT3ETq63ZDIWbl8FhVe4jfsX3FTtSiy2JFwMF6PiUBIYlJWbA5H9Al+nP
1nUy4+nkuA+D8jlNHWTpgVKqhgJckC081DkC5xFA1PtUOaUyLFOG8k5NmKh8ww9L5aoSzD2L8lkR
YLtzOJKepTNFpfJieZiyDMxZtXJp5cqv5cd/YuxbTv+cYeZy0JJrhc/VPl1QXYiIRBaCoADktsDH
0FamuBQSqQeUJ3YmubW69j6INdBZwnZCm/sFl6Z/NiuUfeoL2xNnlOkBK7XJ+fsSYLztx/HkG72I
bAvnd+k150ZdnXNSvffQ8VELytPSdekxB/Q664QG0sRAgAWZZyMY+dDoNutiinA14qulsWpehgkN
dYiBfLYd7AQKz41s50vnq6gQhHX2VyEciGen0PeWxmA8TagHVE9Bs63inTkaZKenaycLuj7pgua6
RnDELv3Y8nRBgQqeipmh1yyyS4904S+ktKDL6tpY7Jw8/nLW6R4QdbUTis+WDwL2VTo6ITY5vs/E
o951WaIna3PzaNZSNafVnlpINHbXetBG8+Y4FhhpkFtxRwF1Z09zOMz6wdeRz5Km58aIk0NDCygP
VY7s+YDViFI/snKLdvNicXTWgBYByuk3Mzh3JEV4hrMgFRALUnUVtssqi++JOejqiW5eJ6gW7LDf
FjABvC414nNYQO0F+2mRedlOFIyNSTNdxJQfrFZM0cAuWRITY+QwEB09FfTTyyuvhGeWDklkLBUf
/p3f3EBHTNCGLW62jJeiTvMrzJ46OORBc6LFj5PNqoYSq3nJK0vfubZUKCigNWZOCt6NS1oPO8Jn
nB/tDW/PizlbXyl3Vtjq6YNb1MYGJcblBzT247QEu6FkFyrQPqw0108CFHcQN06EGeM5M+8ITp7B
EfyaCSNOMYLYaBFI06Gw6q5zBFLA7NZjzGhkpLVdvJ9GkVKY/Ugf4k9f+g/m6nxbs58eCq1+Gnpc
lzxEPoUmj1j59WhI9dtkcDYwDGB/xBNx02KvWK2bj2qA7X1gR5yZPJg4ZjlAvxDqgbJO+o+XqeOF
jYgZ09jQ0Sy47QU+E2HnB58au3PVO0+JzIxwZoAGkf5rzKH2zT6E9WBukl3sx+e2XjwKxoXYddQH
h6WG1tS3LkBeVnB404LIsqrpuUtHQopZ+d4xsTHzxd8rYYlr4r/atXQeqCCHf6hsoDKB8KR55hXX
LvRbGtBNgy9N4/4+HV3CPLHXRygSd7aGCoqUd+mB7MMAtt6x8/qnqq28qxD1g00f6IDd9YEwgwQ8
QaiQTIjpFU+aRpeYOyYojgOcqTHLjEs+N1c3XaaDU7KNSA0wSugKF+S8Uzl708tY6HeBqPxwGaSH
UDJPe5OYc7NCMRZ48NH2nslHCviEiKSJj9l/Xg1V355/8FkyC3jGGGYli83Y5UE+FO7Og3JhgYC3
vXYGilldNfGnrVh2aAteiTiz35fczDZ9Qrxp6mQaVvxjqznJZSaWdMruDbOiw4Do3aYXcNnyud8J
p2FvpOnXBpPuxiraKhrsnJutS0gEexmHqe7ZbQzrDON1b8/VPhCLdwct6r4qeaTbFCzSW+2z2x7m
UCR5GSJ1H/vuE0lFx86/bR2or2tAjkEzv8HqfttM/BDN9IrNeQkj3CkiyzY+Z6d4hFypcIHipXdB
E6x1jyq1UO04AmZ0EpykZVaEQfDlg7zNVzC8RYHxcnzViF+SFfxcEFrQc/zbRCntJpkbhLsah5an
D2dz6KbTYnLBGzISVi2eS0ElbzN2UUHCZrcMq3iZ7eGxXZvlCEr3agd6e8IyPkZFvbrbsQ5ejNnk
FoffTT1kPOzMOI6IT2cQh9wtY8lm8jAtZCwDjIHUg1WT8ZIu/SHqrWzmQu7LwGPDPqjAn0Oq4e//
Dx/qaZE8GlI/w/knL5BVr53fn9sA1L3s8yZKCpsH+pjYu9H40/Z01xB++4S9clm7lm5C1up2UZwb
S9uauviYRRqOJkv3ThdGNBXuN0/KpyylIH7sGN9k6JjLU9kLGXraQwDv06K1sYyBadTk27Yu5j0e
KYYJrT6B+iXlsYpj55x03qbmQjvRymAwidApWEEnIhW7zY2e9wOgddcZApyT5Q0PykelsJ1yGdHw
bXlaJ6LUDV7pyNxnE+55IhT+oStaOpXrfB/oqHAgBEBztMNpdCS6HDsad653+jRU+wwVGTZXTMwM
H1lVmxZA0yds9jq/Ej4YwuldRutzSXK1cYCJeFPx2pHnmaq+whaQEFfL84gIFPu3JN7wphNHd7wv
GqoFoAKEFenxCHCOqxat+8LkD68RZpoM/4sMVe7yBzN1/iSFWwApKdQYZfZfWSOR5Gv2OBzwQWff
9Np8o/l4JcbAM97wcMk1A+F2NLaoH1hqERRtoMbijluIJ2MUwm8Ltx0rA+qYGzvsASA8bgBXP8Mq
wkPBoR4mIVx+zfcGqo2NX2XZvHSg5GpTy8/CpAkZqiB/hWr40uR8djH14NafP0oWNTvPLt5du+uP
9pB8YVff61q/98QQNXqmaiBaSThSv6N0EYRi/0yHLClaInvmklyFo7EQbOpfbZ9wUvT8D6sKvpoC
nMDS3nQ/fxapQj9oXX3IMyZn3d4PVn0zJ5Xfo0lkT6tlzhNiy63BWcZYbOzixbSTbs++CBNLY7T5
/v9UtH+FPoLe9D+oaPf0sn717dd/WiTmBHyDfzhwrb/gh7jwRFCpdANXx78raabxlwHxw4Qn8jdB
7P/1iIEYMUEDIy3Q4GyZPp7d/5DRUOX4Lihi/t9luX9BRjM4df6TjsZ/gu/v2Z6OjYCf5J8suJ5B
TNj1FSgtHjnHjeeiB8fv61S3P8mWp5mNF4s8FOOoCmvzbmYpBUGbCg9qp1muip4ziggtqzgWZs67
khcGmnrszgdXEIwsP3L3mswPqraIZEuO18Cij5wZHNfPoS6Aba2fnvFla3cxY5LBALTIcYcCQXaA
14LA5jB+tSnMTVRo6sG/qndqdgk7kNhGrpjsH1VqllcqxkHEcnlNV6YmsCWFPA78F1CwaPoBKYIX
rvqcR6xl1rLz28e2e6tF/vhZJc8tIrY/X00o8TXF7GdrQZECy8bzctv6D4gLzMYua3sTOBbbLcNU
Zew54MOr1j44bHUDPIde6LFbjLXPurwGCtQK6TbFVFJ7rJG995ZvagqO1I8Bg4gVZu1Xw1OHFqRY
HOjY4ok7kFndmqy54kDHhcfBML32oNf9k9X7264Eyf9ReGdoHqHR85oNthMuGMn5x7RPkr05Dt/a
ZpCef8s+2IFPexSFc7LTK3l/YnENVLKLwGdHE0/BzoIu7agmr5bbxEmYk2aAHwZ/NMeA2eiOcM5z
DiPFvrLe6p4zj/lhghD0rGOc7BaABRbm2IyDgXeVGEsL+y2rfgIWc4M8IaCGqnODNe6h0qZbpx0z
Qk0OnBGo7xs9wMg0B8c15pUCl8YEMZYEKUwHEnkMBqtuUuZTooM9VGzDWx/SLDlFnVZdWz9mVsCn
i1yTkun0sbEdFutpCkhllf4R/+e2H8qrjfe5FkT+GFP0+Oq7T5ybifuuqJDyGggCPQX0AkI2cfwY
CIzS5I+HjoNBcWHZyxsXd5OhPEv+M7bu2XqxbJxfqXjgpA9bCpmXiGrKRyVuM63lubxfedmmVCJN
WRWt3a3lrOvYxYWNyqZjf9X467Htm1+S9hh6EfyLZ7/m8QMFw+Bme3K64541DvJS5WcnWXOmqReW
v1aIeZaYW/BowDyekaYW02clv0Zt+eKTk+6KaZvPkKhWWIEzjBxV2BVQtIB1CW2LRCu78ryPKEPf
9oRSYNL1bXpv9WKL/ykSYHyxBCEv4UpPvjxr79J4sF9ieUUw6fzXvMOP2IJOEHN6UA6L5nVl399d
6pao74efxHepwrSSnTZBOXRsSeegOpeZsS/Nr379Y5kvXcl3BJfYA75nmdt1Bvh65+z31d6xty46
DNBGvBjWsIOVwfo/Yn7MiDANbXcYp+l5GgmTu6D854PM3ny/Cxmv9pib9o3X03eI9VuiGuinFBef
Nt+y+ssO6ovePYth7xNFyvCrrpyH5TB95sVpbH/S9dvTkcBitLmYSy/4Lq2HdSkfJQkjLLyQnFn8
8Xm7zUvMyrQHStLNEGgy8Oa6dyqSJ8dfN7S3A1sq6QUz4fdiyCSdAGjzBqHZz8kT1HV/Kptsn1V/
4KJylOZa6k/6XER1Ze6s1jkW7ffgEXWX5c4neThDQ3OM4JRIoBPyZKZjqJsPuc4QaN1I/O8YdKJV
rJFNslgxxhPUWbla13jwlHBAorg/ZsqZrJ17M6FSiVw1WDWccf36nUOmF977mrrNpR8mGI9jSiAA
sF9FEZhkKz6WiRmNGNkhrDI6sQ6na2SlI8FzDdJiFtMHcXTSfPBGrYBkbMVpE17B1Qmm6s5GW57m
tqWkx3LR1JZ7zG/HmpTc1pZK6Fx/2WuJSXOBCB44Wn9tThqnbpKc5jtr8h+ZYT5yNH+XBLN3Mp3s
lax9sM8T7SdIaWZ3kvI0a6bC771UTtHv4bxgxehL51A74C+kak1/WgrWw+UQ4GqC7lKbOSYaNi4l
yffQHqwlcjEtGHPeUacifhsDGkJTOQAcnWJmPUR6wA2yJxLoD10muT+sEbaFdFEyIfIrvb4eaabv
2LMCH8ML0WR/klyH60qPlo+bGPN3zTbKXg9aCqEpCSSKXjyLIzSZjP4PIZotHRgplloMH8i7ckfJ
HcipB7PU+iilMKJqTmk9FyHwVyqFKiNMO/K4bIMDm2pEne6xGXrlsXPz3wN9enyCXZsdmkUIjpaM
3rBiyJKM+8F5G+OPGaLZxidCAbDy3o41VFE874dg7n8tkQdaOFrT/H5dZmDRS1CBmZ+OqCv4b7ru
x8zGh2mxv1MgIg/ovA0OLE3sRa82Hd5MWLDVf1NCqOj1PBjj5S7Ws904Dl7k4T2wwa+XXnsnOu8P
DzdCHQZl634GAaNMp8cSKMaj6EsygzzsFbPVLEdxM2JP4ii4lnq57DNzBR1DrV3UAG61s1XgeApe
CnAhp9JbPim0/zYXEDHtSprNkHDJJCzFsXqm767cqCujpxAJB3g7Vq+Aol5WVZbqdP5j2r+Pc84d
EAw8xKz6QPlSFo5euhwwJN+ciZkst9O3jpRCRUQklOs67mUu/RdNYhBO6I4kYD0dPcM6pakuzpzj
B4Iw5mvieek1z7z4EMucB+D402FFYL+Bx44PBxNanZ/EFGbDYoSLab+uM8H3kcUsM65Bd0bgXHWn
+fJtJ93olk73QA8NqS6uLZU3YdGSlSRESigS4AY5qWSHO+aHGBN0j7WlUT4mXZ0PcJxE+aXTRgeE
hLNUrYgLFMtRZs8HfTdZH6QDHVQeZriYgYiEALUD5JiJV5qhCcCLFDc+Up8OOkgeya+ZmHQUwAnF
tkOIMe/2Y8PvJAqd7egwogTq9i9vkGcNa3+lBerxyw6RCh0unAYixCwpZezxEywUDNmj10QrEPY4
U0kNAQKuTmZJFB6yQ9Pr09ZT1IsiacxHNPTg0k3ivNQXbg7JdKsTxSp3VXDz2iq+tFn6XIOxeDPQ
9Y2FAEq8Tt8BejROByiSnsmtPE1sMdK2DW7+NF9LVYG3WBkGLN/nl7lLdG6fkc+G0D1Pgs7ufqye
o0APMJmQyK/OzP0T1/HTWCw4prBRnqxJ58uEBlJ0UU/ChTB45eV7nP1ngmbzcRwFGLk0+4THn1/z
YQpOzYrCCR1gXw0lBrE139kVr1lby/kODNFtIL4T2X2sFqr3ABEA78W4WzT/WgIIuBtF8scPhj8c
MlkbZOC4TYxFtWxwuCSAU58HvyAarMkmHOJ4hbBdvekzfs0Y9Aw4g0RltHg0rajW03Ks1No6UQgH
37Hv56HA2Kk39qHK2KCZMy2iNGnMIY2XrMPGL9jrvNvU1zS+fBTdSOTf5ZToV7xkTVRmQu+od2XO
w4ti0yB3IGzWnO24UnZpQ06CdANumc4gdcu6088KPYqzpeVn4PJttfYeOxKqDzV828xu3xtwLy7Q
+4pWCMxPUbMvrXqXJnMHTQqnMzB1FE/H9A69Y/GX65O7zKjrQz1qH2Vcn5HzqRcbuIfclFdYP3Ms
4+dkePAQtlYWQ6It3/3S+/AbTPfr1F/KpR1PVpOJ64i+G9b2/ficFYRslhjfeBWPF1dnRzXmNEIq
eDRpo2s6s9Lri5YSxbSXRxYEhcF2KLFQhMjyxRvRdDcVGPMJV4clOhnbnIBPxKJOqwENPVBvUmDv
ZR54TmfWbm5rQCHOZp3OLuxEZMpa+gyXMYbYA8nDy8h+EJ/Lw6Z3PmzSG2eJXAkcUZxTM1AZZelQ
aYfAXsbTM5aPEY6Wpv5X+aobuLoS3GR9z1FIg4pK9wI3VfyLEuPO06eI/dxZK0nbpIvN+nP6hcsb
l3mzXtxk/Z3OU3OBjP5KkQ8gX1Y4fax/5lgc5ZT499IdD65bzRshcAtlKXdAcS3wYm8BGbeAlotd
MZgoYdyfm0WLqbBQfL+e9xcy9rU1fMrulplcEaEBYtrLdo2Tt6y0Tx6lekYat/uY77QbBwhVmcrk
GXYIEpAq5sHea/7S7EVM0IYUo92XMUsWBlSn4e3aNWgtggKpmUMA8DppPGTr+FpVCL25nemRY9Vn
ygU5slrLveG1BvGLUrIVbTn193+AA2OyoMza7WdWGnUSbNqqeh6rbt2QbsCPwuloHW0DiwSKdZo6
20TmJvcB7sLOW2HczsaFwo6PSQ7GsZubZ3cQZ83QA3b9E13Og39YbWa8YVC4FliCe4t5eRO0pB8c
9gi1l5wacixuh5uVN8auQLvWutHdrK1eHHlP6UxcouM8xGjenwCaLiAHvYesNV496nEwZzS8ARx2
RAKuX+aDp9NEfGh1TkxuQHC/sL7gR4mBIWmI8yu9gayn1jcKCU6a0bbX2GFUXEy4IYAyTokrP8g4
BQgGzgfku3jLS+lTLwsbYvPKmNb7H7nMdmhsUGMKjJ6FZL9Hem4UTJsjlghQwT28H38IkwZ/DfSv
p8zqeJ9TlrmpWMBtqmwENaTdSjP/7fnNQ6UcEiMx4S0P94uORAs8nfKKsXHBZ0p7NxjZQ4kl2reL
my3Q0v0ZYovmpgOuvy64EMNRkvn0OFVtumcZke+8pYlmo13Djk3AHR7/nS+yIBx6IGgNltKmQvcd
kEZYGs5aZNagFUXGytaK7fGI7WZjmQQI2rhveYFyztQhPoJKTU62O+F9nLwvO745Sfcc6LZzZhFO
pTY8jbzNQ7+g6wfCBFnoPD7k7syawTI5wwvroAWgIgocBpPBKnUc5IAJXz+PlZ4cRuTLjSasO/J8
J89z18iY5NladX7ShcTV6Ni/zG7Ys5/Hyn20cQvuSkgaodtqoRx6pBRZf+mJzQofzoVs5DlwknVb
e9V8bmpwZxa/oFnMv/G5F6dGBZdcFWEqVJgp7zBCdRO7f+maPrFHGea2e638lkJBmeHtB0BzxObL
0O5BmV9xPp/zleHf/xDJBwcA535R8SrmCu7WeH0J8tzfaF5GCEvFsQxyWY4KaDkktRISW6tKbpHg
WoZFgy2FM0uFu1o3OFR5g70qk6xVhOESayYM1mUuBdl/C4iRFGtVZAyfBouoUPCU3upkygYVLmtI
mRW2VodDqWNtb5h3xhxhl0wauY95rxfp05APj3mfBAjxLih939mtTCtg81Ryqs5em5G4W6WCbxMJ
uIkknDd/xWP6m1f00TfNaZfq0tj1WOqTHotGZzAuGrRwEXjHwuSNIPVV6M6iTEKF8LSKUEirgnke
Cb0AeKMK7AkV3VtUiK9TcT5vXm9ssaszveC4d1XoDwNwcOp/cyj9xSsUKQ9H35a6FiAhwDXGgEPP
uk5Z2NLJy37X/eHkzJnDwzJviBxkFeFDDm3EEK1NmqGA9cX0jk1lZYTFVKQxqi0qxLioOGNJrlEE
GHHp6Y33o2V+DLnnkMkG17VaGEBaFqatikiWZCVzMpOyJzyZqhjlQnxWxSp77Wl2Ye8J56vKpM3H
Hz/rKog5qkgmygnuFqs5OzhHiD8S3ASjxwOroB9WhTpbzvYELYtHk7xnoYKfJJcWgqWEQbk7W44a
BERjFRXtVWiUJ+OtUTFSzQuqTVbkbzEJU0NFTXlkH6UKn7Jpy6IKlZb9LmzKTIVUpYqruiq4OtC+
uSk1nfM7hve7AqffjJ2sYNMXkZDJiRkTgu1Iw+oqFku2EKSSisrqZGYdsrOMIbyA6Dsn8De+VeRr
8fgWZ1NFbpOW8C3pLZQv8rhM7eM2E1DdYkqbEmtlZaLSuyrGqxPnVbFe821VIV+nJAJp1VjBF6q2
+nSkfGupw4oSJ3QO7VNgza9EHp8q2LobPeeF5rgOBzd2U3TYNSxCSVuNdHjw4PlW/OLYsSISFlB1
HYfcIkswbOAPWTYdphxEWBuAEF4yG76s1352RNy2TGWonYXzO5lcOLKM1Q113uuEUTM1Kvb2TnG5
ItxAQRwxDDeW87MEH7nV35mCGSSwCDJmmvnMwEgRgUffiCUZk2aNA7zu8TGOZv6WV4gjI/j1uVhg
snroipB5Sein6ZtAkw8TtzrikF4IsmjHtQ8eNStcSVzoXKh7qpM0ADTFpVUSaNbyqy2l/1KXqspp
pFlLGBrBuKmD5YevnEhUElHCuM3T1sK+7v2eEbAZ7TlH/Rt7Z7LcuLZm53fxHDfQA3vgiUiCrShK
okRJE4SUktADGxs9nt4f0rfK5bIdrprXhHHz3JN5UiS4m/Wv9S2jqKjDWMrVX6ivwe6egmNuIjdh
1No6jy0tVlX36xDZDvrCJX+d/eHYz5ERvleOzEINNqsRuXdoa62AT3HBFAkslFjjnaz0ANpEyN5S
Q4YyuB5aTBoA6xGNxGRxiCI8jWyvVtBm2K4JR2sBbU4ue5C+pWXVOLfCu8x9bSLYVzwps7VqCZ3Z
VnFxojdvaO6r2DryVNVp/aKFv5xIL5ZZPDvtmKzNNA5SIHSb1ElfOof7lpLJTznJNwrWwNK5BFla
w6BcQoMVDMeKfq4ZMY8q352uWRiP7qoFkVfBepMxVMDKlPuad2KbtTAljfqjpKucUCDFBq6/ARJ4
rKiN38zRZ40RBtwe2Dk6BV/Krtl1CvSAXxwp2v2OTMxXDW96ldK96pOqdb59qX0Cp/OCPkl/nRSz
am/qVHDaWbqhuD07cUq+L1Tnnpki7ym1dg6gBKm+RqzgioEXqnY5xWPGvZ8jcLT07Zwarg4YRN9t
R3sbTRCwLveruIueG6G3QTY+CaNRFMl0v+aIF6vOMmqiShYtycOWa3a6waPHQcHd+57X7ulemPmc
+I+PT6O4g4S0TQHzLB6NyBrB7VbfTocOHn0BOjiqtEfLBtloET5hLDB4OxAeT32eXeN04sibb4vw
vbUHVkeq5XW5T3ogmoW7jSN3X0lxFAIBgKaLA5kQ/jrVoYuZJGgdBUo0tKEbaHBQs4sAOdC53VJm
y3cTFAS2PaByqst2vSjea/ghyRgdpzl7N2bgBdoYVP67MpmjD+SJaVT/otnXFH/oCYQ69Vi/A/m9
GMaNrk++cYdhIn0U4Yqm3wKQ8EGW5RmEyhp7y5dbOp8NQ6Dh1inInLLrX0Q/3g8+KzZJsI4S1Rma
cDeUb6Dq6FEiOuI06og1FI4jFwmTBSokyaBvAfM9ueBKSxGgBqDbOMgmYM0fTdv9UL298fFEMSsW
qFjO2KyX8KLwSEa5sM4gpRyJCNGsUjwPDEO87jeyqHvuBeHZYSndE8beTdMdPqwb5dXfNqGGjnfG
8qL3SmaMm3nzsGbH3nglsXQgHqXX9aUz+2/TeDEgtrGa3IGt3qQZX08curb7NOkReRZItpp/7soz
xWLq7r9muf/xWa6r/4dmufnn/xWl9Pd3/+sgV9gEFxA/YAgYvvevTRIMcl0UCtMXHk0O/F//BqVk
/8M2Hc/UTYNRq7X8nn8pkjD/YaKX6/8SlbD8/0wiwnC8/2OUy0TYtX1dd8lEGLZh/u+RiLS3m5qV
oFzXwoWzoVNaBC6/XWXYW0Zd4VHCIaZjFihO0C8AwmDYuM2VurgOElUW69F27qcVUST9dRD2N82K
pzaO3/smqm5ATVhBvddSEIeVmlPv9JgLVAGl3k7daQsVv+Q2v5y7ES2fHE3AbzLpTMXGa5HGr5Qm
n3UiW2TfN+y8q5LDCBE956MDl0yItujvjREzzNwoum4X0cTHDST8/L304dtX6UX0XRJMirBEit4+
Swyn5TyTeKKll5g5qftkeAzhBo4hQ8baab99XElc03zxFCbo1OzFTFvLPgBs9FVlhD3TjmYgvyMx
5yfer4R8tXMIekSo8r5tG0cP12JDGRTspllFXOXkLU4wVDac6JxJX9jH4FgJE8zNfo4JDRrzoQ1f
tZMRQyqyv4XJ3jshU7xRNjdW47FEvoZSyclI0izEWZi1HWwJORBSvbhZ+AMZi1GMlD746sRUeWd6
uD8hFy8bSWUS9S8WvsStHccAFWuvu9NauvuSI2CMxwsLPNgH62hE03PYD+ERZGh+tYFudkTHqZpK
+ofilYawV1ul6bkeWzrs0iHett6fvqX8wB3t4Za7TQn8kOssZO01hK414JTLYEptm3b7nnVTiqo9
JF2+y0Rrbfs+LWmPGrsAdCTnWcZSZHVBElSZWoOu6la0+S7Yk8JdRROVviMtcZADN/AeWm9h3Kog
sp5r5tM1UFGsCneklilVZpppLJ0Z6mDU4xelm2pHY/K0JXtD+YGdaVeki6kyKP1JJElyI9NXpkMS
3yEvb3C8k3F5Hf3ncEIKjBFRIlxd/Z+ZxB2eJ9IzjL6pgTbY84WDj5MUvk+bnD7eVyVwfqrUbfa2
CTsXah4+0A363jqMiQL1nLDxbVW2vvEcBnAAdiRoPctcG/1vjj1AkQrv7RcrAhQBylJRPjg/NdrA
1vOFerz2+bRS5xNJiX0Xrk+1axyCKPaa6/9dlXx7Vhrgdab1gmNpx++OfAKABAGynHn6uGuSw+h8
FGUbVFW3D50/PdKr5nQcxl+MFLuFC9WMRK8tUKOGdSu3yt6ZKdk8/PH4RI2cZOE2L+fAsOpgSJYA
BNhlDv7kW3n6ybl8pjZZofac5Bslr4W8+RxAe73ZL0NNYgFkQ1a99wiRl3q54s4CHV8RYaHcfZ30
75j9V0W9w95yV+nNKfFOVvNIIuGusNJ1pn8M+rQmhICvC9Okztgc80h4dXUFk/mt545kkGRqYCK1
M5UDI/IORuqCd62ZQ/jLR1P+0tisgS6hA2qChhL6RGndB49jgeVle0X2IaP3D/caKAzJkXJJjjjD
sMqf8dtP3dZokYuOlI044YMLkEjPpiBuiYbY2wGwqud89MaT5CICKwnxk6q6al3Nm9gif02M3U/3
Qgu556Hp+RIJn+Jvbgb2hIPg2xYc2tqT1aWc0eFylfRHfMPfBAIA/wlfSPZRyJDqyIewPiNSMy8h
mFKxGHxWSF5lDWGBtIOebyxaAQwNvyEak5PUAbzjFa5XSkprzmua9yYwj3XJm+StGenRI3bK9Z9K
4Dro+mTtM3E1OM15U9D5t7mlPNY4yybF6SjvuHIww0e3l29ps68xTrbhIcX1w4lIGseo/zHDi7yE
GRbEhMiseb8wIBhn042FVrxvnOOAbaSF+iHnJw0JwI3ztabgol9Npi9EXICJRNsxv9KJcsjsmNng
MwFbW/2ZKVEbzUsdf9fJAQc9CvFLNtxP4ifsJak5LptEYBsYk9hWrcHBTa8HDiPXaecySSsZK/0I
0jyljPc5X2JF5bzmtIErft2c1WVW22x0uNn+6HGzQkZuZ36KNArqRd9tyPq96JSVsZ11cXMI000c
HpP0pUS8d9L6LjPxF/4yFkTgOTfDrrIfWe/wNgQG5JUwH1cFS7dxqJZyl3A7O4yrbW0/spR0+qNW
bzwNm57xQBKHWD2dyZtKvRmRexzyP1EkV11LVV31Og5H3Q18eJ6g9JdHZ4YVnXKP0GsdZe6TG1il
AmsEc1QcBGdNbnt37qWfyqAw3+AWs9HemQ6ZfVZLK6mCueRpSEkW1q8jXitZ7K3sOrs/Tb+L8g9H
3wz1N12N60qgif9xwVOTvKbutgicWuk7r8d16c3UapQ0NKDxXfzqyZtABxoYRAH69H+mQYK/MA13
b0xOvvd87OoV6ZkaTybtI2YTOHTwob+n2loBvU60tnrMGCXq+fwDbfLdnWmAcyZuu3nnhM/CeRia
jtlpYr9qqKxyYH5u1nglh3r6Bs7hv5K3g1AV1W+qq1zsLIQmh04/+4NxGCo/OzlesR1H/2z1qfPS
tR9mmVIPQ9HJeoBQm/vaI22P0ZOd/xGkxHbmyFKl2S22NdekLrzsfws53dyc3VNPlk/wsaLr1Erc
5yZU/jbu3MCNmnejL5uvokYfKLgf2KrIAqyXmK8wsUJN1oF9mANZc527yskQD5FRP0zdi87X3uYv
YnnJHaxWI+HL4K0YGN8RdCLS84zheEX5SKJ/YToljfZUIliJKUg9zCX+LzFAT79MVXadcJS55XxQ
5m/YLqWH1XYeflsGXvj9tZOffzM6fCRtsmJA7t0N9Ws2XLPUxQXX4djuVwnWnIEid4+rrms/NZwR
IzxrMQlFI7svx1fR22chPkDW3Wk9TZnJedkcKQ5meGhvsng4KZufJi4O2YiLjaH+cKn0vlxzE9y0
if6eK/M8FzFNSErbZ3MoqLapJfI2pQ+0Z7V+4xKOgQSk+cZ3g4PHpovlBKI9DeP5UifNPtY48jA5
ZX90iziIKsc5QnuSW3b+W6uhzNbDg9NZiD0zH07UuLsUl/E2I92Die2UlNk56VnvJsAhd5VBswEc
yGcs8Bvdqx2oLAhOJh65vaCMBjOAhZhUU/40o6UOpFsvtNWcQmw0BHBrCg75NpoYeYKaaG8+NGOQ
T9Er1JXqniRWvOkzBkHdnJ98i/zNrNvtU2if6yF6SgBVobmARLBKZMa5UBgBBwZdWus+qAIqOp1P
wGMSdwiSg1Ga45q5NAwRTrPNOMn7fMaLEKZyF9cZE2zTXA7ExpYz3V54zcwntQYHfkXhi/0MrBsy
lEM7yibV2k01Fh8GZZebJv2aHH08CIAuGhyebZPVmOqz/IeZ2p0GDOGOVkpWj46/EO8Gji/jtUqc
gWfowg+HQCz8cWW0SaBC9ncGhQBtOrEIdNWhgCR7V/N2olFMEPJSYxvGXk08ofXWSbyTgvxvUiM6
CAWMeG40AbQhWo9lj3NBUTa22AC1Vi63E06KkT4SRsusZuNl8QxZKn/GlbMbEyZehPSw1UEqqwq2
fmVU72ULIjNPYGxDnyrRp+9cbiPrMhxfemtJE/iZ3JbKfqMFEJ+2V6+NeNwTaHrRNf+EBffOEJhD
RF28WSWOk7H4cf32XrPlqp189Myan3wgGpW0iExJNxS7mZvOxtNBdPWJ/WX18Mhg3p2NgbalcLb9
7UjbTAphaJ1a0UcbRS+xOW07qkK3ZTlvvDLTVnycLxnGSuTWNgpMb8TdlDkUc6mvXqXRXg7ungE/
0noE7mdubDSGcdYxqzScQ8ua5ySFv2KZsr8TM8eWsi0eNF9/rG3KLtGSsKlpkqIOchxjhIoBYqdK
IXyBcl6Z5K2IDDDii0aU2rDT6EqeFHJdWlxsxJSpl8x5S+3XtLLfgi/qaUqdmyqUOg6N3dN+lqcY
+JYmu1KLLy4LcIzbEKBQvqmM6sMxwiDKojZwDJbCuIBEX8YjPDq0scBRuEsaUHn7ht4LnqP+NkIH
xuFJ0ph3omBkfazm8qHqiuaIQ8TepJ55y8DsX8ukU0s2jWZ00wf/QuPhFt3zSxaaOk3oeqtBxdiM
R7hO0/TMOM/idNv80ek/2fk2fHe/n05J2zCOHkCa8/yygFrkCYBSMqM1TwKrw5N0yUHGBRSeBfgt
MEpRIGTtiJHGNeorqPdxjcwPHrPSJuIft5iWQQhFHGgTwY1xpuwkI2y1CkcvxeG4qcIy2UW6Szyd
6tQE0CQ4tcc49rjkpS956+5dJ/7sFB0UbQI9CCP0U2peVQa2sDpFqc1sNHf5cOnjja3sK4mx+5bz
AEBFGa9ZMWSbaUCUd4V+D9X9k72Z+42PJ8wS3EsyHwuQIt0uuCgBSuTcE7Eig1p2beYXQkDcMxrz
Fa/HW8txZqj4sComP3tubUvv3rh0D8dXupCBLtaiAUen2/DEUiAEiR8Q2eCgnWrM0mvP947QAOgq
c+xzNNXHyjinpZOu8RC2eFpJnSgYYwTfI5aOrH0rNLoIRaKeR86LUUQeuC6op4Em99qGw8YJDfng
cG1KKi+/ZHP9zg4Hx3zBs7Lw26LqAjIS3CFCeIPZQJwoSY6dMsCRSqoTh77bWX32aUqYcTaCHUQk
aqRaiKRK1Qa51hEqg1MF0i4Df3icGDCtfaNl4jxT4uExK6XyznwYu+qrbbII4yzY9cTKcS5K2gAU
8016x+OzH36xnfA4eEQNfSPdGhirOJURDCxpdtGQ7OHNzx+gjYOGoPG500d10fnucf9KTzOc3ybv
y+1c699pzrDKzcnetRXupLlbOtdsnPIJD+3QNeJc+FazKimcyzU+G2O8cEeHzhXunDm/cTazDr4D
j7ifSUNbUb2zY7PdddTAhfNMWosRDifVF63NrhrvCSNSg5lf5D5FJktzVxdrxS3uknTlh9UiSmcp
DkgrxWPVyXszfqi7FImhOPhcXKjFOMt0+BVF0xyEEvumql8H9jH2AgpFxHxfm/YLl7ZtHM6PNptQ
qRjU9R58M9uEpwyDB6c9TiTwM8lXbjNvwoTx2yp3R0EUgekeqPwU6y39CPEvtIW1bblHYNqvepQS
hlfymPXmdMBTwQIs/6QdtzZCMghD6SGiKh6M2FE3OFmkpbaNekG2qGtl0I9m8j9/mRsc6bwJu4Jm
mud80PqA5TFlYuZT9lslX6gcFL5E5WLpxibnMJiblvgtW9B6FBneeR6+fA5fJ8dg8c/I6GtKOOs5
6g+aFxX3ym+2ksaRjHNf20oc4HxZzOmEKzF6lkPkrkkPYk4XOIbTL68He0E0hK4MPba3k2FfskE8
u+qI4fqcxyZk86LHIeK1z/NsXZcikyCZL7L1j4P9J4tRI+AE/EKVw8ZUeffjrH30pHyhk/nRbqb5
dDM4T/aMTrfzLI9FMNI/KpoN8fr6Xw5DI8ZkmnlWaPr4Bh4SN4sOozkgVsNtHSuH2Hr+mFgiDXIF
FlH36J3t9NvQuI9d49nbpFZnGEE/UKux0Zl1kCLO4fvA64eH/3mgQnKvCMQLHHZ91vwp03lf4zIf
XYEDhxJ6LzyrsfxRlJpF+RvWpY8+LJ0gVSF+pxanYB8mL8lUG6hNdR7ARCsZsUzdvvPar0l1wez7
903FRpWYDmTcB0psI2zgScdxH5+Whrbjehw6ZkCGaYR3LaVxaO0OoXWwalroLBgjmrbNQ4dbZ0Vq
EE9u2W1ktGXATWwSb8M4CTIKHVEBhcKJlsiXpAOcLR0a7CarYdbD9MDOBnKMTUK5lb/rPY/i2647
aUb2Zic33eCQYQ1i3rrjU6K4AZf90+SyoNf+XrrELnBtMDaitDWE88rDOL/TFJWsqXQhEcPwiCLL
S1r+At3O12UZW+e4bq8zmfi7plbFKfa64+jy2MnoB3wHWRBTkoikRYuDP8OPWCIpzs1bEvkfnsna
lPft8ExiXyXRvdtaG4D4PKmhgW7g6sXGS8fPSLP2UUjPbDJW+64sHpLFHF8CG8UIUV94ji4+e3OQ
wx6bORIXMaa9xiF/aCHVco/H5TWaY3/sa+pnB7M/YMMSDBCJ5lResa8mfxNjNUJXpKoGSGPs2nmA
eSPad6J7JTYNs8Ri4Q3D+isxsq3f+DqZhbdQhduwXcqWzKUNfl1F0xsToXxt+xK9zscHkhj2ftAB
GhBu4rCYZwdteeGm8BhWO9/s3vmoWOVzN94yOgeUC4owR5RyqLlEkuJ49PfFVv1Dk0yozzSdr/py
1UgNfHgfXxqH8qmRibIfe0S3ExjF2kiFkWoTc1MP44fVFzx1+AgJLAaVqzJ8v+0XgIw3Rv+MpoAL
0IPVQ8Vj1h0ucRojJuYvu/ahNOy3SGDTm9yXyos+wzjtgjADTYBQv1yH2Lxhxq2JumO5gjmgmTf7
LwSyHn8iE3PeXBoHlWK4g5jAtE+fHowOmHdmWPdmBmlvis0PN5lep2k40cd3nwrkyKKWT96MpLfo
4ZPuJUuJEN3RNLLyN/vIRfcmm+pixK8aHFH8vwbRy4T72BzW3/jE/C2u8Y3mA2uJfH4UXZhP/Gff
qxjzQMx59q6zBWQ9jxU88bmyhAktJ2aLv46UQcwqtsFJzqCBqSpEFWBOTpAl3TXM9fu6vk0Fd7yw
NB368uyn0VG3mhT/sfN0mMLcDNadIcdjF1trLe1AjrdsvgSFlruoXKf5fE5btcckzsaSSsxu05vj
9c9zxQVGuPGL1t2yuCTfylR/C3VqiQxhBJKESfsIu8XAJjg5Pn4uUrG2j5xtVjt3BjHSWPA2sHrc
QVKtVugX3Z7GXJQuGzNbE7b1qsefZnrR1ay6LYzzcesKuhC8fsPtEF+FzCOg2lzWauP1v2aC/5mZ
IMOz/2++s6jU/2MmyO/+JyZN/AOPm4M71TdcUGnG/6pXcf/hGTrWSdOx/lk7X1aqjf/7f3Psf/gW
ozpKsgyDzMW/iXc6ZEV1l0EikRF+81K88p+Jd1rOv58JGthmmVbqy3jSZjL47zBpSysDcQOgn5W2
BDVmnfKRJHsyavPsRCS5x3UvDHPrJf3FHVnF2txnHXFcGBGOwBdNWS2+p40VWTsi3vCnpL9jGuGd
E70/pMrEjdqIqyohl6h218v0FtfmKayQx4F5mzgXjbMIZXTIMoo3yuRjIR5McfgobRYQ0/zuzFK/
q+fhc+jqF/gCWAd1i3txB0EB5YBhwICWNFYF7hR/fPWN6tFV2k9u/ebQHKGj90T4dBYiRYcXNc14
lKQ+mVDO51cjxJFjknrnWx8YWGy4iN3MnBEH2C0A/B7Ofdg4K0tLuM4Sre4KFmubiT5IrHUa6/nx
74vvpX80gUwyjQsfqH9yuD7pCFI2NX5Py/9oF7naK/ynOusewAgsbegr3S0gxU54KadioTfa+bc7
Y1hrWns34pNBxXkgIXmESttcpIZdqQeGurGkRqvN/GkscR5gOxoT2s4vF7t3eCwnxkDZTMavqUit
iQINgZPQnTGDY9NbD6Njk+AHhW4xk5yPXNIJQPM/ZlBXJFMpAZC2NWzrBtFDlw3ikKEdHSePoDQD
yhNOXBFBwLneRHg6PcvgIk9dbS/qq16HQdo9V25+hSezTS1xkxqDgdwnfipmixN99sMo+U1I5zTl
5DhL5lrmdB8O0UKeZRt3fKRuNogux/kzW1x5vFgisyVoSQWCETg1NvWBt90kfZlGzVXLqofJqnbR
aH+0fndL/OW9e4+j9JUHA6NVLh/c0vzIbg0epNexv9IMukyFXE5Hw/jtAmF3VHzSyJ5yh06v3MJP
g2xfJUamia2JDbY4dfQ+4EQCGzGOZ62j/LRiEGdZGLjJkaxMOPpiRAuY27Sgtzso09dK9RakTL/Z
j05FH06l9hMq6rmMm8/JsR+nsq52hMA2SYvmXzvkkuya+JmrVT9RLf94qftSNmjHPvWZHV0Kgao5
Lpm0OePKMS70j7ynavoZMgq3ofe9ZkL/nqs43uD1NOA3VVF1bbULqky64tzDO+3U++WMIET5InWm
6xjGi/u/L2qEs2xJhz4wCyuLh0mWD6MdjvSIv7qV0wX5gqSYUqDorckoj9tlvzE/29Ff9dn0k4j+
3sQRt29wajrJ+AobpSNvA7xcqI2TTv5j1uEKQjwlDDLxliU1Kbesfo/c7r0TxqUu64So8Mk2tSuA
ogeQI82umg8JFXOE5q5SzsyzSbzUYFk3s2TwaWmeDXgfuuDkvjVxru5jOZ2Waw8adTDL6iHzYOkp
nKGZQW1P8tXqXbR3/Ho1k7MlYrCojbILjGHsH2zRV0HedfZzD3mPsqTqMMXdR2SXn+AXP1xRXIWV
i7Ups22cjNSnZTQ0w088YRYPjzbGIwA29ZJ0yI52iHn970viMvkjZPjU9HxwJJVuvZ9TSVKdyMBx
Ztz0Mj+WZvynceNrl74pY/hyERt1lV8MS3h8ZyPs5m3+zZNd3HNCqxkq1tQ9l6W36avymlHKsCV6
0+qNhTxe8HaVwBsdNOdiki9p/AXZZGvLKECW+zVNfz4ZvntkurGkoFV0n6YvTdFdHS/+FZ34qYrq
uZoY0mfZ1XZAd2j2EQ7zj904F8upng2vheUfxXtvmPeeqL+93oJECPyqYU2aqmdVpnC3BvEx0BzR
6U9hxqdYfbccUi8Sg9nKCav8NNqKjaJT5yK7eQuLPjb091g42J5YqrhQeDfV026ACvIYi+Gq9c1D
WqsXxW0DG8al9PRrjkUVhPppmLP70TVB4YqACaIrZi453vzk1fqxhD6zU3yxqEtnNAfTmmMkwVsK
QzI7UlA4CBhzSqOCL7/R6wUWW8ctR9rybBXhuBLWeLViYFmq+aA/uWDxkBH9CUMcM5qcjxj4buU0
oTjWobgQTPo0CMgDq39JCu/ddJfFJlbHzMo+Z4NIe+uoR33eIeOl4Iq0u0LK78l11L0XbU208sBs
OAUWxj2CFFAr2khj4ng4nr1N2iJZ+qB4aDq8U6kjYaLMziZ3RWAmTr2dnDqBHN2tqxrq2ZCgEdSR
eKnheAWZpJ3d7Pxd4Z6cfG5g3k+458foAIpwF5Vwy2RNGsCJF2q9gYUtpW+hx5S9RuLaNUXEAqjp
n/WE9A971B+oIjPkfUv5gccMVGXOW15yak280SCBIL7MNvlOcgIlXHQJHLfe2Rtq7Dlk6EUTbzqP
tZXQBnvYzF3U7+VDPKlft3HxKvvdF7v6l8NFbI3EQMDEtumFmYACN5ha4eNQduNrzp09VGxbIWxC
nRbTrPuaEkTcmuN+nJiPyma/m4xQ7pqOUUN1L+fwIVbaThfyOobiwA9q7wttgjdJO/M2Ldl2sPPG
jIpynEC8J8RQtwUiSId75albetq7FrsHTH3EH3QHUJeSTMIQvsmO5S72vkKtjU9+/e025pJSxQWC
h5olzdgaUrsvDDwVFfGDyqECJh7j+OjkoxYMg3WSWUfpqFFdkinaRqZzHwJXchw7PiCKneuUbde3
Wti1UbGlj4k7fuKihNDKsbIVzDPibZtGEP5gsnZTTEFoFM5WZVL+jKNdbbryT2jZj5aPNAfPAWIU
7mXHkmAB8hF7oQ4Q1TWXZm+j3GK1EgczeuBsOG39vj+7hudtpKwvRTHLYwPDU5u8zzamVsXVUg3p
NLpC3kpOf186X4tPrjn985eeVh4ivw95ZGi5T1uWHk0mN6+dOAk56bgzosw9+hrex7wKl4ixuEDp
FRcLjzmG7freM2Nbuxuxk8EcB+OQef6h1/Lx9jcTOczx3tbNdjuG+qdtzdOx1XWgPNTdrJvRmJ69
WNf498cn9v2tg6B9tUxLnNOkPU2G+vGJne4IZDbnmCKlc1ja6pxosR+kkCLvRrCOegs8mJhxcW+N
DeW1PdWoeuHoB7gusA9G6sKJXQGE6NOD78/mkf4cE8YcL3XLgUpFMZ1o7KHzsodqtrIPbtYOB5xm
DYGGCnRk1FrzybSLR9nKm8HzsZl8Za/mhCpU5ux72Ea7KW7UTpYZ8ijiCSmKIt4TX7tJq8TOU7lO
YKohpSIAO3jXc+B1i+6tJ4S1H1I4hJ6aQZs13KR7eysZFOhjNfGng3d1bWuVmN7Fo4Ntl3jEE1Tv
7dzeOppFSWrBgpWxWGCrlm4b0U7e2ppltxkHVkz+VSCwyWg85di2JyfFAaccFvrSRQ2pjXeDrMVd
xxDtrhz49OxxkcCb54hKg6APi+Ve7rBJMzgufCUAor51Fo2Cmqnw67lyLfzmY7S8Hx1wGXbelgUx
M06UJO1mvEdmzZZm6N+DYd6sgrI/YcAVgBd819rTnnGf4rvsuSur4idvNK/dTB4TD18fr0RZEoZt
83cOw5KFBG/ENKI7C0tjrjuedA0vh4YOvHIKBGu8jWf2wYPes43gboJY2xtXGKYvafI1SMxd2hA/
yDZ5WeAnWa+flMtS5egMsmD/bzFdMRQ1+X1ji9Mqnr0nTuirnp433CL0ezdN+SNDMlwjiMc1l5AD
YvlnOMDBmmhYX7m+dS7T8DoZEzMzvjwazBbcPvZNrxbbv/etbPdmJemnVSNm9eZNDAnARaKhLATM
sfP0Uyj5kHHuITycfE5Vy8A2h9XhtxdaGmiHi8p+XQgrEDFhOoHzgo8QDhq5lm+hNRQ30Sh0l5B9
xnRlouzzr8cD/zyx+FFdwP80OT73IQ6GcBTl2spmKIpxYgVUAgHFT7gleCyxc8gtzHJWQ699RxrM
BG/5w41iPLRRhSyP4SdxVLWSHrVcdn/iaLZnPA+RRMTDIQGrQQEChBr4u38nezSC5ZsE/LI20Uft
ilsagQbSM8z5Rs99a3kCoqpl5Z2L3zhl9vv3T+vGk9uIdNUzRAR6C5NGtuGmbp5o2qGuV1RD4CmY
FBMzQSPXLuigz60kJi/ALfiTLo9MjjFiWZUboJumUEy80pUvvXOfTgNHTUI4uJfydehykohrfBWD
T4bLksnBIw1z6lTzPUyFvx91ToiSdWUyUdahK4pLFRG/oFQsEPn86jPmzpg6WRluPEo1XZXCMuiX
6lwx4pDKcsyKPW/x1C0T1ELt+wJCg10wbOfIDVu79/KNF2X7ZOvgTQySzPKo50XZNP3X2K4iPMES
gggmQtWVhzzSiJ6hqm77hkrOiaHV3uuBi+SVmPbu3G0JTkqI1GT8Dg3aNZcjkEixC9rQGBL8pqNz
CQcKnN3Jvfy7RfHv8ug7pEwqmmhWcy+no68v+BkFm6aREcTk5cVUXrgJa6xtikJMg+edRdoAb7Jq
E8g6wqfj0Iq6898XuJoRThBtyw1aP3XLC2z45UvsUYTCr0wD1lzR0eqVVsywSp3R1RhNINmIXOPi
I1dhVqA4BZdTChdBkbtje/r7wnGlpjSHw0Woi/u/L4DfvJNjv8kcxpLb+cW+YeN4LIkePDqZH3Dm
HjdaOlU4UU0ba2PaPIImLMpya9u1dZ+bUfToz2N0mkXyrDcbtpKCGiwh6EYe2rsOVy/pKedZzxXu
4DRb58uvYGJoK1+hykQapGyGNdYhqefuWGtwOYFhbWeeqftkiBumMIDeVUaxJTLPiuNlfLJk7t7L
/n+wdx7LlTPnGb4Xr42/GhlYeHNy4OFhGqYNiuRwkGMDaABr+yLs67Huy09P2bLscpWsvTZySbL+
GYbT/fX3hqedKMm2blubo8erxs9F4IyZTHpH4ji/HawUbnnEtnmOrJPlEbpLuAMuKUOnNydqX7mo
SSne0c4JcCUny0NEiI9u5DzY+9nPKUY682ksypLlY1Y1wo38UiE9nXQ1kIgLuh1gveYAdYWETBDT
esfKubMS1kIjGbZqcFFtvW0W82u02LdT7j0MgfoBPWpH31CQfAHVq7V0MPTHTMxPPNnfE+lduRbl
KvchrY7Py7LNTHAZKsT06SEpWjMdYAFr/UE6b/4Q3PtKs9usNgQLh6mxrxT6N9U/MlPnkJrlXRDQ
r00nz6fR6hGpp7wWlJ2HQ4Y9iUnDJOLTgbfKtSytrzrdRhUNqTymT4llzw8pnWddvUAfGykKUd3h
90dlToLvyUYpnmf6LTPmgZWipWU19Zis4hgfWP7k99GNZXQkH4mcWIP6CBJr//ssrhvnSED2yHt3
A0Uoxz5k3xoLyZZUyoOsU+/NMreYgDZmG0YbgDM2v1c9UKdleldV+01pphpxIE0Sx5N1ygH+tg3A
5JhbZxbi2Q745c9cGtUlxEc3sPHzZO0p99KH0pq2XZI0d6Jxww1csR8yKWlPXYZbSqxMR+xjllhr
pn6cwPjwSvw+Sws5re4QNmK5IuxbIXYQgy1G+6YMFWaYQf6M5qvrmLcqsG9yWWB4M1cuKanVZBk1
VMCPHLVo3ZrsszyBuR2wMYfvQxWQuKlIsl/RVLXpT+76osPBH9bRIR1pZqJtiBMjCpazWB5aNVuX
FJInUshAqzk5Zrcf9/yGtLegPXmmpGhoXnOldR0PsedF2zrhHVX2NJDpndGIAoAZhnvNE/BeEj5u
W382BhznA0RB0A4ljdT88F+8JLf3M5rd3KPCmzEadu64jzNR/9//pp4Aniwi+wW+j64NFV1nKcn8
yADQatDYdOjmb55BWjGis0XZ9GoUTBE9ZVqFqshCRKz38KoG6k2oig7vLrk3whay48hGsS5Qd7nu
YLLG447bKD30QcGUP+HyDcu0PnWdG1NdlUYbJRBsRJUc7KrcU2TV7kIPrw0+hG09ZMs56i2cVTk4
RIfpqMFvj2l2TBjyJgt/KAcxD27+2OS+jFJqyzP/QJgLX1cRPc5T8Cyzp4XUGB7fosAqr/KDHYtg
Z4zpY86J6/kDYY06ayAxiIDk7RDtrSGnq4TdDH5Ck40RRoy5+WroMDqnnX27GMADjUYM+ygXL6XR
37HDlvQ45c9Gab9NaXiHNGhum3rpeDv62HYXWslRqCKYfSkejuarp6HVyh/nOaOFbQw+kpKUWtoz
rEx+dPZablgyqjQPTdqGWXec2Q5v3tTE32f4H0k8dMeOeDn6TXghwh8xOBBAHdtXyvDpDwunrUt5
/GiKbeq5d4uZhVcGjiNbvlVfhxcsV/cx9o9V7nInDf1lDOU+LVhgWO51EJakw8IHUpbXR5od6ltf
7ALXLG4S0rZ/V3n+/yoPlah/VeX5078V//4v/6fK8/t//WeVJ/R82wVeg4ziaRVFfcsepn3wh3AE
ClDoikC43JN/ycIxhYdzzXJc29Myz5+TX7Bw7NC16fd06Pn8HRf7W1QeKyBEBsIHGmJ1/PlP/0B1
JzblEKXJ/v3HOe7/Sn6hxQ8B1TXmurW8gnog2mbczj2OroNoGuHuMqhIosyxvi/U2Z9pv/LSq8iw
2Y/La528UaZ2dEZeLJYAk1BVMACxG13STlHzjw2S+5qWEBoSDZKOSNrUjPgVarfQ7k3sZTy4iGqS
YsCFVSIGTNMlqd8E9b9rlHfC0nH7SnJ21XgkuOpsfqaqqF9PA33Hyqmp08NuR+NdNv3kb3FTpD6w
y+pNTRIu2/CjxSJZUUHO1gm2QsWdQS/YoXAQjmAYv/ldCBXLO8yVT2KGQHkTUSaV++KuC6+cZQbt
AfI5Cag1Cx+rRH1CpFt2zeuSkbtqekZi9uG3VpG8kvcH3WV1Jvuo13Hi+xnhbl7Yshtm7JNK8+JN
e4t/5exP7gHLwLBNTXZifUgZB601PxHMWWKMr7HLmcJIsUvMdNot9oy5KuR+tCykcx/qNRoXeV77
XhUOXpk53VI4aK9iGe9qF23Hbrw7Q6PeJphveWHuwtT6VO5yWTL/cfAqygjTt0XD4sgsX6TGx5k2
yBE3TMn5QuXgKVxs+KW8M6HO0cXxKXowdEEfQqyrpI+r1tkXZcejLuPgRn65xwAN5SVhX2c4D670
890ogA6RVPgoMCWDwJs9nAAmVDym0nyrhqSlZXt4Kefq6KCwFJD0pEbq1bD18NBG7IE1bg/uHkY3
6klwRyrsjbhNTB6ZUPpKC2xFoMF97jLgxfDVeAqkD/vYnL6xMrzMKWHfUaP/Eg0BdOxVpaGAvsYD
DnNyBotELEZvJT3FC8xmv7YGuHaf2LwThhq3RS2KEz8daB1QCFtohMLjcZ6ahIDqZL5mXu2TFVLr
dvApQ8l1ff2iEebWY+5kX6b/yyrwXFPIJFdKoxAXDUVMoCPy21hwbONo91eioJi0Uz42Rt/eDMq+
9kb5WGrUoiLGwIrbe6s1hlFoIGMKmZHRyt0ZGSZjBXCRYBiF2J2HV105hw6y44CdiefrZBwtqI8l
9EcjQ7BMNRCSDN05dnHTe9F0la7ZnEobMc/3WTjH7R1Rha10lnLTR0xn9LHgSjDepMLM3VjTznrP
DD65Y0yIqGkMC3gGBmOkxY0PydLWSMsJjggMPDL3XbGZEZA3ZmY+4QOfPqoZCdXMjhOeKXFCLklO
gQZnNhA0HUiaDvcx9Af/V6chm5PGbfohcxcLTRZbC8oseIdC2mdONpfUBCpxXDYtDlVACWboU3dI
iUyQYDiC8tlo2mdKkb/pAO2oBCjQHJbcRpIJN1swoYtTPnn9yN2uEaKLhoma3MPAb+hoMxINxbTb
owzUHTLxW63L6ELgIllKm7hBVDtMBq7mQKcaCIiPznBAa4Uw6bM7A3Laa9xpr8GnlUagOrBQDQ1F
hVYBHlWDUjOIqfQefQU+iQLQDE/wF+cd++Zw5WjQKuvrhwnyqjWBYKUzkglUPzjM1j63GBZhJOBp
rOJdmI8jvzi5c5Pm5D+94BGOCb5veK+mpjiOEGBLjYKNqVZd64/xuvEeELcYixvAsSUEWWPCFRZp
qKytrEPllS8wQRq6txKXcW2eqSMARmtrLC1z4D6FUwuvqtpkbPk9jbBVssWZn2CtklFM74mlMOvI
89ADfUDvY9HvEBt4MjQaF9naZd67z0KTZdqyLIRuCtIspEn5LfPx/eBY1bBdKmT8dQB/N9Mg3mL2
KIf04IRN18JhVQwslla/pP1RQPH1qpS4YEmqdmIKHnok5YmHO41QlABOsr5myiWxMxnY6Qbnl+cT
eCw1NtjUAGGnzmnW7zimU+HveijDiJXlpnXovUva6kyq0eN+BErMA+/WsKiwJ4hIyk/mkgInrHCC
ngbekDzlFhJmXAU++tgGoAJ5l4bve6pxyL0GI8+akGx1mCR3Hgao02IVO3qB1SbxGaTHpGBsdvun
WQOXK8jLFF0g/5bdJUApLIuKJ3lTQvfN0Bx5BZRdTlGS3a1dI7L3JlmmSB0wj/wwWXFRpURwRdq3
scfuUQyy3Ho++baOgwPnGiAYX9qnZZTHeGBW91LsfbJKlnWfg8haGi4D6o4xT0Q0PwaPQ2/lVLkQ
F27JdfMJKYhe+t0hmrW3G0cAEnEBDoFAkYj5ChWFa7x9Gt9nwd4wHwegeyySZdvIL+DjGqceZ/zB
7Yj1wKTkLIju8ptUrUeLRNyIbRyjU/dGUFu78NIPKelJc7I544HNSnP2FWlq81UBwN441Z0IKZ8o
DHPaz9Z8iKxu1wfGakAdXNW9sHB9BRtpzRTYzomx7kpmlob1ggwmDoeOxWUl5GM58ksXCeJYNLgA
LDDqFRMD9TiBf6zH5MOrJe9OoKBVa2ZniwgOsjxphY6Kspizbecs6AM1tZYSgxAebwQkgXK9zkm6
WUZPUw5i+w4gRS2pduNDH57lYLJFJJTtGHxy5cI1U6gec70xPtDIxrVnkCNYJMqkD3MlxUI5tZSr
OouLIpcJ59ZtePPNpbhpiuVOjcEp19GySZ4npoiLwri3aopXL3GyJ98OH0NnUMexdrkbcBWU88Yi
Xd5gU2PbyQcrCH9JMz/K0ONQJWaNH7oEvMo20TJjKrUybgf/LHpOMRCcAo5UdS196PJ+vmxCKHUw
3+uB39R2eeXLIpAtQ7VNpfELRZbKyATnT5ojEDmPkkrwdPZpMx6pTA5E+0VCyNw0lcWStX9oKlb+
GdznzRg8alYffwzhmjbZDBQabA3VYzzIYOw5Pqo0+biK+2tjNsQtpi6ZUdeNj3hJtc+Cn2qcIhQ2
w77toYZFkyCx6OdvFIOS3g6wAnAcPqqAH11ANVe3cJ+ZeS3Woq1fnMpcNlQn7xQl3ml8ZEXc5smh
y+HMLXDa1+PC5sBY6nXhQVtK1Hi0wOmgwD3UOSU0gzfeLlP7kzSCc8oM81S2k3Wfxhg0e7Ewkeag
/8KBhyA1qrSKuDY16xVfhbks9OREj5Mh76CLHyll8G+UAIE2hvRp1qyuZGzhRM2XQ1H0W84OMHqZ
DcyR6cMewSU2CWEE6i11iddLxB1OuWbOenjyVoMffE69ZKO5fBHzC6+UOuFVB6zYGYbYMvkdKNv8
moP50o0U4hQzqVcI6Rh2rfiWXqrzBF+xWA6s48F1dFV3P5QTjekRbBDp0ULmu3eBaMpTEpQW2MNI
UaHi3gInOyXj+M0ODwRmydu3W0xcH9QXrGi2tbin0vaI+21ehwSf16YMHj1Fi0Lhej9KD6s6vveN
6VUdASdaaOauXY0dFxU/Bfp9g4ufYIoMInltkzG+OD/zpfRBHqX96g7TpmJXkqp9rFlxYwc1rtYE
ZyhyEn+oCK9I3bRChrzrh6B97gyn2BLkazc+sq7hyRkTZixW0ZRfMfCW+y4dravsX4ULRwgp5r5g
jNbWuU2vi2I1904uVHGOFjTFrDotBmy8KA+NjW+dujxt+PTQcte2KRJyWj/FNbVOU7a8CEWZRLTk
5zGmZnDuxBsBqOaUdDPad834yBjMGCYd4Mv+8mk61SMhpuDm95J35DFj/mJJjEBRP1WURJM8FvQY
aC5gCSCw87jA2paGv69Z8wNNTRLEYTGtvN90wUpzBjVxsFdWwLaC+j1vdPHyTcRWWrIyFevwudNY
xvBFUgl4hEZEkst+j+iA2DAC3jW6tGNRfN3sXC6GzS8zv3rj3nSDtUM3ukkOaQqWj2RA5GH5zcwP
UjFCv1YgFhfNWswnjjY/tn+4fsjFT5tsBZgx/k1oBNU4KZiNoaY3Ks1xpHOSSgU+uMhvLR14ic7t
l5oMoxmQIzDIQVMhKaVk5S3vh/BYdB84uJ5zazhgcHi1MywFgWIAVEXw0GSSLfpA72xOnTvnAhBG
Ic6GRlT+/heF2O1rcuWsGZbAiiDC2/62D2abOrn2VmCv5O6gZ99RHT3r5rn5TcV042cbS/xNBjAT
4Q+YGgjNRrM0iQJbq3Kibdr1nnrN23RGYmWk286p9VJqIqcDmrOFaLhbCh45jeZ2OpnYKE3yLEB6
GqA9J834tNC6bgawnxP3wdq1AopVJxoWLZGCZQBDWzYXH2hopumh5pg1q9r6MWBwxEPUQRgFNapt
UlPnr2ctwICcgNoWTzg/AZTmOYWeDo2jGZPjOtAUU5+EDe/xFekrVu2KegZAA7GRvc6V/e0BQgVa
QqiMNr8hgZFKlSJ8+ZRw0yT4ISf1Z0YDHjUuGYvMZGdq1mps0m/EWVvSD7FsI01knUGzFhJLggLW
Wmhoa44tKxzmt6JmD1u4/sz5SqlXg1Nu7wT+3pm6z5jx8Mi+scCZyGK17A8lbaWaGGvDDhkbjxlK
02Qrn1HZewmBzNLs5Wj9GZOF3LRwBFfS14lUzaYdyZUSH1/neW3wdFDDqRDqjgWhv2dtv6s14zYX
0G5t6h00/ZbOxJx36J0Xs5umcrQje9U327YxDpmm5y5h9ZYY3i9Lc3WrNnmnLoEu5JbPF72Wazp9
QoBSfN6FUpB8lm8glBxkFF0wK9A4qym+0iX/3dhPtub7ztyie47iO2M5LH5ycUsC3GnQUebQ8TJq
lnUtKpMXzK2RUslq1+ExVtXVi7vmTJUY3wl7vDdGtW17w14Z8fccYFsgs7AK4/SzK4LnxUrRAUYD
x4b/Rlvovorm9lhmw8gvrcPfnUd1RwXMmoVIvkrH5/BtVM6351kDtvbAWGcTpfqTh4ptl1ROlhQl
YnakSoUJIeCzL7hZm6rW7mNODLi/O0ey+Gm68UBCgrsi4baG4vWjLDEQ0OUANCoa63nDy/ISN2DJ
lOHux6Z2KNqf+VlQb/IrKvp6LYcpv51K+zHjrgpLqDF+4PC8coMtjTLvU0G/s3IZRUxtKdF3psn7
LqIcdhc67sF1f1XhbPNS5idD826RKRqQ5uhpCALz3A+HiTjBCZsPxsQqOdKG9xUDTd6gJ/nUWuO/
8ZPxkQoNGk2oliuIHs7MXvtWmdd8CMlkEEDcdgTxUWHVyZjv7L5/HDrW2VMZbxwHh7XwtS9zlQlC
6rNxV+WUKgRBtvVbmA+DkAE5aXK7aaF+hB23a2+o52Lg0WVV4ZUUwX3uoKF3UfC5tA1NZTb3Yjvr
khRjYLKIJ4OX3KaXiAdLVDGUNQ1ZZvLb+dXss/nDZpu1wR7NJ15CNKlo/13n1tIfmm7gDrGcZGOH
1WfV8A9Iiue2j7JTGqkLCyj64gwSGirCf8dDBGgFRsCRgyPnXWGnhLKisf3uWyIpyvxWBldzBXWM
L0FeTclGXuqtodXtZcFMNhElrxGdSVKk3rbtvJ2t5wHFWFFygWLOlbsJjm49we4pKHqWfBwF2byt
Uac3TcBzbvAuBl/jiqJ2ak7jac+Hpd6qcnI3FvuMlGfQriLHzT9VvGvRl/VMdHC8+VjZJJsLbI0s
tYJNNgX7bonxwsiy31aZ8azmVCNz7LVJ1w4HO57lYOpu8FZMfIhLTErEt+vvXvl4qvjTClfrQ/qu
Evt6omSP4R07tAG92O2jY2WEZzOl6amgiSHEkXwU8XxfTSVrQmLkK0LQ+mP9QnOw2IKhBOKyzUp6
NXomVPpfA5xK7mma5A8mrMeubEKyh54uSx7Rhu3HKidvbtOMtLR4yuRQnUNBS3tv62nbfBcNolA2
hbDTuumGQOgTiHKOehTMdcZeSDImAFqAKRPl+frvgsTfIkiwuf8rsZM//ZtK//1fOZo7PCd5+k3S
pOrTftabflb8posK8V/pE3rnGFdsXyA9mK5lO8gP/ylMhKRPvNAMOMhs0+J/8V/hE/MP23Vs9Icw
9HhN/2UhnfiD/3/PwdDiQgoTpvc3hU+Eqdlh/1OWoA8PvYROOuQO2/lf4RPizNhQYtdjT3bx8iU/
KiVPpPDoEbHJ0WcqfPKHMd6kuf+cyfZtJp+y79PpzBD0c7Z7XqBJqUtiWQGKlvQ43mA/Bkc1LDlG
lKHaNmY+MQzUfCL6EtV9TcX72c1xGY9d0O/kAcWx3FlxRsiyxvxUGAi+JqaAZvbuF7ifSdPQlKSG
fmu6MywCc0GXMy1BN793sd3yktrzeZ6tH8kEUaBj+7IZYGwHXfI099lnxHJ1FYlIHlJTssvW7Uqt
eZmqggSjguQwVdEvirDSzZTJn+TaR8MrTylB1XUQcAq3Y3l2PQz3M1hAiEPWBkeedaCgYD8mDxVn
EAurF46nD0MHOHoq/qtgHo/V2O7slDo7e2KZPlD4OolsoGiUUbcuWBk4ZPdl7t/OcfS6qGQ+kRKa
+N6H5wqb3xoqyCPex5u4yt5YsKDp4DLfkHBo65L0tWTY9wiZx2wE06i0ThS30t6uO+aCNjktnB82
oC2HSo4ii+1dVLCDMDzxYMulPJRl+jSM4tPAo06BF46oSO9plNuxzg4/mlxyCczWcTJoIzRiBiEM
9/gWTXzm4fINm7XCPksHb6Im2rmKBalYnUcXJQcz/FUl7YdfY/nymnjr+qzonDKMdsGp7ylpK5d+
7yr/J9G+cO0H7kg3ML9QUcxJWk+nruXhOspqxTAeHwLKZqfUlvzhpPYJbqKaY5PIBvuQ6sr11GMm
NbouovSdrH/WBw9zOlASY3EmM6VvIj5KZ5BPT06j28s/amTfdaxS9uJTu5UCub7n7YhIL7mqXU7k
IiEDWPIV0iLR4pSkPb7TPfLw3UdKgsRGpOHAYFQTusHuPivPve0pGcYM0mynuM52McGXfdnOD+bU
Y8VeRHjTJSDDc9tuN8qNAHSY5XVixyzM/J5zY9cYVILZC2QdogPF2m/qG5zloMKIb7CCaO+TgdqT
NrkrqNYvdMc+5jh69bCXobOUj4lu4hdAKjeW2z+7/FjIAvPLJys6quamYXftFiQOJH2M2Q5H1xuD
Aw13fu1guzDfu4A25KEK3koFaLBu5jf2/zn5ixqzFsNXtywcEOF4UvFr6ZBTy63iQik5CYd6C4X9
I47I58cT2c1RLJTMVngBWBZVnZ0cvKjkIg7v+FnRhdLGaD2lcVEmPbtemV6LuCEJYBQ3UQcaLCZt
DWlnYfnY0BSWQaRYSioMFG7WZuATziJlY856sxdRX8fkifsZ92TnRL5eVbxGTKDMM7qKL8A7YM/f
EKvfo06b3RdSVFY+tLwzX5LMMkiZ+XfjBLxg8WkWSgbnbRl/ZZ4Uh5Sl2MYe+C1iEY0B6OTi8Ece
ExFldt2Hiv1dSWEGwgglORVmVRyG1dobn8IMF0EEh1g5Br47YCJNwpnWWr8LjkfsHYnaLITt1y0W
8LQKXbZGfPNolPhlgkhmeMEobJZATBc8xKTDWStVCxLK6NnbjopyI4lITJF+mhEwPD2n1XReJ3UO
cKOgrp9DgM8W3Z4zlFtyzjn9DN33GGTPGeXg+0nkv+qElkvfb2GaLqS0BZYtOf4aWv4vzYdn085+
uKbgUR5mX1murHU+dC8Iu4T6nZIiyZI0lEHxiCWifGtS7+2ZsIxTjqlytqw1Bc9gm7z7opYhf/nI
2ATFeOrn6T0GYFbKAN1W718FruB1UZ/MJr4ivz2MJqGl3unbfWbxfWsbZOswPXkxLdAskb2TdOdV
5TgDLN0eLfv3f9bp/8Lt/WnPYfHme81tkKefyyDwp4NDyNsEmnGa/VwSWxHBUu9zeudwr7MMME+9
D8htobx81WqXTJYPFFxntHP5rLnG4mKTb99aKDdrypKENtRxo4AbGoecAN9s/yLL/SWqDAehmc63
PbxfHHXWyk3YpmcmrY6jNDaiH+9VEuyVcJ8JgFFSXhnuNkEUDqtCbfu2LKl1drZqrudVNwXsZeiR
q/iWYIOKRwzLNIfHEz5TZxpoJAyI95jz3vPNcJsAS8bG8FGN2K0HN3ugGwMg9kR3oI6G5E36s688
++LqfXcv6VhNQxbXJjttB7hJgv8Z3Te2hhi9weUw9dOjL7mvmtLdjv1H5sU1w3Zvc0fw9NBz/JYl
VbfOTbLgBc18fEqnZ6Q4ctt1fJ563RrY4G5u6/jOkzWKPMQRNgzBUWFWXzXmwFlVaktB509bXFOC
G5sMPxXYhx7fm4bMHMfBvI87MbIDpoSRjQGlrAgrWdFRaCCyNw68QEtBJP5Dqh3ADKyaCcREuqQb
D7VnbZnERbMlYYfn0uBZyInaMQrmaraGhcXvZzxP5jpGYT1m7t7k4bOxTR4CiTI+4G9e3FgGOxWV
l8pi/2kEuJfy5q2Q8bEcy2bLeXefF8bzPKA/jDGLE9IwFza35S29aPzCl5m7pbTrmRJNsfLFByuy
dJdjgI5IjEhOcTbHW/I0MU8fWnroKagd9r+JvY4i4KmU6eR7ao7Oc5KYZwVXIfcsdWMrBb3IFKfi
00/kKuzmfesRyXSGdO8l5Vs3xsDAJpsFmIFsXUQ3YesQDYgcd6tJqTEP/37g1G8FqmRh/KoCK7+T
k3OzRCwAQtSUdRJSzDigMi4uAScUsg1pvZvQL/RBN7Nk9nENZPSqUg6DzSQ2nXMbfwlhCPRa0ONT
PuynDja5zb56w9rng5EpRppxUAAGkaxVTghRuOltELfHysXyWRc0FzYanI1mQn3o+KMF5Wr08EXM
EPddQolxMSx0mrJwYku2eCufoCCfl+rE3wsS20y77YC7DijIuq+gpEqwywyKjKEm8gztwIte5MZI
QNJnsVD7J7+h8dZZUt0uu7ZHDiUzxNBf9WcIX3guqsbf4Evcd5lvbHtQhlT/t9BWFiJZSnjAO0NW
/rQIGFSwwvyaCvx0S5XtAjpUqKB3KJgkXihZBYaGc2fl9rdd2+SRFvlVz/hY25lZQeiSrrm4Q/DL
j83I2nue8KK57bSqD1ltBqcojxidCLtBYV8XJGZ2/Zy9DA4tGgYdskQI4a/UtG+6wt47HENrJwXn
ZMvmLrOSV9bbCOluAiGl8/YIo9elifINIQhC1CL+yrLhIbSIiRnKvRv4vq+LiDuWuE/zWPKj2Ha1
eCK2QOFJr5K1bZt7ZgOOz0g+GCWNtEzo0bq2H+FwwDy1qm+zwc+hhthhSCQJkIqchliKIbCmHvoS
QCo37Jdbllu7n4c7W1wbFedb26jv+wAV13HzR9c2nlrsd9vFzj5JP31Ok9qGVnuoC2Ttr8aDmjZr
1KVfk4RnO2GFza2BCl2AFSZQePbV/KDqDqxamb8DgLna5qVnJAt6KINJpLG4OTNeJdKRo4Ktc2Ly
CclfojHEvASdg1tK7FI7/rQUX9lIjsBqHvpa3ZJVBTYUmUcXgsJKzfSYWAXKm4vCx3Jw0IJfoKU/
Dw3Q1WJgXbzCoDBJLGqZUJ4R9LmzQ+8EIu4uVfONo4VFQI5IjFpsnLXs6I0WDwRPawXLRUb8MreD
mW6IRz0kdYsbX1+gKnaHrcFuXrDOJA3ehWfABs3GIIKrBVBbS6FAXjd4Q6jo1zJppwXTREunNhqq
wfJlV0gmZta99JT0FGdqyRWfPZ06iLBxkn8MMjxOUxJugoavuKSEJ9TSbaFF3BI1N9OyLtJEvy7Y
JLb6KdH/Fn+1DJyhB1daGO61RCzRiqOJFGI7HSZ7mEBMzC6y85W1zQwCjzYY9OZaC8+2lqA7LUZj
iP4gE1psOnTqQQvWg5auE6TMi9ncZ5Ebg69E3h4O0j5U1omxGSTMUIJgxeNDFbRmeMzGqSr6LwgH
uYcfCC/SE4UwNCNKXVTLax8iZXsg8EjbgWB8iibyl/SWcPNY3qMXgy+IUZCLLiPxYJQ7ioFwXMws
mGjVxXGAvu9ood/Vkn/LkeNqE8Ci7QCGizEA66zQRgGhLQO4rX+E6iBwEiBHg1zT5oICl0Hw226Q
PbnaflBoI4KPI8HGmdDVPJqV4fvgxdxnQlkfxLVe/RlQdDT6zLJFjW3XhErnI0KaSiAi1HmEduBd
sbnMeHyqdDdZ38JErgxFgj086S8Juv42j8mBgJvlOwzJr8GXwmDIrVkuHURJIuUweJgP3KlEdGX5
F6Te2lJ8dJLW2Yb6vzN9hWjD08zlP6E/gzwi5TZZLz+thpxHxSgCooxFdSzuPb/Gl1f5336MOFZh
TycSQUI/awv2kydz1m+3kGUp72fsVEm5HaL4uWzohha09BYIZ4AeQP4G+OzdDiqrFQcHwqfMEF7/
5qM0Gw5FYnw/PyxsYmwFaNwh/3IwCuM7NHBaxnH3hAPqs8C3tp488z3I/NOiTlGA4cZjbQpm2V2h
S3JzBM0rMrd7cIIg3eeJx44ZB7TnZEQy6LRsYasjR6OsZVZ2mHNOVDUf6CbMShaqFHHfJUCOtg6V
8KbHRF/mbDW8vF3RLuOfsuh3oz6I6hKdp6VkK2g42DMTg3gHAoBew5m8dJKvEVZoAuYpe/JH4s8U
oyb+yJt3wiSY1aG1aYroR9IQl+ukIbd/3wr+/7eCnmA991e2gi8fXZn+6Z8lQtTlQ0u//9dm8Pc/
6D9ZFdYfgcUxFQa+QwrW9f/bshz+Ydouiz52hjbbvuAvLMuwKliz4CdmbcJe0Q3/bFmmmEYTJdyA
2KyPrhA6f9Nu0PpdPPM/doPaLS1YNQa2YzuuEOwOvz4eGJIle85/LLLFsmRccOUwmqyMQHsWpoza
PHYhk5X5FzPfaWUr85YdWvLVHQii0s53jlr/FkkiX2dppXhLlDtMX1+8vr4bY3wDK7WfxvSFFf0l
Zam2nev6KArnQ7RLiA2aYG2F7J8WxXth+K9yaD564hZ3WUPThW4TR3m6jPHsbEYS8h8uuxCwpfix
Mgr5IOYgJWHx0+sp82KF6W4smKYx61j0KUTnJO+eExO4YKy7Z5HernUPVHdGbA8TpCp7uIva7h1q
aJz1t2Vkvis5YpTAR87RFSsslSj3nWEFqwa6ELrkiL6bnDHWQIFMjHrfsySjFZnq1rrHAp3B72ED
p62cv+qzuyQfbtveEr9gHkzXc12cZeTd8C2uVt7UNlCZkpef0qV7sJnn95bW9LAlLxUPhbdp2Tyw
c2v1iZtfSeOhkk/lKatMdFkSrhtnrKBggVLiKeMeQplNO0wWzzLOS3Z5AyGYEoKNiWlSODEPNL/F
fe4VvzJOXpYAr+7s3GRNwZHOnnRXy/xpMPiLUVb4nlLoFSREJMMfMTy+VSxoy244WxU93BvTp+03
o37xplMVPTNO5GwI2P2w8ODyIqQyTdj+dRwvwIH2Yma5yr2MwS2HdOfGYt6640HRbb+YDOMz/bQd
0LV+jqtnJzQjBKSn0jAkBbndfMrM+T3imNsbRcS+sRQfRuXfWxbOaaLT0blpkc8j9qNIRWxfFc3v
jZp2kcT7M5fgjLHtPuQzKf1gtCfCRj2GBpBOgfeZK+PVygkdVupZddFT2AxHUykee8Y7Hzl8QuWz
kQea+w2SOod6VNbhuaYJDhMPLTAE5t8do7j0pJ6S3DK2WFboM4gvNmkdcoKhuY1nQsJiF0rz1Pjj
QI8N30NoeTcZ24S9t4wH2n6hk5G3jDo6+zwaxNemnnkKNd7DT8MKZNKuw+OPbgGTBRKRp3QQxa1f
KrmRoB7W+ZgyrSTk6FYs0fBOTtGXr8tGK107Ctn9BbnbOJDLFfSStkhU8Ke3Qw2DpI4J5c8OEhw9
wtSZ0msqdcGpq6tOU116OtN+2ukaVKSprbB1Mep/sHcmy3Ez6ZJ9oigLBOZtznMySSanDUwkRczz
jKfvA1bdrq5r1tZ29734aST1S6IygUCEf+7HZ917RqWSOMemD6GwgaJqa56zoKU3XaHvLQMM5JuM
uekWjjTSLgRopyFCGIeXWkcSL0xwQhjUk+1sDggc7OhJiNbitera6dCPf1GvM/R1mPGvdn/LocG2
MxbW8gH2GZ220iN2fVVC9V4Efpk0qGRLk/3J7W5XQW7bpNxWyyA8RjOCNqqQR0NqZhe6C6C2Dvdm
gFqUFxzu4rB5t/I0fdAmZheaX16JqK7dxO9fwty9GdzmDwnl8X3QVU9E+5dpNzZvUVb6BzXgyKwC
YMmWag4indtyxaVH8PeS2LzA1qJKJXWOmeDNCSk6XJzzGjEt0UGUmraBe4rz0USAle4PTg4+YN/I
QWnLZthvN2N/MVfPLve3QjdQegGRlIGOTh2YX1LjYN514d2kOExIi1WBTh9GGOxy0yBs1i1+XOje
fwjFnK0Brar2tHhdpIb2MkHuCQE8H3ygBLSxhZsanrEISVb7AJdaHE3hfSKD/2g3BFlVkzzCFP5j
Yti0q+juQ0pmq3PDDXSM0Yp8DpsLn59l5+A0gGQzN4l2y45nxWjoPjYYc+QuGsxN15DZwtGYWCZv
mgWzOZwRzj0vzzixmxek2hRWgjFlQ5hoFmySpHlMuacK5ubZyKaYOCwdwimSxUgr2aLGoRlL2sy0
GSqt9PpL0dy8SXX5FM3gaTZze0DvLScVoNQy0j+tCkx1NgOrjQJ0NWXSFV5BcNbkWF/VDLguZtR1
AfM6VEed6e8Rty5tyEpJSs2612YGZTczMtua4dnxjNHmTnTw2oHWxtMgmWSnzcZ1YKhjfCABnayT
MTiVY3qyZkR3NcO63RnbDUe42xIer45TZL56teacWi/48aB9Tx3Yb25kYn5cnDMQXMxo8GCwq2U1
48L1GRzu4wFdFngSAh3TPb0sPwrKeDXjxksgOhQjOofKU7cZ0DQUGFXsGDtCzviP5RJwtpZjmOBM
LYlnY+S35hSNGgfQicKmorHy90o1n7phHT1SqFuCyv4GPZYff0jvOOc4aBaSLXtSbRMxbYM8vGdZ
9AEZGSg6yr47gWCXM4xdg8put8ze4IR8ioFBoyA0RAc1VOLSNLn0QkLztk+flQ2apBrQ0bWO2PZf
W+jtlcT8G4+1hI5WD8Ovd/KVdlfQ4+uZIs/gZ0Gpz1svqmI7mfjq7FTeyw4geF6BofdmID3Kcom3
snsAHKfTXT4naYq18CN3Bzb1xcSf04QwTDJM6GSZtIqNf6eFRz0cAMcWgN2Ov18b6GkbQyPSOMTT
AcTmdEAdpOjy99Pfb/5++HVNRapvGILMBqrfbzalcEkydle3dN0DlVi9yVOfT8cwNTPWe4YFFs++
ZRIjsKNB4MygVPjQzh/w407//PD7vX9/+fur/+17v7/aNP3/+duKbGIYVh1yrEW0w6BzH8bOYwCH
aT9aCQGfw9abBxdy07YLexSAYuAuF4R1/vUpeZIOjUtWzd4pmSNNfnFMuzY//vMXNEo/ZHtQTjIe
RNFjITJlOx7++aGLyDr3mJt8UgmHarTsw+9njH//9dk/vyT3vtdDSngiBrJB/F8fUKPipXJ8LvgZ
+2XO2C8G9Me6jsjIAGfNxuao2Dv88wN5i+aozx/+2/e8UiR7kXZrzGw2TpMGRvr8mdkpm1Z6gBaU
+64M2rYWY5Pp2NwxO6MMtu/giMn8Z0HTAKmb7c2g5De5KqKdzqsWtKZxBKhHoCVFDj16cW8cRaT/
x9cBNsJj8Prv/+H3d/3+r22myP0y11pPchCnsLX/9WFiZL0GedhtKHDZB6NG6qWlAxw54DMqoUCI
2PhMldsDU2UwgDGm5HIfbB5vgm3KstVWGA+dVZI+CTswVpngC486RlATEANpKq6MEjvliJUvB9/d
m+YaEJ8Otuqh6qf62JRTw+QV10rotPo6QA4OtABmIm/EVfQ6CY0nyRrRFLrYeFODcoBLMeNkQ9Es
52vVZUxxsmJtMv5YlEzeQxRoZn8wI32zvKQhqGgx7UWM5uokMxK+kPoeMi6rlC53LKr+SprRToy4
mZxQBxNiAqOchnBXlmzNYbKD7TUIJloOYMXwx+W/JOnIgHgy3qnKf4Uv99hlork5YfeX87daYmG0
1+Zwbf2eXLRp5BtOGigC+R1BJV1hNw5PjhS7uPPcXVf2dHIViEJ2Oe5x4/4dEKW9UP9rzhQnf+Y5
TTPZyZgZT85Me5Iz94mqkqOrG7cm++pnLlRVxn+dmRQFiYdMnvOK1jx7m4J131XuxgF8wW6OWqch
IqbA/n5bl6mztdCC8RnHF2MmVLmgqoRmngMSHhkIK5SNdIGN5NTkpUAxNvxjXuJ/Nt0YNyAQLFmI
sztTsdTMx0LJH5MJXIv9lU5xQHun8anNhcWh86YB2OL4keDL9h28ariYcCtD4mpmJlcCnCu3oHTp
4LoisF3dzO8KZ5KX4WYMwicYGVZh6/ukdg61nj27rgtZEBAYQLCqXQ0zH6w0iHv7IMMKjaChyw6A
mrtPNRhUyybbvq1C6gbhjZFyB2rHAcKbWWTNTCUrZz4Zg/lg1QXZZ++0n+bMMPOBmdldcS1muhmO
kYFy+pEKWpCapUfUlMfCJh/Ny+gg9o2TJJoGMC0CnBamcC2GecDejfabBVytRr7ibTijKh8yvGsF
EDbmHX/iGTzSDdEuGskWtfo05+XdiFJWTNuJ1x9zNq6bTFO7KKQNzubY6A4QCRLrpClYcI7sdqWI
cBEU4u4bnrbA0QqOyO6IRVEN5qGVbun83sQpx1RhM8TmB8RwN1YvWQ7kJ50IaMrZZmLhCafoC6FQ
JSGQ9XZUG2HC6uj4zph+p+Bag4hmZQd+lWiqm04pXJ2grLbFkQWmWATg8jS9uUO0IQIc/uEB6T7Q
0mEvIRC+ls1w7CMBXBPxCQxrsYipbak/DNB8HmCdSWfwINvugqJAcmHm+CGAvgao1GznIS/NrD+O
iu3M/lN+w/Bi5gEiVS3ymRCoq/GYtDTwwba+gDVB4OtnomAHWtCnat3s2bXAGQkc44EaGZh+xZ1t
27VR7XM7dbdyZhUSInqtOgyNkLwtthfje5ZLG9j4ixXF8O75e5peQMpwLCoOG2U+jFby3Tr7rBof
yalh/uHMjc1QglGcwCnOZn3RKwTM/FsE3OQj7Dob/qICxJg3+kNnRX8lTg52Kw8jwMYCcGMBwNFr
3b8g4rivq+dOPetomucJHg1zevOYhtN0knn446dizb9y241/0jJj6OVQozHTI1unKVDTW/Z10lk6
PDt3wszuXdxUO78k7JM70XOiSshlRvDN2Go62AEtQTHbJEcUCU9jFR4ic6O18boNx6fQaQ4sLd81
lMV15OZ4FLLpPljZX7N1T2MTvmlAhVYJf1pUVvsgTQ9TOd79kjYCaehQIQoGq4FPkMc4xl+BkNRr
kLIcqQjhmTE9ddpet9KT9LObKcZX7B+Pmt89O/6X46t9FvovkWJMMMna3lqVfY7SiVr0cJMUo33Q
NfsID/FCFP9vKMwHS9+1RvTEuensmBDca/cS+8Glk2azlDIkrz4CXsIuMx+6pXzW0nodOdmZ8mOk
CaFvwMQjw5pINW7wI5wO3qPYJAA2B0pKp48sEPSh4sOpXJwu5R415JIqtFerfZGJ+26aDAodquaZ
rJfrHJMpZmh/lzlilffOSwQ2yA1Tup9tOiyYTU7O2yhqTpFqR0hbOvpzVHP8KvLs1WIcFCn53nB0
IWx1JEt+NXjkqNb6k0r3lYwPz3Hj5A5MMaq0XftKnjxyOfmTEXlPxdzS6nietbCCaGe5JW0bMAeH
rJIUSqdIHtgDysI/EmxsaYyZQ7OtjZe4qrOtk0N3K+EvF9W+MXX6Sywr2/SQIomD0D818QdM+PU4
U3Jw1CdIgmlzLgt5dnVX2/JkFcuSHrddxex27VpE18mYA47HxWF0zk+eige9PTVF9WQkdGzOvgTb
Yaw9kPEluheQ6nCdQziJN+iFp7hS9YyhWVXWzu4SDNaYvQsG3Iucl5qAYrls3TRaATJi7FX2h2mm
IU96udWZ9xF/1ZxLrTjwQMkReITj4JhoYXBmNqsxK6G5/PdLITd2mX8Umn4MiBONRYsbQGbfbeU3
a2W8uiPjj9a7WZSlllPy4FbuvetbyHuWOJstQ9+k7PYia2YPu/NoMUgvp/zuWxy+ihJ+1CiaEevL
IshWyPEJUo+40JWFrxp27JS6D1ETAj3Asm0IBghM0XUSJGFvV1dWrw9vMvUdeS6AwBGGOikeY0/n
CQBWPq7l21Qjnc5M/6pSzoqx1pPjJmyh7ZScuv5SCmercJVsfb/jD6b/nPAq5zf8l+lycA085Yl7
FfYA5XliiG/TkhaV4aeDgktMEyCaNMAk9gOhpejVpyMFfCV9huWZenime1X+3cITWw7Ulfr+UXhd
fMxNGmFZZMjUG+1XjIvvkIPVryYBcQvsBFmM/hpJQGX/f+rwP5k6gKr/f00dwr9JnOPp/b+MG/gT
/jcgBU+Pjc3XNThNmxYEkn8Zkc1/UPnkKgzAiKlKk8wU/suKrP8DD5GlkxdyCL7gU/73uEH7B15n
NvCuZZmmsvX/0bhBSX0eJ/znuEF3pKGQDVz8zRKu/n+MG3h6GZAuRrUUeOBKsnf7cUoPnUapm9bk
b4TEbXgF5dGHHTKTI9s1LTvNgbBK2injVFM3W8bDzc/hLaiQCgeLIT/gEvOP69Hzw1QWoFFRPaic
/bquB+Al6BgZ5+OtMSY3s25nJSawtyWT8+X0lboMxOEPsNeCwV7FAfNu8gU1CE7sKtbeR5wVMTtn
rE6cbUyPUk+tO2p+BpLNJF7tzQo3yRUcsOpDpb2B4YzbyIi/wxZRyOoslHW7eDDSBGCw0QE26eiP
ptY29GO5Kt/cAaprMnYJ/VQDxn+VvsZd89r6HfABo1xGjjPD5hL4u2yS1jLqgd3F4y3Wq7dQsvqY
BmaZZnQXDjGJha3AYRSENd2Csi5RYFfo23FXV8irvY6PuJbqUauC9zCa3I2ek+loHUNse+qjjtkQ
IFN3cNo620vWJq1KLC+CVDEvA3DqB4+iU/xjj23QQjD0ApqUKuM98uNTwYzBhvYfBsuoHYlieXTu
Eexf2srUiGhjS4vG4Wp3Iyf2nulKrtHJ4RupOBSa1DjKqxce/g+8g/QFFxm6vTZ+Y5mNBFrqKwVo
auNPcLorcL8a7N9lNlZr+rKImuP3XsYoOotNhN8IrnLnABkZXswonZ/OnMX0VuMn6UPY+LBnTENb
TcLCYycnolJNi2M763dJR/U0xXCgC8MfIr7zWJdcC/CFck0kKdsl7RvFnxeSKluce2uRuQ6SOA6r
KmGx9Rw8nO1knYzyi1wc1V2l/w6nDqXRMk+9xksrvV1sojCUuv4LafPXjo75icTIVPYXB/M35bt4
JtwxgL4MqI7Fl9yf4xecf2p2Zk5AFaGTc8hB2lzipwfxQPTTHbMrhSZA/UzJ+xnUxsp2uLp6nEtS
OgyiS0Be0mUQrzpqlqfoedA0sabaEMIE5RH4DOAxUC61KrzwQ9gZJZk1PCFIXE+yUIAUAS2uoP0/
mmbKSLrFuOnHya21rT01hsamHaYDeB1rX6dUiDoqeK2mFlK7l3y4FWQTTI7FEgDaUpOwiy1dAkMl
RZzb5XOLhLoKNSVXrFLz78CbJtFnDU6HuWDvWxVjueXpuMfGKVcq484u/3QlNsBRYOPESDma5LPH
qWGg6BIcHCFTQDU8IXNuZFeqjeMDmlE1zRfSZlTBCZnhTlugmrga3V7RdMty61X4GGqCYowWTXvQ
DTo59VyePUNXJ4MXM0z1b7fF1utUlblqLDaGdWYT2IxmI0yNCX1+d3TbvkqJXXYKZq9ArlH1WX7B
Xlv3WgHjtm0int/1nvwgbd0ERDZdjOfFIoPoO8ZXAjBzxY56U1vCWaZc9TgwyPWOfbOfCt7zdhr3
Gg6oKsFKMvighz2aFnAfsy9IQvOZ6+vAsec4Di9T7A9kipHTmobBVCnjTdXU0CpCvBq+Xe/iiMYc
Zjd7y0pIf3UAd33jycioTczShP+nmzGwOTsuSYhlgXvyqzSfI5UlDNu01xGjzZLSy1WgIqzqrVZt
oD6ybeGCMqiiWmL1eIDUfJDIJFGBby+yedMqHYeuHflbLVa4cTJ+r+e4N5qeWMYIqMOBdXFFhNXe
GHBA9cyA/QieglnCj0iQRYaRuz8iSQAYhBJxSyNMXPO+9Flz6YAFr1UVuotVmWGy0hlXwlXSgAcq
f6srpqOGjiXHHGfvjy7fcs99g1Z7T3T/Tx9WXJHY14VF44RhdQcjbjCimdyXfpKuEyemhDTH26XH
BuYwQD22qgmOPEddQNZ2IKZKTO07nVgJqpFDtxZs2ti45ML5bIOwAHwoDqlh4+Qzwfr1OW8N7aLH
rAoIHViV4nFm4iizj95g0jJNrcTeHjOMl822KaaNDqgGCXlkBtqKuyjLR/TvS2Kw3GLl2gUmyn2k
PWHSwb3rykd3HiXXSr1WRZ5za5M1yIPwk0H9Y28nT24gTx2Sm+6VJAeEvXFx641eu80kvCfdv2Vk
ASShHlvw9k9Ve+2UuGN3fR5MattUMwAIgnpP3LbC4VnDZI0Kez+SYl1EHC+own6d4vAjy2MWQvcK
aX87etCd4lxjculM/q6DXrAILOSTicAFA5GOkplKfdiMYQu3XQLdxr3eEAOFd4gTWGACRYit8xHD
l6A2VlG6s1ZB/8mkr2EuCMPB7PlXp+6wJeVALZ5THLlEjpmvg9Hq9K9grHvq0W8V8QQ7Ikea6p48
tzLtVnHRfgV1c4Ruf4hUeTJGaOmQ2LQ+xZY40voyoo8W7qZpG1oU9a8pz05jXW2mnFwLhmXMVoA7
ue+He55Nn4YBdLTpBu/CMKC+Dgb6mg6sYu1gUmg8xpJd37ADF0QAU1Svlk5LJzEOHc/lE5hzsxJ0
YdWMEYQ/3IBw3GvC24AkWyAesEVGgpSTdQtHkodNW+P8/aaUriOdTtYi1zmqZxSC4aawautOuwy8
507Yu97ncWXwwNg3XX7pUgpE2BWEqOINL5rEzTkEYMHxH7C1SiN9zeGQDhtiHVZzVTjDnJEDCN2x
Ec7wMtwKACStgJ2VNq8zMiMLkTNnzAqu413t8ZZAMIHjhDl9Uci8OrvDo9R5HjIUirayvNWQnJAR
F4FrPIQ1BaqjY1xdOlaMGuDSUH/asfvTpIm+qYhFcck4i1iy/tVGA1IEtnFUdgsO8vyEKWJNVd00
m8o4ZR+MVJ2JZM6ubwt6Mcb0uNAZW5jPuOb+9BWZ8l/rdaAPNwvQ8ErGGem1CHBEpxW7tpKXzBef
YZPvVfYsxvxCWxyp5m7DQVutYR+DXy+YeA3+B8POfW0++WH4PgTJmUbzlVQPBGahBVVnb2976D4k
PRaeNT5Zef5SJv2DyrLPILeuhe3Syygd6j3Fe1S2xyjFFddY2dGJnC/HC67KjraBaFn6RP1kTtR0
avYi4qiPgjQdY6ecDhKNf1c7BrnlQadhAwV945ZqWtkttCBMnBemclt2H9CARfXC3ZIcK7P6cQO7
vEQTfUtOdBI5NmWN3RQIN1gi9qMt0hcISB9aaZzDaLTWdaz3194O9qqPHlNauZ2IVTLrGNUNlxpF
yWiZ4nlPXe5AT62zXdH3Fy/Rm4sVQgyKRX5mGl4SG157+D2UP+ybHUD1E7CZFaDjA07dNw++FRpb
8TdPcIkEDHIT5tZa3r6b/E1SJNesi26BlpaL2A6DTWCIetnr8Tom1Ey9oEsvwZQyTffkZ2Sylcqw
PMFR6P6qkdUs9cxNOr8oZn0JC8Z+cjJhaNAYpyoEA2VcAz16qp0ooIyOeF1ucUJxPG5/BNSN7YNJ
imP5EtB+dTRF+F4O1pNRF9UunGS/tmeshDkAkxh6iRk9HJJThOfaQnlZpEV09cY/2FjOmBHuNlVD
dE1E5PSwE8KB4s5Dk1/OsJ+4BHtcGjenT97Q2s2DBgSsNSbyTJ7WPxJE5XFpV8w62eCuIoFPyafv
PpDUw7D0DG75F/PEmxUTUy5IN2ntrfDnnwMwFXUCdXIwnAh7C9kvhMHFmONHz1gKl73l39UYryZP
fdV5dLTj/tlP1WOemj4q2UC1Rf3I7NU5wrm62W0ZEVhgcoIodc9FwTNz+k4JGNLDQO7KGhx7DVI8
XwcxW3KNf7C0uH9z8oyA9EKi4J7qtq2WOmudovA2ZlBRtshjQsef6oIuuEVM6gkS0qOl0KAXcxMs
+nUyHfted1eVn/UcHDnjdPlzH5G0ArIB+IUYzHykeoxhlGhBvx6tAlBjFDCAYVmM7BaFjrXQLA5+
32qbuocpy4SKk0lsBuuwz9rV1JQvnIF0J3uUecfCirN3ZbodgQk9vbDqjPvJAL9gdHeKrp+19sjQ
G65MzDJmdEepj/WRTCJsAcZ0TTRl3LQ/oTNuaAt4KUfAmVr3p02xCAyanZ6Sod6PCZewxXyQ+RmX
qJPgH2M/Dx6x+HEGioQ5kFpF+qRCQb8KYqhjMl3zbWYJvchTMgCxv41a8yegdfugkffpNGg1IHV2
iiZ7j1VkIWFUEvnAiSch+FqV/9JxQkUd9C+p8M9gTTpwH8zAXJfnCqVz69QCXGBSvUN0wwR3PsTV
ygkGF/+NkmsbohT1CcyKzlS17mqrJiiTVtY51gvYpo58tuzUeMrqI2Oefg2pol77k/5OzRu8A50W
AtxOq4Gz6GPW+GcQ8y/xlPCUH+yUHEsFZIvml9q38AU1aXcMGbMsPU03VnAr0pVjWvHDNOUfo9wl
DQQUq1ThRrEokiD9dGesL07/Zsb8WvB+pQf4t5MggHXzGs1I4B42sN4258SUFJOF1AcM3kMLRbgC
fQAXcS9/8cKW+dDDG27q9MrDYz20RE9s5zWAsLbCLgMLwXKgg0QU1cK+2FfNnzGaxmUa8lRVIgVx
PMOOq4I5mD0DkEdIyNGMRA5nOLKEklyaLl0bxuOArItbTfLv33h+5K2buO6WhIkjeJq8ZeGMX25C
8TAp893Es4bwCdAHUrOI5as/n/gyExUF58KlKYcIcOgn7LZgzbAEyYK9KlNFbSlmGPQ4Y6GBOhZ7
9GWdsB52iT58gszkbEzM8bRtM22Qc3iuATUNcTqCPM1h2wYa5OzUnMlwWY4zkjIzrLrQLRqJRbJt
BCPI0hvP/KnAnV9MEUU8GQMCDEJdTS9EEbWGFfjBemNjsjpmWJ4YMvGYjpZj2xmnOInflKo+R0UK
BroqR4YYyZmd2Es4BXKTeWm4QrMN4+ItYoVkDUvXnSRpPuVby0NXiYz6JRuKm5ZPnwGLL7YkwYYq
eOuIlGJ0lVhXHbt4IUtLSzNbrlPu+leW7AkfTDitbYftsK+oKAaivktFpK2asqH5RK+MY0ufSyYq
GHaafq8y9ytz492oYCp6VAiveMzcI484t3cnd+YvmtiJOd7z2AFCCcLwfc6dJlrNtDppIWYM3qpI
0Z7g9szmrvoQE1acz+KYgVgTVM4SFzrUrkSm3KZXwlJ0V2fjZ8/gf1EbA3XohmDgGGyBk1UL0/D/
+mPzbbZwcUQ0S+rfSWm8lY7DjNJEWXfZ1nUZ4PnIUZgMxqchsKinK2O1YHmnAMmo3gXW4KPlRPvK
1wqAqyTJsdGt8cZ4ix73km2QJHA9KKY6PXGA3AqaLWRwNYcMNaKrrk2SI375CFnNmDAlCmjZYZdy
kh4xM3UOKls/5IV6EoQP19PI6SUD15NTOADtxqCxV6ejx+qYCMevLI27vJR3Cpyvk9VgTcXayC4D
DY/LcacNql41uLGXQ1E+uWZ2lqb5ICHRsumGkBQ5mxCmjTYV372h1oETXMIQjcUaN75x8Sn1S9kF
MxnEEjfp+biZLNHxo/Ag6EP2LwQnojQ7IMHP6JPooyUMVahdOIhv6fvsS8W83SZINDIXnT0rO6ci
Ho7PweKdFc++Bg8mGWH9mP4Aj29cV6yKMuc42mpJtytizkl+fyTT0+84Jz12gEi4MCn17S9MeIls
dP1rOnlPEOyeHTPDIVrZd6ZXABSQTf5MZrvXJbkBOrfvwZjANEgYo8TegVu8reuz0WtADbK1RQYC
haVs31KWXrg8GDAs2DjQZFdBSqReEwutMg+WaZ8capJAOxCOibt9AwuUOdRL4dK9zZycnNHnwDs1
Gc2+taxPdjF9qkG2N8ju9A9IFMEA9MfJ07/9WL4b7MjQKt135UUaRB4NH2FP48FUDA+qPWiiKzYF
U2sxF/EwpMEHgcHZ0R5p8LhxCg5WIiib1VZmCmI7MmQBgVAr79yFH1OoPujV2NC/3azS2T3Ra9R4
ix8dxxp6My4ykSWPk+9r+8SVDMlQwTS85FARPjvRVqcwjz4wKXocmxn8KMMPnxq0ZhmaGCdLsRvN
MePX+mhrYkQFW0ugrFEoTynHUXaiUb2PO9h6DqJMampMbJzgw5qEsSv8Ym15lXXl1PMiEILWUZ68
ijrSNlnxQ/VzeykCBbHBwZaAgVHCyxnD6oRvzWXLRKoKM+fcAP4gg/5R1tW1TWp0PF6CloHbnFPC
qIsludReGBHEuK3Lp7SZXvqhOsRWMxzII9zM/tOX09WIMha2Flk3dqMPWZ3TkFOx58OyaioitUYW
7kNzmDCiF89dkt+UjI9jCX6yasSyrcYLjV0cNA2588LGWqYej380Pq5Ge3xlVsk2p3CwZ2edeRU6
uUivugcAE/oGvbKX6o+s6quFo2xhmh6NjcNDELZ/A1g6adUvi7r1zjlZd6QKnr5d+kMc4uFWDc2u
tcp3qzBBRDskqgZfkl8q6EEFL3m3I3Dq83aSw3e+4AY8jkS5u/i1imi9L20sKnPYahXoJmIqR+GD
6EqWlt4/lS2Nq/BAvlty6wfTjPVNYq4sBPvPIW4WCv8nD0j9ISui96izlwSmuZZy54dGk88RH77G
ilUSqV/Yfwk//NFCaJsoxxdscnhDZ4oT5kQuGvx9GkaWsTro1axq2d4j/bo7gIFHO7W0jSitF1wv
32DmcIFqlDeBkXmw+uLdGruHPgAbEPYuodr6MW3dA+kwpAye+hzoJTGLzoxeKFSZY3HLtizYanS5
Wk0dEly5S+uqgxifc4YgOLtBl9nEdXvC95LsgQakyyVbwwcwF8/JpK4e03OL1qaDrQVnq572sWVd
HcHDV7eIu5VT+OjavIRksTk6Hip3AN4wjsiiIIij/qVzzDcYIoocXUjgEIWo/TNYqLpqsj475dw5
2foLW/VnRASIv5X86Kv6vZE2qcVw5BbsorWY6hPhALUyvBxAwbxaKDKdi1D0ybYYMOd7wqANJLtQ
ADQsWwjR62pGKwqFzapihSE7UHIrJsW2toLDEPnyOLSCIBWskTkwuKtsLPEFZOEZWnt21XbM1ElX
HwCqEZUZrylrPQH5dhP106JtrCJWHOSp6Us0XH2lIb+czuLg2IDYE+lrDm+bvSWZbyZZzoKk2OSz
2eLosXHbbGE42QdHAbDTpXoPLePd6yB+yZ6NgtHcjfGpGfQ1QXQGxz2Wnwp0uG4xVcjdixfoO1OP
7m0l1gTFt0Y3DntReOBluDXNiSfOHOksDAvdCv7w4JBgqK2Ral6ekag+AA9okiIQ+IAFKIMu6A8A
4499MzG3YmNvFXDdJzf/SWAILxW7WHbBey6I/ZSDoDFJs7JpxHcgnFtPiibmWMIdDzpD6rcB+siG
gcVXPdl7y+hpA2RAnmVqlZr0dwDaNnBSDn5trD3FUpYaFTVAvw8VLGiu7zLFweRXqOCTvxFzuBXf
vKr8aSIQFFP86ufYEI1Qf7amvdGzj8sXPOcokSYGyB0f2yRKWW/L6DER1qc3UdVne8MnoYMX12t/
tPB76Mt2E3UdBixX3sM4YkI2J3kYZuhxssskoD0nxKRcl926jRxqlTKTPAWFQQyP1n5ubu2E4Kk/
nkWgXc3aXIHdD86YOR4wiPrbuC8+SU4BPA2zb4ZT49YLGfgH5JkXHYx72/CsDW1rHOq8+CZNLrzS
TdWy8ZNh70TS3zuj+IDHfi5a3HmaQHDheC7ebMv4kKPAkTODEzk5ssHqlr1JOSFJA7qpXfOQZXhu
9TjdMKIh6VvS9zbTZHGHkqXvn2nxqqZDS6B91PYU3NJ+UjotJDoALFY4bCf6UxfOhEHdagQwYw4v
/Q74yTJJ6/vY+SdVhx+FTXlgLqu7XvViPZjIM4Z9HhN1dzO5moI8WIYMd0xBNSMQZkG+c4X1Do6E
dSuNytm0o36WItVOY7cSktMpWypEQjP+6kpx5JWmD5BKzZJVa3mz05zHQXvC3dJfAM2tU0EDgOup
2b0JFaMNOdUyShaohy3GsMnq52w4ByDrBIPkU3YxofSa/Vzg/hSMR8jYMISJ/Rff0P8miKwMLF+N
ssflMXGwzOt+rzXGZ1wqmNMaA6LYv9CAFzupdog7HL9uum4meZ0cQPJOgp4eWro8/n5QPjCEmtoA
TPbQ1BM/aU89u+u2jZ8Yh7yq3k/Qb7jUA+yTpqndIciSGDWNeNV6MFt/E17WiHhdVnm0HylC7Ep4
t7SIcmwkzXFQXhFu9dR4w6IM96EJCiwvHiRPVOFVPBDXjQkZTHZ91R1UaeA3K4RyRdjAPQUtmx8w
/K4dZtSjAp7EoMsriEzrOSHK36BFJH2IdQnawSldxuUzOOc2DJLVVBQGA+4s3xbq26k1jTYdtj1E
swgP+Jegzh8x2v6IvDbnRh4crQYeRrrAEJPw16YxKwCb3f/F3pk0x42cafivOHwHJ7EDjrEPxdpX
rkWJFwQXCfu+49fPk2SPW5LdPW5rDoyJ4aGj1VKXqlBA5pfvGts0PDUyNIbR1GN0N6d82Bcj3RCi
txCc40hIsJpAPnP4yY0bP9bHO90uX8irjw/kL3O8bAN9SYmHYpCUWN6kpjPsqGcxCN2dOSNOCErn
d+DolDgo+BPyXZM62VaLYxOswmAeYVQrHJREFoeSFSVI21cyRqpdBVN0CabwSPM6iFH+5AJL7iav
3YZkQM4TmRaDdepRmBu3iMgj0+gTxflDr+5AZaF9bZbAp6qu5huyNI6Wnns3NJE1XAAtMteZFziI
rKRICz+/QrsJLEZVFhjMOKbVtK9sixpm3x/tQ4I3bxdT1IrKoVp3CsotT1UX+eClW00MJJnE03Vo
ObeGiLYkngBAlJmF9aRZmxWWxHpER6Y37qcoXtlhbl2O9IHMa0U8lkZ+H4HiQJqF9myMVM4rmu6D
ysGyBLrYuoBMeS72hj0NcxfP0lyOIv0OS9CwpoqJ4z9ZMpbevygZsVv40GWJX+PszW1eR1e9Iu6i
XEE/YaKCHqqFY9ks2RN+zaCkgjLTk3mhMtdgqvRm444Jc7y02uFrlrSbPpkMqrTcc2cW6fotUZWK
mZgNiQ53Wmo4JQMBBy9D00a4TwG14sba9SLPD+HUsv5Q245AQz3X4Ja1SfK9V1+pcbiPqGzj5Ove
5qSzYHkpb4IJczh3WnJZdLG5KM3+oDbqDffzMiGyjaQlwjSqChJKtccVGoVb0RP9VXvEEceu9oRN
BuLFX1hItqmUbUmH772Zplj+ghrkAzl17bxuY5Jlh2zeYt3jvMEvRFLO/1869UekU/b/KJ16fHoJ
8tcsRD2V5r9l1+ZlftFPWRcuChlHwA1ZlqrqRCn+op8yLlTcpeQymqzIKFKsX/VTxgXQkEvKo21r
757sP9V52wR//bOpXWCuRndl/XcG5B+ya6O4+kE/pZIy6TryHepYVU0L0/i3du2iy2yDFRlhvJat
kWLXJQ5fB4SbAknIlrZzn3KDxLQMfcKsdbVzIYtc6T2qfC2bU45TrAFVMKY8uyOS0yRRRukB3VC/
To5bUhSrwjSIjlFT0vfcfRiiz7HvtD6b1gF5Tdgx/WWpYvVMk2aPA+WIPe3GsbCFlT6Sfa0ceCdl
zJ6lPODjhHnBH0ovL5ymmW1Iy5sVLmk+HQArQfMJcVOd6iz8tr+ylbBe8gcfcuPOgAZnGNeDOcfP
S5BRHYxZ4M+DdjQC8L6sy0/GoMBTJA8jcth9bLsbxl4x1z0yd/Q2/BQr4NvD9MWMye6wCv0+M5im
8XnSRNHX+Iu9ibXVOQUuXfCRyVBv+VBkqXfp1ZIcAcVT9FfdbmVSVf/UN+4eocVjD76cawJKzzGx
qLD5VNMAn3Jup5NexDvOSNPSbEikNgOUJBDqrQ4IW+rKKxnHs5Txh9nopV0XESIvly17nIhP6xV/
3mP17sO7hrgAOklDwA8LBariduFeATN2ZNhXTUZTmfZL3aseKmdjlv4xcSNaS0gwmghNXNgWXys9
PZyQSA0Ma0ZjF0hfLdyDWzliY4TqbV/YIH+YQk4KDU4Zx3wk1ZHK2Y7hNgrta71y8rWvGVeTkZCi
TzMQvJuyEkWpnKy2zPbKgK1HSCNrmy5Sgcm+6GQsJM6zpemWr2HDUOuFtj5LKO/Bt6MREq3eo2np
iOn0L7tCjdAU04AAZk6sfy8Wbqss0OO/mlmzGSp9h/D3EQ0vQXIanI+HpWbW2u7AdjztA6PdZw1y
EGNwdm026TMn05mwe+OmtXEVhgmGwkr0eJVCZ8O5jZQ3001XrgoC4A9hdNA5xYrEIoWqxnnuObSR
jxl+pLd/VCS4+3V7H0fWda8OX9uOzdowaGm1iOlwgs82qct0AOMBjfhY8PHZtuzHeo2sL5hlpYaM
iPNgqCtndM/Z3m1BmXINTA4H965Qynty0fJZaxjI06z2K16GlVuB8wVx787SviKGMo7PRVjDjslE
nlD9TGJquNAV/3nyh62XeUf4qVuPMyVXRZzYk8rkPNnGMazEre6scr19SkNIoSDPvuIlukZd0Ksg
+7F+HZXp2Y5TOp/OuetQlq1fY/NBUYQ1cXTOqW5QmEHm1soenaOhyEOYN6ct5dISxTmz07WB6r8H
BtPchy7symOlmA+TQouxR+ji1OXn2iw+AYDdJkRkpZ2ydaJ6N8meoQiN05xWrpnX+v6VY+grXU3O
6LFQEnRlvnE0abuJ8mpdtcaSUQIiroZ+jXS/AODwnpNpNDdNfVLzND7SmavNGlUjqVlpMdClm95T
OqBccKteowGqljlxdFADRRi7CPe8306ooFv73miUU9PBIqHXJ9G3uTR53zP8C/Giph+8Ys2Z7RuA
OlMidjnQnSkxPFo6HhOJ6kG3w+MB9EUS8aMoVgAKMlq2Eg80JDJYSYyw9FQSH2gvXQvT2qPf2rZm
Hd5CrGfMKiTalUbyOPVGte/zlwIEhnMMMWRFhKunzNVNVWY3ZcPjpUn8cgDINAE0sZavUolwKkq0
HIE8cTg/auW9J5FQBzzQCY3jrio66SCQyeFDeB35xg2iJS0ZGApbjVOdyqmoJ1S91bd6Pl3x78PC
lviKLnFZF4A2p2eHOKvmMwLELyDcGbW5l/11nxGn6hcUQbTkdLTuc2X57SahuDN/ziQerGrOwU28
8wDd1U39hmrXS1ciyOSj7CWGoAmTHIBqHsVhOI8tcWVh/8DzJR+e9tNXE2S6BaHuMzgOUZKWdBmN
znYAx/YloJ1xfJjyTr3EHLURgffkk+U5O0Sqiz6mIpwrs+88w8fXPT4ANJD+6wxHEwy95RlDknej
SXA9B2VPQuXk1U23FpEMS6+s2wx1hwTmi4HG3V5hDMY/fpdJ+N4hm5FijXA9SGi/hIkSVCTMBDAW
Md7KawMP4EVrpAmPvaQHQngCUxIGXUiZPAQCQHRHEKskFSS9kEiiQRHBWtGP5G4gvApg/qNjBy8h
4CcCeIqidJex3e9VSWBgeb3yYDRGmI2CQOfLgSiqudo5a/IUGUIlESIkJUKTysmftHuTqCI9yR5K
Ap9mGbbPqSeGSxgEX1JFMkqixXZr1K8YGnFpG9QuGAeR7UgeggSTNA1dIptCEjetpHA6uBxLkjo1
7E4t0V5mY2/tSerHkSTQABs0SlqIlMJFIomiWlJGNtyRn0IiabBJqqSVUkkwjZJqquGcYrgnehvL
bSrpKMKcd5UkqFKYqgnGKpbUldWuUYu+JoH3iiZYRqHAccF1NZL0GiT9lcODdW+E2Akd7CqSNJku
CbMh4GCpu+iROhwaUdpuPYOnHXclDnhJuYWSfEth4exy2HlT9Lm1y5AMihkJOMm66iNQKRi80OMA
Yt67ktgLYY0IZErX7Hsv9LTc8wz6pJqShOerBtnXshGoLsiryLR6DaG4yqQsRm9y+lOsZtrgtjih
zUj2hGsSYenlqAxaqF4MucB0TfSpIIAhSWpOyY76bA8VFQP1GY0TvXrdqnLQvYQhurSMSKtyqD4R
Zsc5Fli7yMWSZoTzEOCaHEJ8S2Of8mbK9jke009hYqKj92m4H6yQi/G5yyM8/r1eL0uhMF/Byepv
5CwsrcrddEgj/yHFnkbF9gG+aRVQrI5KG8neoLmXiawp7qqVQlMdN8GMM9awU+gzpnRh2hEFsfBk
1XEpS48nAkXIZFn7PeEQ2pADH9RoPQurzLeI5+RwSNxIN0brXcyQYw5BuvSdiClCkem9OfkUShVd
q7KMuXf6z+zIrmMSV0qnFrG/DBr0Nw8kSSr0Oduy2Lmh4VlzCn0OUokgqqb+WaEH2pGF0IJm6EJW
RAOG4ZCiNToxzNv3XzTYN60UuSLC+ZVaqg9DbVfzth9fcsyc+ANbDHoUU5ti5KFtGc8mHQZkNGFo
0sihJ4qjYSPLrTVZc23Lwmto7csOf0KsivJoNd1Kl+XYSOkvI1mXXfUUZ6vTja9QpO2OpDGVFCnj
5KVmu5WF2xHN25Y6WbNclnHnspbbS9Wbhp7uErrGGhHXOj0pl8r4qI7AWYYs9w4MldyXZGUk2l51
p2Oan0gzfc1kKXiQmnu7gfwT9ShPBwikimohZJW4BnrqynLxiJbxQNaNawYlCi3IT38UfHYYaPc+
xnUxz6K6uMrYPUAVbmpZYu6aNNOImoHQjA+2xWE6VLRzN+Sj9NXfOg69S4q+VYYazVRFM9DlQGM6
i+0jMzqKvpQyddo9MObRr87X2ci69TGs67UvxErzKeETVLKHbCHQbhvQqQ0CAnplAw0NR4/kwt+n
9GLPswQlybnv0Qg2ujysm5WAvWCPInmqWeLroh7e8r7E8Izb0KnXiFKpPrSdtUWYkkpv1E1CjILX
MQL7OVV7xkvruCdb1tGXBoekBv+FTlF92LC1+BUu8Mpyn2qV+hPCFWiKoOE+o/w0qOEEPIgscl97
d0GnBn6/1rnuauNz7xD9pI8eaAlSycG1TtloVQtaIpzuHNmoDBOLF6+ZQ6zukXj3O81pN37E8hTR
EvRSOGdUBMvG6e+T3LlpWvOYAXCF9ODkrblMupamc427EHgLv/JATx9tsEs1NYp1ETRwqwxFHHrt
rWq/jFmNHSCYnlC500Gl4SSmTzeJnZUyEUxKn9FNbTgNKVXoNXNzQq9pdSsr5bxRD/oBpsIgLFXb
Bh4PZ6eFYu5bydEVZTQXwhN7O+ueK13Bh2Jpx6IEGcrVfsSho8eXlZJaG0TraxKf811mQtJUqoZd
kFQconzQXvUSUuzZD8PatFbWQGB2VBbpMTfR/o4unh29Vnb4clYO7sQ72/wUldOh4hx1amggOFKz
h2Q5P5FCVrISCnjf6o585X5fayWxAkG9EXZ3nrpeW+TsY9vYSM8JnYzXWrvqIIHnAo3mhijkHTeH
uldGL5mbOlK71K2yU1+JHZk3VM3hKdzVPp6RfGDQFkScJRwQHpJIxKhykTmOy444Agy0Xzm1WIth
dPAl9Ll+TfhC2hXeqROI8vWKod/H5hQ1g0WJMmPOODYCd0CjHnIUKbkX70vqpIgFpMm1HYN0xwS2
jvTy0bdNlR5dy1lzN2yp6Ol2o929dFndLscsIoZqcO+cNNG4KtFKs4rxYDPUWwMedx0bxDwycVzF
IfBx62Ph5/w/b62I/hJs8FQkCUirsTu3phVsqEslsFlRbwvRiQNTL2upLQ005CPtCF0+0BFQriAw
b0hwe0TSAz7OQOw2Pdis171oo9ftu0xaKicWb3bpKbL0reOO8doxg43dcTqsaH7FhEA5adA6t1Xb
DvuqQIcTmD64myRx9dBfcunLLTpQKmNRwy6qKrmbmMjYf0jqdfIvUWOMawtD0qn+JIJpOCZMHgut
lqrn2hl3puKvfEsNT2lbBdvaaK/DNvWPLSOkLtvudBPueErCUkZ9EZCjVcl2apJ+JsAg1s6tqqf5
sdAb0gJa9eskD5WeOjEmUvSE8cc/uU02HYjGC0ERDz7xK1RcYmkyOJW2NttO5nmYTeKOlaBTNogA
T7WoOQNS1Tc3HUrEhyGr5X+vLiE7eSQF2ZP4kcO2Vvm6EHF6/dEozGMeu8amFuIOPXyyqRYmLUYg
mOKoM4Y2Ou9CcbS7qEIaVlVLy+beyYH3y7XG47wQVZqsfOaduVtyrFNdvCJpRf4dDZL2atQ8Y5W7
HWyhM9w0GuFiPvafuZ6mOKOTYKn4fojQ3FpPiUID0JRcU1cwLdSegIIyGLolcQCc6hlRIiI4hwb5
XEPcDkMsQ2nuh4hCbNSgbgCNqtZUW3hUNFl6mM5DgkhZ9mNjIZRwWQ6ltk6b8grpEfVEo7Aop0CB
YvgemsyUHI+sQ7Eaj8lcK5C9ATS/sdeF4hub6Iud9elc2MXRNoi7AHc6sKNrc8zC8Txou1kE7j8j
z5NeWYgx3Lz3tqHeeTlxYE6XPBoB7cgTAteGzUZTI/T1DvyStsUpgpQ76Z05UsCaSLkQ/x4aFifD
hdMI42vPBoQVMEVElz1HWUoSufbJe/trOxxQUO7XtE+TtZ1OJBhWyX3thDz85941P8H4IraQPVNa
VE/LOAgITMFRaKOVZErIN5PaYjcn0RX+Kn9sEF/OacQ2UODSa2lsyTimvSHxNhMH9SNqy3RBkDn1
rrQyzYc6O4PEw2RPHE+S0TwYE7nHWmQB4EfDQ4Pi0m4sGbaSFAvfI+KURdW/9Hj08SqZGJa+kvrS
zyNE4VGMT9Kr7Tu7sMHg446wDU8eDyoCDhRZLEV4iq+RtyREE1JCwmt4hrUl3TexOQ4p8n8lUI62
xWlDShqPucybQ52yomp2aSnabZII6iPdgmOZwsnX6fOFj3tp3qC/DTOmMzpNYxRXWOWGvmlnGqnS
826gncFmTCMomrzwvD4WhI2oKVesU7XlRDbZ0hJbtRzG1VDHX98+XMPmMrMiyEIsa8+WYR6DSZur
xCDULsnwrUU489tFh2eiWTbjv6G/unEq46aY+MzFcIml3FmVpWDYIMcBiXo96v4jc9H14METN05X
7upoJAaWigTHt8jw18yv8KZigSiMOB0vwo1OuNJ8cst1mdBei6oxXFeqsfbRzlkt0bNxnvDuExM1
c2CeBlu9Kkxti8K82gwF5/spMDzAqV2vd+MSIuYZM+HLYPEyZTsu7MyV50RuWpq4YxRImBwLAUrR
EjeESK+erfKEyokhxk7pEaXokCcJjtF0l6LMPnVNP4fcAg5R5CKfv8Y1TWhue6UMgCi9Ul2prnL0
760TVspgMZA4ecVZ9qZsp3UdeJe9qqHwFtz0RePeTKF/lzCIYEsZ44bGs0cOj+4ttUnc+zIEMCcm
MzTpHNMre05Shbe1vJbLDlOVGaGgWFdmHGFMi/V4W0t/DTa36zQv1lC48amKuwNd75mZlYQ7jfky
tV3aHPE91IPygKHrkE1Je2BBo22OU7CQMIzFASKLvKWtC/ey6/YMmto8jAyygB3nZBQYIIUTNtu+
G91teRp17kS9FJuUaNJFVl2VpJBqYwMlhrABmxatsnZyajtMl3r8YpMJTAYdMf1xm+37MD2XFQHz
TbIgP/3GYgEh65lSx7jynzidoj4tuWutjOa9TtPW3IDzop2eOz8CocUUKJSp3Ld6/6D6GtiaOh3U
sn90bMA+mHEybwysXU5LKbGAGmd3LDfcn5bkycBzI+TzpnmThZa7SOlBp//TRlHpdgs1tDTEtjiJ
psJf+nm8d13nlozmuQvqroUAcmZLVXoc0DlB9XO4VMDqLY8qkFFCJ6I2dv5IOU6MiRO1yzXFUMfa
qOu9b6hH/NXVuU9QgZgpH30srl1nIuRc2ObJb6jNgFMsaVcYqIpUEloe6DfRDEYtLxzajcXQQngS
SctqsAmMql1OYUEppgfe0Jru50BDvz7G1R4JLNsz548IA8IiU1H2s2/w5FXXVZQon0UdrjSnucWE
fiqqqiRIq94qIZp3o8BWgw+ft9tHJ+FOZAnWlbJpRb/NcOXNGyRH296c7gYGjFsb5HBPBfmZRtBr
hPTiisSXif7ehrphR3t29GLTx1irCKvMVgBM+DBKfdViV5gJvNirUR3DHTr7DJWrrC2VxlInsjZZ
mh8G1di2GssDgtmFZrF0BNaAvCN5JmbobAXli+bZDM6CXuGhu/aiurtyXH0RakXO0RIONiKabpzI
Z2PqtC6xuT0BqwVLWwzPfauwAVEzBGjvVXNan4iPC2yyL+l5/D/GZv7Hy/AX/0s+f2qeUCBTBnfd
fiEy6AutP039t//89Xev8jBr7vJ/7w/9/gv9UkN3NxZf/vrnF4xzjXwHfphn3zXUuT+mSry9pbf3
+3uvkDzxsdpXXhrqUoXN5PCjk9Qlf/78pySn6uz9t1X3ggAHQ7MciFDiK765NL/14X//c71fxd//
M9+986fXNMQWUTdV+NJ899llOx+06w/c8G9cgB9e5vsL4FoCC+8Pn9y80Pncqq4RrvHRPrnQLEN9
f18/3I3/+NX/9idXLzRNOCpwPBkd/HAvffPVa9qFK4TLUqv9/bc/2nXgDqBY8WfvAPVCOK5paPTx
vf0Q3v7NdVCtC0NVVdO23p+1j/cI/PSNoF8IW9ekfuH9m+YFv70AzgWFz8K17F+uz/sF/3jX4X2J
+okHAvGHqUtRCHqMby+AjVzE4pFzCc6XPx/zRjDdH3Uyf3gtVNGxGA4aw++XArkLqChl7G+ekA+5
FPzsHWC4F47poqBXf/mmEQZ9cyNo4oJcHdZE9f0++KA3ArvZzy6JGpsfyiMs4u+f9Pv7gSJclgON
IfHXneOj3Q9vW+SPTR9/+IEQFxYJW4Jl4Z9uDfYFSyIcpctOKX8+6sKAfozv599fGXkuCAyzHNU1
3q8DD9q3zwVDpM1DYTkfdWv42QtAIQvrP5y5/v5Fi++3SDkr0TzKuvG+F3+8vfGntwb9gjYalSqa
X1bG7y+AaiKO1EAx7Pel56NdANNlqPupR8AUFzrJpSpZLt/d+6pz4brMjgYz5PvP21/08S7A/8Ja
aONy0Dgqvj8D318H9kYb9aurMya9/bxf8I92Hax/aH/6w3uCzoxAvhdRZX//oN+uheLCoe8dUdtH
vQDvm9S/vxkAGehgnti9nX92I6j2hWYwQ9N49a8/Cf/CbQLyIv/US/LlqfrbfwEAAP//</cx:binary>
              </cx:geoCache>
            </cx:geography>
          </cx:layoutPr>
          <cx:valueColors>
            <cx:maxColor>
              <a:schemeClr val="accent4"/>
            </cx:maxColor>
          </cx:valueColors>
        </cx:series>
      </cx:plotAreaRegion>
    </cx:plotArea>
    <cx:legend pos="r" align="ctr" overlay="0"/>
  </cx:chart>
  <cx:spPr>
    <a:solidFill>
      <a:schemeClr val="bg1"/>
    </a:solidFill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pl-PL" sz="1400" b="0" i="0" u="none" strike="noStrike" baseline="0">
                <a:solidFill>
                  <a:sysClr val="windowText" lastClr="000000"/>
                </a:solidFill>
                <a:latin typeface="Calibri" panose="020F0502020204030204"/>
              </a:rPr>
              <a:t>Zaszczepieni</a:t>
            </a:r>
            <a:endPara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  <a:p>
            <a:pPr algn="ctr" rtl="0">
              <a:defRPr/>
            </a:pPr>
            <a:endParaRPr lang="pl-PL" sz="14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rich>
      </cx:tx>
    </cx:title>
    <cx:plotArea>
      <cx:plotAreaRegion>
        <cx:series layoutId="regionMap" uniqueId="{B7BFE337-FDFA-4ED0-AC59-C243250FBA0D}">
          <cx:tx>
            <cx:txData>
              <cx:f>_xlchart.v5.6</cx:f>
              <cx:v>Zaszczepieni</cx:v>
            </cx:txData>
          </cx:tx>
          <cx:dataId val="0"/>
          <cx:layoutPr>
            <cx:geography viewedRegionType="dataOnly" cultureLanguage="pl-PL" cultureRegion="PL" attribution="Obsługiwane przez usługę Bing">
              <cx:geoCache provider="{E9337A44-BEBE-4D9F-B70C-5C5E7DAFC167}">
                <cx:binary>1Hvbktw4kuWvyPS8VBEgSABtXWO2AMm4R+Q9lXqhpTJTvBMkAF7fZmz3I3bmM/YTduq/1lOqqpay
1OoaW7XZKsyqZCVeAsBxP378eNRfH6a/PFRP9/rVVFeN+cvD9PPrzNr2Lz/9ZB6yp/revKnzB62M
+mDfPKj6J/XhQ/7w9NOjvh/zJv0Ju4j89JDda/s0vf6Xv8Lb0ie1Vw/3NlfNef+k54sn01fWfOPa
Vy+9un+s8ybMjdX5g0U/v67vf/k31arKlPnT61dPjc3tfDW3Tz+//uLO169+evm+P3z3qwqWZ/tH
eJbwN8zn2KXIdz9+vNevKtWkv17G7htMXZe76NNVF/321cf7Gh6/VcWbV4c/ubKP67p/fNRPxsD2
Pv751Vd8saGfXx/OXr96UH1jnw8zhXP9+fXZ8zncv36VGyU/XZHqeTtn+4/7/+lLHP7lry/+Ak7k
xd98BtXL4/tHl/6A1KOqGvXLf1T/+T+/L1Y+euMy7hPsMf7xw77ACgVvCELIp8HXQAr/9KK+AdPL
l7wAKrz8sYAq++J+NKVyWlUr/Z3B8t641MOM8uBT6uAvwWJvCKMuD+ivWPKvJNbut/Wd/Zn1fQO3
r73oBXa7HyzJqv7903fmQsgvjF2GqA+U9/yBPPqcC/Eb/kyF1Me/X/5Ew59x4f7PLOsbSH32/AuA
9tc/VnIBQP13Tin8BkE2eRRDsnwGDPLfeAQHyMOQY19D5B+u49uA/Pr4SzzEj4VHfb+oMX96+K7y
wcdw9D4LPI/8nhOfIYOhYvEAu0Hwt4z6A0CHP7ewb2D0xRtewHT47z8WTN9f4vnum4BQEKq+91XZ
QN9ACWIM/vU7hH/A6PQnhOc3APrb4y/QOf1gVadVj+W9bu+/bxaBCOe+FzDEySeEgi/4DQPvUVDg
AfuaSDj7k0v6BjxfvuIFRGe7HyuBfvm3//O/H5fvy3LoTeASFmD8pSJAHBQ3BXL7TJD/IXV++dc/
sZ5vgPPZ8y+Q2Yc/FjKQPNX9d5YE3hscEOIS7xN3uV+qbMgcjjmB7vZrygDC/h+v5xvIfPb8C2TO
fjhkvn//Q95AwXExpvQLMkP0DacBgMZ/NRy+1qz+v/Y7nz3/EpnDj5Uzy/1Dph6bHGTB94fIe+Mz
jAL3Nyi+TB6Q1T4ABQ0PeEJ/oLV3/6WFfSOLvvaiF6C9+8FUwniv6/yX//HsLIDq7r+/s8B8jwKn
uV/Tc2DZMc/jjHhgD/0Bttu/LQ1U8z9e2jeA+/qrXkB3+4Pl2z/DtnPfeB6iiARfequIveEczDwC
pt6nz1fw+uXf/4SN+A2QPnv+BTKXYJX+SK7qL/8x5v/5v6wq9TJ/ZxHhvqEBlCqKfu2AvsQJEooG
HHEPatbHz9fy6pd///Or+yZcL1/zErXbHws1cByq8p/Q04Lv4LmcgvfwSfh9CRmIDExAenDX/0pO
3f7ZNX0DqBfveIHS7f/nBevv5P2navFpqPTFLf/FoRK4QgiTAPLpV8fhhV8HbZPrgmPHoM/9vEL9
NtX5++v4OiK/PffFmv/ZQ6K/P0D6fd4W3tv76OOg7rMZ0revftwgjBBfPPrrMX113vfptDaPP7+G
IR0I6+de5/cZ4PN7vjjjjxO7z1zmrz39dG/sz68xKHjiU8oCH0YYPowJX78anz5egX4Y2NLnCMFF
qGDk9atGaZv9/BqgxywgHgVHCTOEIf+M6j9egVGiD88wz2cIhlic/j4vBfzmVDW/n8yv//2q6esz
lTfW/PwavF3oI9pPNz7vlUJDjhhHHogdBBMx8pzq7cP9BUxl4X7038pxAn6o8iJ0U11IVOobX6nq
kHXodvQZCx2eCNyjelMZ3a3HqJtNKpI0W2SGBxuO0Feu2FQd07I6JiTNTslS+McCHbVlSHS1YYJP
9b3fBYNkTD36Xe9GI8GL6JnsJ8+R2udp1GRq73lDGgbV3ES29MaTW5PLOS39ddC0jci9aYryYpGm
m/MNr4JLkiXlqtAuW7kdOY6t1NgdjUiK1g2tcX0xsszf+rNHZG9tKUk7rqfEpJt+qjsJt82hq/Nh
nxTpTUDLWtg905QJ3QQ2XoZRtKywRw03i6xlQ1xYr4tgd1ygTm1hd0Vc0Ee+4EsyuoEkRW1lMNi9
73g2Nnzc80INh0F1GxfbuM7nq7Lg97pnR0yGlaO9Mxh4h54tVIywKPCamC1LhnCctWjVJMasFBir
ePB3frUu9L7xNgynq6lgEutJVk4vvTxMWdglRvZpXA2ZSOtlg+z90kYj2gX9yXSL9BpX1G0m/JGG
qepOpNpW2bsMPQRq56Enj594ttKtlRXsIDOXrL50chpD0J60wbDJU51u0mbPXWfllB+C4lja9lgP
tcx5FplSJC0O++BsQFs7p2HbZptKbdu0iQd2mYxKjE2zdtNcWETuZ1+LKZ22g+evsTeGZZOsZ7cR
Nd9VNn/X2Pre8bTw63hkZdxzIlLHxmhgMhl72aJbnd/NVRnXgN7QC73sjNNJCvgOKt2V3QXml3TU
t8pVwvIldoJ3bTdFSXDskNkagfWZacurwC6yM1S49dbrgqgf7sygL7LiNC2ZMMk6qOp4gmWxYhFe
5oQWYB/qaBkIEX121vduHJApNGO2p6MXKbNFy4VqSjFSHBHH3RF3FyB1RZAthM/5GaRulBFXlOjo
zzwy3R1v69BFniz8JOT+anH41tWzGIb5WDi9yNHe1M566WPsCaJWLRaz678d+lJOZsXqJtaoFAtH
u6HZbjSPJ7YmrT3LJyUR5FDDl1Anh8y2sl5OCW7Xg79EKd3g7H02UYjXRehaOPUopqkTLgTVUGyY
e+6WbdT3mUgGHOrgIStjr5+iCbCqJhsW9YHxOVymx9L4wpSFdBYisv6pd1sxL70odBVN/igDOoYB
ESWPCr1L0/tBx1Ny5ra+yNmeVoehqiUj6kDZqgxuzUojLbvpfMku+tERfX/tYF80yF8NxU0SODJN
0pgvNqoYBFz9nDBo88xbDCdyyU9dYqUahqPR5XEmYV7TqKRsbfxZAD21wqXpKavheFuySgjVAhXL
TT9w0eAiLEgqTeUKlQRyallE1aabs7N8JKJIYRXYlygLIjvlou7DHG2GIJPMO6b+GVJnLemF45y5
6QUjZ8MYCEXdTca33Yj2PL/DUy3dXMeut+K1J92g2I4TCQe3DE3JQj0+Bvk+oYGs9Tmre2EG+Nbk
XZmVIYbzbOkY551Z+7qUfGlij1gxO4lM3fZiKOfLoD0OZNp6qBA4o+vGtFHhNRuXZZFjprAlWFp2
6FV/yxy18qad5+xoVsRdlorJvi2nRvTzIovgrGx0NNtjxjYkT4VTBNvK9bYuPkAyFsEiy0GHXb3I
ui7Wef12bo4ILZuKbRQ9z/sp7FQhePouSN1NN/q7NrnvCy6H4GIITp5OYH1uGiN63aWZtEMX5xPf
dDgjIoeoZQoQeOvr4ZoQqA3Ui9V8wmgM59kRHs5OTdtv2iWVpbfVDYl795B2VOjRQACu+qAOE7bO
h+EK06upTaWXjRH3K+EFa68v1o6j5aK4ESPZ9HY7t82VqYuwKlJREV8szSQNzaNJt5fWIVdJglb5
8n7q/COu180U86qG6EZxM+0oLNVDNwmwBMkssJqBIKI2QsG69LLV1DrhNO1qtw/T4WK2mRich8WM
UWUnyGqThFlq5Mi79aT7sCnrdZKvW9SuioLGOqg64VfZKfVq2bD6bCJQbTMjMnVq6ruRsVWQthsH
cqBL8akei/cqB2pHKY3mlO67pt5NGw/ICxWnFF92bFnTrF9Rs1+WJPSzQLTudTvNG0enm9n393ij
A73iZNlS6uyWIJG8dmTVEFEPfbR06hJoIXY6c9kslXATFNamjpe5unGzdEMCfd5CYfZYt6+7JkzL
mxllYlK7GamwS1vpX/j0yjdWtrgUc45TMc/lW16kuyrTp76MqedKE7SrpOwjnkHVVficunvE25U7
J9JFZS5ySt7VDI6enHTmHChwI0pJ3DjUCneeD0OuwnTSUUH4quNFRF2Z+/715OcQrLYXlV+LNKUi
qL3HCVeC9gCxucEVFJq022WJ8zgzJ5p4I1TDznO6nDPVi7pWkcPuCvc85Try1eMUXJnlrS68bcHK
iLvXQfKhyltREgJsz4E3jGyLIfa6vJGqV+dDTnZo/tANfoxTb5NoOCJ/emgLErFZbVqrEZQTHQd0
1QNvYjZZUes+wrM+ZBWUHKTDrDSx8afbmU3CneIxNacqb3Kh9RTS4S2b69Pir/gIoccXiORCDs0J
+2nkDnQT8CD0yEVer93RlcFzuC9Hp0xDC5pj8KooIduqccMbRObzEjcxau4K7siMtkc/b1eeeZr4
7Vy5u9T15EA+WFKKpj0pb4zrpJBm2gTTNh0HYQneVuUMR5XF2tvj2Q0795DMq5Jl4VCxKK/fu00S
VTrbO8S/Qxk/JukoS5qeZ8+VbDJR7l24XVoIQ46Lv/YplM4JdAuuJa2qmKVU4qbf+M3B/aDZKHPc
RyPIjLSu1p7ddeqaVf22qEqp3Rj5eq0yOIVSC0c10gsgi3G3pckoBzrtFeVQiYjk5uiw8wAIkEj4
oWDVeG9VvkYF35aKr1TW7l1FwoLlUZvsjJfB7rPzZD7zMg0EC+TqnVq/3qkGX6pxi/0zb1GXrbOz
xVbVJoSsgJS7yBMiJhfKj37Ps/6K4E564xza1gOp+KHP1mmbCJXN7wflQ0QkYVKXIk8Tkbt17GB8
mXfXUEd1cZvw9z19n9kj5Vc1HqNlnmXdoG3db3hdrxqzD7oQOW+XLrvNCwiTRUGtWUKvm9app+J5
qcKhNnHjhR3ajk26LvJa8ksWxCkRDMUBnH9WSJ7syVlgTmppRWOtbNJjEtRS4WGr58uqJLUwYxOy
MVjNsEdEy3Wbj7CHcV37R+SUkGXjmuhGDEkpvKE45LUfBQpvvZj4rcBIlkzYEsgDd6LN8pvBS0We
nNU9FueL0qsqt6Jtr2zFDkXbhXop5ZheunjHsj5Oi7c8J9G04I3px7j1zIbm/QGyQXjzY8pBshG0
aiE5Fw3/AA9i5grUbFQBoBggljSJx/5ZecWLOZ8wiagHmjDoxFCel8kUY5Aqjcsfyt4LfZNJ1VZi
9st4cW9RkkfVOD902YeqdCLsbfuORlbvCl2K3gxxpXbNOOymYBF4ujL5k+v2EtJNJJMWnhuEPldi
GpKoxlik+GwywDxZI9xmgRJBpBPcUX8OM55HAdDqzIrQVq3s5lOZ6vXsM9hJA5TKV/NcnF8sVbbJ
GxOlsxKkhR5oLmTjV1IP/bauJjjlU+EpOeW+QH0mC0g3lanz2eqLwMAjSQZclxzToZAP1i6JqF26
cxoT8zH2HdBD2hUU6KhknVRPCqgPypKZ/cj1YpxZ0KxmM8DtPXLkUIuW53G6IMlxLvvK3eS+3ppq
lY9l5A+roAWNk4KIa06+CsRCd16+Sevs0OBGsv40zsnWlEfC4WYekjQeeC+mDguX2EgjIggKhE8O
c2lFVw7rAjZsxh0fy5ArvR5YI8b52Ha5yDItFXtkOBdz74qhGaO571aknlf6WUW1H6rp1mTLusj6
0Blw3FMTFhWoOZ6vWR+2rhYJZGnv4EjbHuTi3QKxrOeHUvMoaM16wPcpMpAbi6BBvabdGgchhVrt
lqJeeZUjbXfr+Cuvr0BCGdHCMUztYVxcSd1ONmM8Do0scnuYilM+39N8kJ1KBeK54AjoggHfAKsP
SQ3qu9xCpDVkiVm1Rv5h1Eqk83a0+8WpJKNv/akURTCGKl3z6mSDjVMhOeZKNlMXjc0Q9jfFOMt8
gOi3+xokRqd2bXDA1QxHByWYndy5A+bcMlDSrU3WLblpzCnx7RpPjrDNVeu/awcuK1ibmx8rJ4W9
a9HZQaD6ECwnd/CjtBIptE599UDym2WcN9Qb17NNZNZDEpj+zuPn6eIKLy0iaGVAzKyqgIpi0ALT
fZFvSvfYqTbyys3izuupSkWfpAJ+wRzN3NnUh3kGfUeXcA4uB3/btt06nSqoNrvOeYe0kgTYv93a
AJR48aDrMiyL9NGzTxW/MtBG9fVFO86rCt1n3eWi34+8X40lCCHkRaRuBRu8tTu9Dfgirc3XXb7r
sq2bBjH8jnpTeqlEeSMKx9nPCY6MyaBLZ9JvQwPcYymJAnZpx05AocPAeznEXR2miy8nOAH/4KFK
FCrYVcsTmqEKkFnO6J7qjUeAgZ1J9KMY/S7s8LDKp+TaqiFuaBsNyL5ToEUZqGOHxDVBYlkufeCt
nlVhQx8aoHHPMulgsAHcebWUzSEoq2fwBfLLy5z62wJ1myFboaAWGeiuNMhXia3lMMY8u69HdQhm
MHCioC5jjNoQOkbJxjDPDppNUZ9Ooh2BKpYirItHv5gjzpqddQ5tdzWBkvHmPpzSHM7nneNnsup3
HmtjMIZmkKjDfGa8cZW4erVY/mypQM3obgf/uXM34YCmnRnaw9xqWfNh69enmc3X1HZx0vXCW1JB
02I9ia7nkvB265et4MwRGbrLsgl02mVWHhhK5VLnNxZiiSZJWDXnLTpr2isyvR86tTGsBc9kDjtn
FGgOpE53DVHSsR/aNpq7MRVg8uwpp6LG58lYA4hFFKSjcAyP0Px2GW5nGvp0jd4m/QOtBR+mKPCb
1ZBeK0Uuq7eLPhngrMnFYiHDdQk9dem6Z207SNRZiaZlO5LbwNJIl3249OwiXe7HGpJLsR38vHo/
4FmUThVqZKOayXlw4cQHT7T11ZK1EVpyJdis7yZ3uakycMcCqOn+LMfGrDswg1LOBZ7vFtWHiQaS
g1LbYmfNRj9S0/sF2kVS3MzjieNwRkE443rbIRUllRW8u/WKQPZBdTeCMUczLl1v2LN0FnYwl5WP
dqDSt6xD4FAFboztGOLqyGixTV0aN2W+sf7esTvO0psBNL8PvEiSWw0tQT/pVdlZqFsFnL6Gop1G
E202JXeufGi9C2c7F0PUTDyErjJs6uKa5CCJ2gKaQSKaaZQWj6umOSvKK9aqyHCw6kYTp8ksyzwX
U5KA2GFXWeML7pJV5tY7NCwS8XJtg7dkykBAZuuRssOIyr0fnC8WOmAF9iU0f65O4ix1woZdBTyJ
CnZXdbd9EVzPenro60XwY4OI9PpOmGDnKRwVOeioYdva3VLTTVY0ssLXNG+j0l7znW2zU5+1Me7O
sDvJOdgN3Sgy1+7K5FLhU46yQVTedbI0SPhDBlkJgg6F/vChpOZkymaVLdmqGIbbBL7dN8H5qOuY
dp5we7uZkRcO2RK23aMxRaSZ2WnofRZd7GwQZizf06bYZYRf5s/0fyqgnnT+JJd+kHze2yHZ+L4V
Y5FJTJKYdJBdwwrMzQ3gsMzx4GloRoYtafN1iu6gEK6HB2CCwFyk/d5dVvlwmvhVTi6zGEHBRcMj
VGInO5X5DdUk1CxeutuiOmfF2TzX0p7VCu+6QIwXrV2n2cby2FwjsimHA07WpbMqZmF4Kbu6Egz8
j+C+q5aHskbx5ICyy0hssCeRNUYMPvREQR7OvQ3rpl45rQ/1/alGZBvk3RopE899cVt0k1Cgnew4
gqVLz0d2ZsHgqIPLpe53zliv0i4egd/tUhyatJB9O1/kuABbsLjnMxZ+p2K7+ILUOKQIRYODwX88
LjiIXL8K1VLG09hEBYb6N7SbEsTGoruta2jUQYXFPsioqQJsLhsIjFQJTNJtThzxXOAbPa2qzoTB
ZNZmqjZecucsH4Img/5sgsrYSoOzt/VQRouhoerSe4qABmpRJsE+1yk4blM0qhq+ogdT72xizn1K
Lx3eXBB8TuyejCws+SSMAuczwODm3jIDzkFlJrHEgYcvaO+E5TyvfPoeo3UPbr1tUGiSJ3d+C2o+
qgt666lOpuidq3Jh+ns8DgfgArIsol2gcyuPtjg10Ahg4CgKgbckStAGSWpa6NmhjW3Hd215H+Qk
zKp+hVrgem7DtLIr+t7iDJrgATZ7NxAKbocryxoDKuc5u1aISTOKIRoWR/iqku4MuYt3+TuaqFOu
QLC4sqjsUdXvlX/XjFzYOntyOiiWdXLG00Hm43vf2fLeDzN8k1H3YFWyshDbDn4a+TFb0C2ob0kc
I42TP9K+itjQrQu/BO8LLM1pEjqDqk5siDKQE87KhYLOilIWWXDT0Ou0/tCQTOrkVIMdVnrzqUBI
zFAlSTlEYxWIrDbQm1+oYA4TtxeL2egpk6iupa6cyK0WuZAH1pojG/kqSLIr5c9bRviGe3Tt9ns2
XM9FCtYBeCmg7UZ+G9Qf/AbOYMtyFhfgAZsqTppF+lBdO7DVSLXiEHja88IctDaawY3OnCsee8AA
QJEAC7RzYyv8oD+oHppaisK+CtZjdaStmoHXi3VWZSHupw0l4zathnXvZJfwv5CxajwbrPOALY86
2m8XdwE3065sW22XVgnkgtuny42tdZSyiFgaO011NejiiWYLGBeFqOc69penalhl3V1BJ+irh5Nr
PGHaJ6yNYNAbMBgZWTKdnFyDlLrx2bZMS5lWiWg9cNq67uDx5HbG5w4lcY7UDh7ctWUFIxnYxW2/
XD03DIrqOxvA2ZXzmmLeQ3wNYHq10PhAV/8BZNS6xu11zb246ERy0fdg5SWk3fj8ES1W8j5faWvi
gm3N5K3H1lyXDbhVvpZFf1uV7gp+t/REHc9Ixi9VC0Mmt5AMkVOeuCc1rhXIDZIUFqQDFrXpVnYa
Ineu92C875DvXBR43hitNmlWyRSDdARPQLVopfuVa8ajov1mzE7eowLTd3SrewojDziWQB1dDQoc
o0sv7Xe6mvddrz9MTVyliUyWYNUyssnMErf+uEpZtlMBuD25SLP2kA07DHSWOqloEQXjX1cwFgo2
Xp+ItNypmQikcZwotuUTCl0KTOPzIcx7KpAZN1m9OFIBSyFtL9nUP3iJDXdloDdjCfgUF4uGAlM1
4OR15xTK2uyBJT++T4iJ4NchuxEMQpgtXPCyz+XcJIJpwWsXJHl/obgTaVyvXJASnmdDxw8kBpPa
weitXcZtAUULOcsV9T2hytkVjnsPA4GwTmgI6nPTTgQaZCOr5HwcK9Hn7ZlFek9pEg0u2vSDgY7i
jo0GTPwgDZlWA7x7iqpZrdsZ1HSQRGkODXelIr8Mzoe+jymezpxiFMlZ5wxiBsHsQtt+WWb8TrMU
dO8ouvEaVQR8t1EE/Rjl6WPWgzqB4FfIjXJoHTuyq2Gu2Dhkj7B9N9VOlJhrDWIzL7xNKjqggH7t
+IfKTaIApnPL/DQtj73jbEAxhXOVxEvTwryVaFEOzRPJnn1vu22w2RiQZE62A1kyanPTPGdeBqLO
9JuFfmC6OjRqWul5CRVNZFM2ItCLUHkdVZTKZcA3hPmhl7BwaipIT07P0DCEzQwadDVCa5Io+86W
ap0VKAwsjFqLVWvGdWErmOrdMQu1SYMZnabOemgc2at4As+iBiUAg5IRgqMZQ+t0q9mcW5sdynkK
Ezh3QmDuC821AbelglFTQMM8raOW5TJB3dp5HsKlzg2QZqjKswA9z53HuNRHnyw7f+HgGCc7OJAj
SiC457AsHVHl/SlN1gYNcTLSHc7TyMfpGnEqjRlEChY9+CEizTNBbBsTBMUT91KrYNvi5pTUaajf
MwjIXrvyeVQETruEGd7bRt04Iz5V9rm4g62Qj+dtXkVj7whO2UUDvXlSgtMMnWET6FCddzqFeegg
qF42ju/AubeXRT9LoxowEO4IucsXEKIUWhE3pCOE1JLLBu9gyHBDQfzqgYI3dyjp/6XszJbj1rks
/UTsIAhwuukLkjlnarZk+wZhSzZAkCDAEQSfvlfWX/XXEFHV3REn7LAspXMAsPde61s4cdHOy5ud
uvMQ88+IYReb1R5rtrwEDf0RjWiVaJccRmgwOgx3g5/OdGoO/Rw8rB5dUaehZm3HsA6LCL1S4US4
G1VUMYI3PsIUDv2ij/ap3SBr9O6hznxBV3oKBMScTO4bTJFq300ZOvEGGgL/qvm81xjK2kZ8C9q8
7NPtgPG0eurz7mAlLbNpO6vtq+lYtY5LORn6navTAn/Lsw8W/LEQUtbRlXn3PSP+IBSc7v7L0wON
MB3Ixwn1k/uxsrmAo/8WrOToLYWeXz9bwY7prIq0nOqkzA0/9WIuFWzvqKGo/zey0DKR6sQaXQ22
K5l4pfHPrTvpcNn3M37XSzmMv23+GqngaOO45J2Es/+whS/CvkTrL9dBFGI7lWPuYKryeGcdWY8L
HZ/nLfuTaggpqAxoZacVm6T7ZSTFlB+/Su0uMogLtI83Uwc7R+3BZxv0sKmksbr6Zfxdh+4H0aQg
jhQsMDBgkmMAo4SgE0zzQxDcVuMwDkTFgMPMbtPzOqN3SXDqA+KC0kOurl6K3ImpMFn+x6XyxwBp
3cQNDhM63wYcfrNfMCesPzeOY2H8bbRAK9U1NxjUDR0ecKDG8WsY6LkcSVRu60SgePDvLSOlxNbU
DzlrsBrEUtjWP81b/9obeYtXWo4+Ah8QXoBPhJkt3DRBWf5coNcO9rxtiAmsmyp6jk+hh1p7dD15
h0xa9LYVeyoIRKpll+aDKOMm325mrA9SynIeXP9gl8nugp4cPJVhMSW6q+iADjDXXbgLg8zvRui/
MRn2ktOl6Bqx7fuhNUXf/hgMbyoIsb6Udt6ZcMTUN8nukCtILWOKI37TSZEFqy1F3S4Pio84vkx7
93Dr95aFaKV199fk7KAbk5UKnEy5zHBIVk74LiY+39sgDKGZr6JM/b2CQLagS4MvBTCJeg8wxSr3
ujr/rmL3NA3QDjAIRdWUsbrAZMF0/9quS18IpfEeqe15nlVz5fWwFimUTHxMkIeICIox9QKdaL7n
7ZoUKl8TSGQDKxaT7MRyY+GUlmYYpl3TfyMLcQXVk9+RcXxoVI/OssYYjh6yyqMoKaI6Wo/wADu1
nTLoKPc3bz81zyJsxH5SJCzyaCT4XIyoDN+euGZzybna6R69b0Kbq9hAhsQZ3OhN4IV3M4zmYAjb
KiBLXKxNd5zNBv3ITb60Xf0pUEZD7ufCL9vfNIO2v7hfECtUyfoFPwW/ZuVwNl07fAVo6nIgKFBj
PQ7EWRcJuqTHKZ6e22X0R7W+9+O8C4Z6ho4Z+F0bZ5Ud0buZzd/hjebJRr+ibPuJaTwrEj4OGB3N
n16Im9xoXZAAI1AwLbbqO/aTCUjqWmHES0R/HTQmkQ4DHrRhUth5Tqpuzqopatw5cUN3UCv7igR6
byjMrIL1tsWqFDEcWshpoA1S9y6AGbSm3Y8BXD87Wb6nSQwGwsFr4OP4hcxTdOgVRMW19d+Wuk0r
hdW+k4YcVYKSEPZ6qEb9qKdYVnwZpnKV8L8TjBj7QaM57kQAZaIRlz5rX0k4f8rQoWeK6SFGXvFM
QmjQd2+KBt/ogONGvifBtFVwEtEk1PNU0Ny+A8DJS9cKzM0hP7MNLoVvkvEQm7kvratk3+V4FjOk
bnR98EHgzbTDZ+Plsncck3mC3VxL9XeZZVwMzThX0WMUJOxxaiW+d3HZbhHSwDde+WU15Cmgz20a
0Z0AnQMVVrxa5m9U/xbN0px1tOKVB5OowvCOHwCUKlU4/gjraBcKoFbZEJ901y7VMAzLbhhqVFfF
Xrow3a5a/Fo7XVeEZYAxOIZu6cE+aTaU3CYYvTh6oWBoqrRpXrKEY3sFMGfy7nHK222v23GpYkaf
1ompvew2s0tXC5k8dmeamr3sawXbtUMTHNfRxc70qvFBVayDP+m6bzKPFd7GZN5P3BXpfaXNMrul
PZQ35+782jiUU7AclrEmRUKk2tkhzSs7j1f4AdjeNaiEyLY9fAIYQo4lEID6IhPtb5v5X7E2ZJcE
2NZrjIGIDVD3GNW7hIvHJFmjgoBA2wVa/U4D/er7yO4XBqatb3rYF8kuHfl4AM52cIFoyxxFhq5A
QpqIzmWc+JdV861KPXmMeskPogFE5iM4E3jDtnqDSCnnpkhqtJhZnFxGolHGZZCXgBKq1Lr5eYD0
L4mzVVy/OQ6BWN+NonDECls5y8quXvfCBG99wI9TZLJ9ToIiVSlEBwuwrtMke+zWzgP55N8sXk2x
ybbew6ZIqwHjoVohM2XQqZyA5yuzOC1YnD8lHUgO5QTsSro8xd5up3kjO+bhhSi5HkePfypj/vcm
g+c1GB41peCYlj9YsQZiNvAlEgQTXCvyGuqwLWRT5Jjvj5iUMCCQFk6u52DKCNtZlS9wwB2FQx4B
Voy/+trD3mhcZZu4fQ4MXTFOLRuUtuBhmWRYmTgVFQ7z09QnmGxgzO6zyaWF7yc0lDQ0lY4oIG8R
Vybr+tLx9YktkE4k8b/yOoz3VkE5lwl/y2OBllED+mhCADIp68utz54Cjsaes6nb6W34ans1llxE
AuK5+8shf3Sb8u98+O6a9DkCV/yQBOzbpsZTBEgQElP7mOZ/2jVODv0WqYJDZNGqP62zP2+yG0ph
JvSvYdufyDy8stq2eEN+mKHOD6oHDMFSFGdR93JnEgbBIdjNMSgd7NB+n84zL5u1fhEa+rFjWL1J
LzSa1eSD+vwZRTgrQmJV1cAXiAh5NTgpJWFX1dZVlozBYerN8wYppKyTMTz65a+Y2Q+fOoUjqXew
yOKnSQEFCt1HlNi+BKcnynwgFl4Z+0mo/yO2LIWTAd409K4Ik+57zzAaehaA73N4Sznjpc0nAet2
qNo6nIrWxaaUm+7KWNU7A3xuL0fAUEHaY3Es4VkF7bUR1lSxrh9Ra/Oq0cEtu7+2ZJgXtEDpE7qb
qx6oPHKdNng23fscbhAYMZMFuTSYn9eDCSmWx8yPMmuw0FSz4zFq75iaqEyCTKFxQavE758cpHwV
qeE89Ys+NThMjK4CzFin4d4OZGgezCTJHqXkrxPy0FMlz7DkCtvwvxvvKFyhURxGyqCUbgwKfpwf
sRSxdqDPwMieL3Y1b3BsyYlm+kduVnK16fYE2LXZBbPC05MyLuvUoMKvZI8oCTxI0Juj7jE6av0W
dyIv4mEN967Vf3mYuaIx5u+IGXXrgnlnV0lOYB/8Uze1T6TRl4VkG5at6c61Hd5n3ZBnNNXqOMEG
tqbGSptRBhuSwbxHC1uBM5ww1pYckMyBj+wQeU0OXUMYPAuwaeP4ketR7kPJ7SEB5SNbdvZcfBiG
ty8Mto/JQy+DiOhgzt/6ADIYdZ0q1oCriuQRFOYxIsUKRacd0egolU/QM29S0sMEJWgXJxpOXDId
Zyeyp3rW0PrpT6TJIE+FMUTK9D0XibnC4fiTmu2aMIUuyn0Jj+rNW6BSWz9ckjSB5dwcY/414EgD
UjmjaQ1hOA2AFonNDw1v3xsZdEVDwwmQ5fwWyqQr+BTFexHlGA3ofJnvVZKKLr+INP3hoklVSQ0k
Mpj8WPgk/ZVja85WoQLEnyNOt4c6wSQu1sgCAxjfxmbEXynzlffdC9k4Oyxpvm8wHVdNzW2Vox/g
g3lMBRwXsbSQ+mZ0kjM8g6ReTlRrDL3rBF3a1TeJuR2da3dMQ9BXHZ+u8M1ClIwcn+WLYU9zs9GK
GcAY2lvMo4m9jlEDg7xNf0Aq/O5Nc6jT3p1ngjNu4ctW+FbLwhiHnrqpIyg63cVMwY9Eiu7Yen7r
JmzWPo7SI6oqXPQ4ZJUQaw8YsNt3BwfFIa59mSSwPjtzlcx+J9EiShclYoeLi56CsEFDXHtbpnUD
VaYD2U6i6EganEnTysCpzWwf97zGCQHBgKFarq3y5SAVvjNoylQPbUnIkhZ8QwNmgvVFUTKj+vVZ
Eae/Ro5zA0V6rQj6n12LYwyKoGFHXJ1E0EBFT4LxDF7WOJdAwpnIPcx7KLeQEasogYaBtpYUgWs+
Gh/D2057U2HrQYYY34znFxX377MU+6GGryrQut+9ub+w0f42ep0e1iC7teM87YeprTzF6xZ8/GHy
+TfDrGqaOb2xFmaaEIna86T7YbJVHrptxOVpLj+jaqhbI+uf4zTTQ7p060nJ5uJ03RxYDilhzH16
C7Y5OEYufJgpWKex8WSf1v2rjaCSZtNXH8AyGe4Al5+mzzxH7yPBlRcsQk1csCozkePwE+osARmF
drsRHeaPKIj1PlDZhEmQoiLWGQiWbvsta0cfLFjOgab+ozXqjdaOX7V5csO+DxMcKWuzYBNf0Zdc
Jj7lVyVMBKRFukpAvIa6brAR53ABqMwpWEBMZZ0jlbBwUusWI7bkYjfdq3WnJ+DYDEjESuB9LBJ9
4yIrKtbLMKZf/QiOemrAOI+GmqLuD9u2qnJNE4gWvgO6KPhnaru5lKFsYPVmHiRJVFmwJiGBN55H
garGJGZVrGDFOvtDJfX8gAwqKbeAt+g8OGBGCXthan/Vo4JzxIFeqc1CkiFYviybP3WMVtfrrUK+
gJWhIvhoZ8ArurmhS8aC2bCHIBXIYovNryCLbyp3Dl5SEpbBGEJrlOk7ShxB9B7pl39N5/ynZMmn
sX6ohfzXy/j++cf/ffu3G/7+5cf+/ev36/z+/U9vRuO///Fb/tsHuj+dfz7Sv98+d0/n/PO5/pfI
zz/uDfxv8kD/41/+v4aFIhKD3/+/hoX+66Vv/zEx9G8P8Y/EEGJ3aZ5TRHtwCR2caoTy/hEYIux/
ZSTJcBfQ/fa6OPsPeSGCH8lwE1qYJUmSY7L/j4Eh/ABj+Cp+T4Au/P8EhnCfIdJl/ykwFJEso8BG
KcsJdJD/GhjSmPEVke1actrWRdYuBsQq3Q4sEfd0QPDBauqvXYZ5It7aPctkUAwKJqyh/tK6RMGo
wtmKxe6hruyntVsPdtFHO/aXYALoFmxhWG7JJCs8GJ4FJo0lPk5EHk3QfoxAYxFWAIm+1etB1Xjg
mG6VoilUim6ulrqD86EZSgkOoFJOWuyG4GRbq89LmB4ihIKqZAaeGHuHiQhc2DDLuuIwoXTqGDxj
D0Wwp2Mxb+GnHaCZhIE84fmg+eyGVz71vAg6MxYEsI20m3wKW8zaG8gYEQArQ+yWFRaKqXZDtusa
6AaBcCdfA6/e1r++g4u7zmO2T7JIXkISPLUqFrdtXcAGqw+X13Tf1BAvQgZspheApCFr96Ov3MAk
KBUMmQJ5l3Rb6sMMlXuEIVDVDJNUDhLmaglUdPzdi3QY/4EgNu+K46m7gx67dbdhHtwPdt13MC/c
EoyFYNENg4WqYCjsA7rh/W2ytIinxZ3rF9Il3ZnH4tr2iywX/AKu28XVqoDVAcH8jvzoiL4wBqg+
/9WNvtHUroc03o50lBXRQ4K2JKzqthYlckUTCp3nxTToHyDvYeytMVRFAyJpUtF8lfobn6HoOjrb
as4m9CvMHRIDrcPKET5FQB7sYNZveHVnJvtrPrt4T2qAuXUSu2Nn+9tKB3JdTQLvahJ+z4MBkD2m
5XBAHdoMcivcHScahM+mhXY/22eQLOmNji0iOGv8PcBZWoWbQ5QLkMecdA+Gp8OuBlFW1nx4ouAQ
kJ1ApGywfaEIu6ma6wNwc6DFmZ9KliQx7Ml3ny75TVD+e0g0IMW6/T7gXC0wz7s3hmK4iwFYBoEI
9xYa6947+B0etpPpfAplLIOWkiHYRZqpR89lB3h0Xz4E1SOXmlTdEL/m+dxftAL/HAamwA1jsGxC
s4P2RousrrNideHn0EKJWOB3NBwabAJ9P+98uxspRNbQxY/RAumG0nJ1mBcYD20Jzv8xGqC8LsFy
At39cxqWFomz7pWtmTzSLf49tgDljf/084tYvEStXfnBmGUnHMD0TJpqS+JTH/J+Z6Z7ycTIe3YE
ZTf4Glp28eKxt9ubbEEM8jsHmgzhORphCTYYT+MxztFKRAcIl6BlG1AyJpTPCP/AjV/pL6Xr64ZL
awAmgaxIOeIZVCFaRihauJgtdVlrGmLn9d+yGVwxkHdkr3JzphAqjtDgoeQppAWnhSI4qK3bh9tj
B4yi78sh7cQuAdFFxu6Wp+BuRUTw5UjAlWrh8veh22HWO6pwdVcusaJnBGqEsium8BwCeIADrEfT
2Kbdh4jv58Yc3QKKia8D4Cy65Z7ZAwzJ1xktXwz5y0MFGgxa6HbU23mZ3Cl08sk75IzqccX82WcL
urhNHBogOUE3yH0aYj9iCgOk6dYq7yVyF00jLyyme8wPj2tCn4OId6UMPLhwk0JsWvpHH+XirnxA
bV7RlSvv42qhodzPdG0Li5W6z71/yiPxG6NOg90DE8c3wAk4Qi8dgjZqm7+toTG3dkouQY933U+z
umguP8kaj2UPQqkMp7Y0rMFwQeG4rPpIRP6+thvbm3Y+pfP6V8VQAbfLlIe86MF8oZGjbVX3cRlv
nalw6eeMzbqb4oBgdlesdJq+ub59mq4yjbLriHwVhgrUiX7aPtdEvYwge4ow1utxvQS++eJmtJVZ
EU1iq7/KATxnu51bDfI/FBDZN0WgISZ1WjQJqJXe6W/j7H9uYw6uvTYJJsIDm/LvEIaSIkfzXa3R
dMz6LiljjdfnmvrswwRpyfU5sjY6OU70OQArBPENqVFDhmPbJBfpZ4Zf0ls/unU3OWbOdTAUY2+z
FxsRHNLghDUwUGxaw2VWYikfZ/SSZjv2NOQv6RgjlpWbUz7rrgheE+nWQjEMBy0eGvlLpPJIfLLZ
+FMr2CAq7WUV8vnMI/SvTWR+JdjhKo1+jlRNJRi44fKHzs05nVpz6LOElGaCFXCXnmnTxNWss+5s
LzawOAJsg8irhz3phw3sI+AK2526GHkcNd7zlqh6ZThLugf6A2sjEM1t0+bTbb1/29roZQayA3Q8
PU0bDIQxREIul815EoG7amApSau+DRMl1d2TjlLAoQGD3ZDacgFUYFYP0NPXcpfeAwR0EH/B4b6Y
UDzM8A+qaGDA0HHg5/prioWBTIB0TQShpVpYcmsbOkMPRrqBUIooMlGIvASwfvENhRQw6nhA8QEw
fdvqe8gZkP+YX61Po319d0qzEdE9IHltIJ/aFb5j0Ehd4VPZdm6SGBypgpmn2fcoqOuDFnN0tslm
S9dbVt2bgmEw6pR6tC04xQYMvB7MRcyaSgPzADxKvtUNFOEa3gOF5nmOa/6BlOfrCgdOzul0hd4G
E33wPTQAg+BjQsPLv/wCPVvAiesQl9zCR5vD1V+AgWSanMGMj/1D2EyuaHtAbbJOf4t0PWEMMRXj
oK/90nzEeQdQLPnTTO8r6DB4aTWUH+RRRgz7ZGka2CX9b9EmVzgtYQKqIp5nUQgSyGK/1Kj7uVly
mA8u3XVBez9O+c71i3voBtBL2nx7GRZIXOEd7adt/+B6BGPi5hOcewOwkI5nPmK81uS6eHobGLjB
FmBmBgh4SxocAv1eefCFOIjC6p5eq5fgEfzc1zSo35ZRWJcsfNP8NsNbQWgY8fAandm0dF019ugj
g+6QskifbPxDz2gyLe4L5yVbxPyjUe5RsK7dd/V0dEmbYMbfdri7FtogBMcVvUK9ka6SK3kU1tsd
G7tLDls/WOguzL9hxMd5npiT+pulAqGM9SMyS1cFE2AANWx14Wp7HViWP6iOt3sis7MXd3zb0Nf7
VDzZCGhGkp6bBJR4Laff3K9IS+Q92gzYoYcoQHtR9+sPIKmXfgMV6wGfDusjhvUBe9txiMkBtkuD
fRuqBbF1ThFLm9/RT/XV3KzghFwOh8R0B8S5/yawyVPKHibRf+Jf1OIZrv2zGM0KRzG6jilwpUUC
rmVIhoQxrBtl0Cljv9xUsp64pEdSv9OGHpRNPziklHOQwpRfLHJ9LOtvGYb0Ppa/MoKwTIOcmHU1
dDgDMS3Zlm8JoKpMtRVPu6vhtrlk5hQPvSpqmJaFZnDn/TKxIt9GdBv+3o3XU7hjJsdorGGoB6t+
S5CYgNPSnG0AVXkCQo+4LQuRox3D/hbX7DSwOSlQQwfUGo/8mE3lji4DHhFMxgK2BCp3XtHmkDkN
x3N48EYDWsyAQONDRXokuwbR9Jh1EZDdtH+sRfR7qUcICK67bBmHZZjM8X6yFq70Mnz1QPPnYNvx
MEU4Kg3bEnViKjn7bJdvoYmgClP43Clj434xfCk3r+84O6SNed03yuY7nlIYIXb+w+JgK9ssHCs5
QRsXgwgPG+zoUALfaHpEojpILkUm/Wu0gbMiPUF2I5sOZoT3Eio8CsDgwiSokGELML6HPth60NXT
nRi041QgPnnIh5gUXQcODIKQP64BTpe4vyXIbQjFB0Ry0cLE5EkMsX3Gjbj2GVr8i96+U7LYQ68X
SCptP7+2nDyBY42eXTO8NzqGYS3Z5yYhWI6hPCb1RA6UIhFSh8GdrAWmYFoB3z3+YPD5TX3HoMOV
7WULgCptkCr2vxxcqUJcIYMdajmWENHDSk1bf8R9KDheemj5k3p3pH21dt7Xnj+u6HVBEgExicZS
zyBRZnWYuvSdL4Ts43vhEC0+B/nLoScAPRBewz46+WXmhzxqb0m7PEUUVZC1n7brPwRHtND3s8d1
EkDjUo30S6ie2kQ9mrVv8do6KEES4d5NPeNMfB8DJOmRdYsC+FWpTH7DkEWFF+tLkoGpijAsEIFX
KEgEOhmtWtqCDENzuZzR42Q1HjPnHSaHDstzoOA7UAILHwGO2jARFmsUIDjcRuwyE4JTDUpem8Cl
2nSW71qZ/JwWEh1VWtcnMgBodI17541ujrnNzWHOc7JLXd6WNmmj87qA4JiRbyszoKjtwhGTNlD4
NamfU05/rBaLA24LMAs274jtXt2AewqCrpxJGh6J/BJy/YRRCRa4BinOAEV2HQju2BogoaT/lY94
GTgDnjftz10YHlTX1W81EEzHkeSoIQHUnWtLynEydK1D+k0v7xNJ85NMB/huMV+w46EKy0hh5vW4
PQS3kVyIwi5selWtTfuNdcMR3OfPMHxxk321XYdbB+jAoF7TEpi2B/ME0G/w/ryYrAXWwI5hD0t7
5sZUTg3PTMkfWZOHoGFXzGc431uAGztd//Jdk+woxV0nsV+fwxoBgAgblwWYRlazDYcUM5dbfNk2
MfhynDxQMvAmwa47hOuEMpJsuDsFYbm0ee1qMCDggA7hvOA0DfP2pHPIzUHyYu1oy0yNf2rY7PM9
nIcEFpA/i8yTQnozpiQ5h+Oza2EKdAOiDk3/CWEadACbARrwV42U7Nyut6ZDeG2ex+TYOxzE7fKs
kCA4Dvf3b0kNJvHVI3aTq3OYIx1Kkjd4q9dmwjId1vkvOAReJWTBFSTdZ3MP0VE4fuWKPG4RUvYR
RRMtOt9JXJAQfc0wdkCiTZcUHTf3Ujw0FD2y2dQjtaEupYj3gUg+8CRxms3qO85hXSKaAq2fbbcF
6AxKF9HlOJHlsFlABwM4AoRoL3AmxAoP3g01YEoFBcTFSWXvdAlEAASsZH9QM0FxJp6UM25h8OiP
SooWH0gGrgQwJoyKFLEsG7S2Yg62VIMoJy7l+FhyCwFEECzkoU9PuHLr1Fo6XIJmwfLeDlvXXi2W
EwQwd2zW+Zrz4RnTccG69DvhsM7ocplF/tcnKjnyZAU0hm7OR+wVAzwpvaR/CWt+bts8HISeHtoh
/WhSg5tQgJOY3yKwN23rn31+v/Emhv6O0AryQagGsQ0vmYhurZqvXrinjkfARLLptemA2aQc2Ri8
ckR50xh+w1Aj/7Hcb9DpRQLFKSm39O58WoLmZ8x/IlWGiguM4TGgyacb7a/FZzAPrd/TDjyyYY+p
Eu6s9cnEGTIlw4fv4TuZLfmF4UEU0cbGap3D0gfLDgfOiIZqy1r64OiAE4kcmg1Qu7CjKPHKVWGT
FcEhtrxto/2GDJeuOsg8lSQ9xootm84jEOxpsz/z3uMODMFwh4CDkZFN6wafW7/d7wnSKn/SVFbG
QRdymU2qJkpfwN8icqeRjw5q/5EjORyjY2inRxfR9wTlC2QyYmwB7k7ZZgnBDTu8HwIPKDjYmUij
4M3qxcMRrWSAlia04Vd6jbcBeHo7d5VqUmwgTLHV1rL+YqL2Y1iXvcD1KjuT2m8dA9qjQAo06Bow
Qg/7tEWzuVBkuJrxsgXR7w2u48TEiExkA0tL6gXhL9HvxO9w6l90gLkpSNsO0bwebHOHcUuhipQJ
eiHYNEJWOG5gW4YUuyM2RWCTI079F7AYwJGDdCvdGEv8Y7nCnDa+NqIHeDmiIgxQeJqc6xICPyD6
Jce8yHH/STBVElYuynj2oWG2psBgbKCSIszhmIjhI7tfihMt/H0c559zbzUETgQPW7Nv6HQkLX0d
6QpGDdfSlR3BT/tJgzVn62GFQ1TGhWqT6AGs2YXzFdDu5GXVrPGjFYRDRwqhgA7tJ3EgV3Qmdi5r
P1AzsJBFTsA5rliMQ3IBN9DvWJ4ARpkhv73HDSXn1ixVrhww80zvxVL/RHKqxU0w5oVTFe24Sm+z
w6Ro6nXYB0A8J4Nbh/KWuiJG2S79GF7HxuGGp14fcgFvJ9Hkp9q6lw7/U4STXnCYz5acsAlxrMDv
BljxZaXhqAIQicI7sDfBQhd1GO3shPsRMmSBeTKgU+EB3uEYFB+PB1ta2qdltrUvtkNoZ4PTUgSt
eZsNj4AxtrCeLC6PouJTQ+KrgKoANiD8rV8j3J9Al0OI3C/bGrLfBA5H3D1yyCLkn0I1eQSEluGA
E3afB3m+D3LY2jMy8QGDYsRX19zGTt/GvIfoN2r7qFakoGPgOlD9bHxUihatSNqzhH5NBtzBRGoE
acBW7mnT/R/2zqM3ciVLo7+IQDDot+mtMuXNhpCqSvTeBfnr51CvG/26gVnMYhaDyU1CUhlJmcxg
xL33O0fs/Cogk1xAXTC7z7hgmi29rwibLRmipBZhEAgMJCUdZnnyykhWQ/CZC58Z0oI+rfQpU0yK
FXyAlOD5koN70HLuJv+qZ622URnIB39igC14SRkdSRJGBPy8u8+4SQcpTTEKxuC77qqBqpGXsIlu
ayaP0qfcNXZNxsjMIElJi3xDkfsY6pQcfKehZWjn1zbRfous1IhhOGoZuOX9pBWndtA/oPmQ0vej
kaFJ/frzmcuJeZWnYUS1zxiZe2J8u4mGdBewZPq03BeuQ5C+GckOBmnAkm7zRPvDRtqcJWkaEBcV
8XfbUCoMwuGhobReReF3ZM3gIwYPV9SaaUpztmE/dfBo1O9sT0Wr2CItJkt2dGFkdhthl49C5Ncu
UhbkHhJsYxxvJtKNFDyy4sCAxD6Yb1eR4JXr6KTouTlsir6906P+oCdi32uJukaj+q5ag3Aa5VpH
OtwzG0bxfZ9h59JRxzGh1GK1zKkY5ciWk8igFXFjmi8P2p8llJgZW1OQdTHS9oP5QLXRCNvXptJp
b/bf0ZS/9r6ZrQ1t3fr2wNt0mKjDa5+ldDgamfPMVZqc+piBEs+nPNrmdwwgziPPBApYFvv2jxDB
S0Yb5dRM+UdaJiP7pvbeVXZytOv85LtVuc1ksYySOjtbZvNaiYJeTBgC5NEW//PO5P/NnuOvv8u6
/ol4/AEUetC+/3s2Id3aH6vX3zqM8z/4q7n43+MI6S4y8eC5c3fRMnWh0/j7J46QxiMtPwvqoOsC
pHRhtzZ/8QiRLgiBFYO+IkkRw+Jf/bPZ+m9dY2CM//j87zxCB7j5f7QXTdeEeOhYwjJnAuIsa/g7
j9DRWdFROHg0WtqLpsjL1iUhLHGs9ce+ZCrF1Iyl5L2cD87Glw2rM2O+CdVB2Ev6HOOsf7dxtzKg
B9BIWGqgf8aCzbOtdjYzHn1K4/0cqPs02kduyxyQvjS4FgWhD1hMeWKsxolBn09Tg3fSb3QQCtQk
NibFni6lsNNRJms/y5DNd/dTF/3M3vSWfS1HwIRdzGD+qpinjDOmChlU78eXcGLxSJpT0u8bvgPj
eIy+Ml9e0S79UK2x7Ixx45YPZfWas1P5yIInWvALV50l+d18a7RHYwSnwvEt0p1l6d7nzR3YNtsC
qQU/gTCFLuuFDcjMq89aeW8VO4ebm+asHItel/aRp2ePWHlAOT6c+3zOSD7ujRViIbtLbz8w8b8g
MFh+FiS1GYv1u13rRww1Noeqnpk7C5+4pQtSrwMFoFExPjBsvKzSfSPeE+cYJxwv6odyYsqYCkTP
FIc0WdS+nWbXgpIqS/WnB1FnaMZDl1j07eYxImAcxQJeTce+gGPVfJDqKWnkbkBtu9sGPsEYk5F/
XjSLaZeWUQtzhrVVyTYzXvOapqt8l8C0HMhKAd0zf2W4mzZqjtI597IHy/QaZb88g0E7gAIOzQUa
LBNF9UwbLpW2j6aK8q0znzHZGIFJAUg2+cSFuF/AL1qAMlrTsOGkTduQzYBPnkrK+8xUvAjAl5pV
za4rNqnZkUyEgLlIw4pzTbzqd6PxOHghtW13X/uMsDTp2QQ4kHfTwZjzE/7ZtR/p8gFdnOAs9Gev
0xZzfW6g6OT7D17HflqHlFIxEZOcSNO0JIfj/UwGid0nz+PO84xV6NqH3f1kXDz6WCF3AcE8tugu
qj65cX+dgHOEzO8PJL6m6lLSCaPyfMpI8LJFJkMy7Wmm/u7pJjkbyl6OSa/4nnZ4xKBRvdfareF+
mATD3OjATBBBaloOvEUGjqZEFB70mKE1btOjdLdNPK3L9NlNuGjYfsVgwQT16Q7shT8wxuhpR5GT
fM6BeTKWE8b1Oje8JfNCey3a1WV4NeqOXcC07my1YoptIbiFJSSfja3drZrt6PfnFqqU+0J7Hs4N
o5CdCncUH6biZbKJXZ9yJsDluxv4d8R3lzIquXh5v7IHUV52TCl8pfKznr4N+Vyl/I8jo0QDabxk
UzFCl4HadOtsa5nkvjSqFJRgQqPZEOtmmwdRcRcZ7rGBN0Ko/GlofxuNvQhyteujV9et6DKlWydM
tmRPX2kokNcGOiMOzHauNXWJ8k+Teruonjr4jfGwYBMBnCgFiTJ8xPRDyl/h9OUwHSgpyFg+l573
lRr3sNYeemoiI6dcn0uq5Pm2i2efMzLhT+aVzOMQjZtEUEgOHq25wJzXm1JP16Eld+g6Yy7RHkze
ZdTPxJddXoKaXXa0jbLvnpXIEfMuhs53ss4zuTFKa5+UX41jLMMe6paZr5TZk4LxDkH/PJj9QdLy
FPI+FkzJGpfMDjeKbcHUTVSC0oPJchHU1ZYW9NlvnI2A3WIm9T6KxWLSjrRR7UUSDQxjRs3Or6ev
mKhg57xNIfOUdcMxVrXhJzV2O86qddznsMXSQK5bx8s5i1BX6dsEKuZkUpiz4QE1BnMSgw8QpWFU
1fCgm2Vlc5h050x/PbszLftpUGW51X0DclAxXmtSynlJDcHsXWpo02+TPhXUDFuRntbqc3HQtKVU
C1e+iSr6RW+BKrLmbgJPOQdpRS+SSPE2DrRfXsgpxqJrozR5JJT4TDCoJhAH6M2uU2uXW3CLGOQd
tccxiaNl2nj9ml0psxbxRs7TF2npaiuzMca1TduBqdhqI9zuj96QTGGqYliWVqLAZBDysL2Is5+6
r6Ke94dBhbnp7beCCoQniZjkbfjOkDZbO0Fvyyqi7yAW3o6lHY5Il1Btzq3qak5wGuBiBF6fc6BR
3Z4eQ5QyZ90VjHdQcqP8V7ASd/2Ggyhh9nuZajWTfCuPnWqYs/F3qMZYdaYTHIm+qeWBaS3pO0BF
UGkB/dGO/zSgJHkGK7rVBSMNC0Zw2TqPlK7bdttYr63/rnQ2sm4LMWtIr6ZPo4GGsb/zVP17XDu1
Fq6nML5OowLgN3rZnnkUOBtkM2nS/5JRez+M5ldoBua9Z3EHr6kaQ9EjKzI4qjt0pfijdO56dPTD
0h/vfBFt2hY6gxMGW7PeWCmMO7hd3yxuFUmN2t270cT6xj4/jSrnASLfnaez2Edz0SFtu4vuOz1I
PIK66biN5KSzehNpYzxzY0ZTt66V9wxQszqkzvgR98MXc8tqXU6w6vTeXpY9/aqWWsdAl3G+MmoY
fLC3yjZ7aXz5PIkEAkjlPoT1W6ti3gFewyJm5DslWJMpfY27kZXEGoAM0f59rYgwsZGGrzdN7baP
e/dZ63OXmj7vD68e9o5uHMJQdEfyUQ1EXfnCBHHIuIrj7/w+ZgFsf1X0LA+SCY2GJ4cacB4fuuGG
g17ccNA3HPQNB33DQbs3HPQNB33DQd9w0DccNHvfGw76hoO+4aBvOOgbDvqGg77hoG846BsOmkjE
DQd9w0HfcNA3HPQNB33DQd9w0Dcc9A0HfcNB33DQNxz0DQd9w0H/f8dBl6BlCGDN+sMa8cDGZJK0
0LNTn8hsrU2W+Yrr72pbXXRMQhFsJ0J1g63Ey+CZvwOCmuAI3/smKF7dQK2LyXnJyRAtS80iDxqG
yPzIDpixPW79ekSVlzew6IZl8GBpnkOQCQ8KTHeUEYui1pjCH2AUlOSBnWGZMw5KjMf66AYSthbx
47MO+zubGviQdkeCGXUwGJb0PXfTjVPEV6/vog14LNKQjFhNJUSQfJrEUmEp3TKzmxIdv/dhlCif
udLKan+7HTGdhhD4gx8xmuSRZDbjnIRSZn4ViQgPMezMldvpDcgJ57vUHXtn6cRyGcRyTVM/OlC7
mhH6LGDHGvxHWr6G4NwJA6EFGsVaxt7CIzRgYxeZwmQt9OnQ+i/aSWd6MTZ/e/KuJT2ih29Beq8K
dUSEAWU3gple7m0fpjIJxIrcXDYLW1C68x8yCTnTxS4u+gQv2Emnx4NMmN6MCVRJZs/ifeO/tkpt
7LDcC5Jgpb3PBQBxRHA9LJZYGkc9GB/9fvCPWTCk4G7g4YGOe8ki3EHZC0ndF7OO47tKtaT0YvSl
rfOrB5e9sJU5vKZ2k0PRI4YY295q0HKIKeGVWAiqoG7fqxkQX7SHqEt3idca276PcwgBqttoMNQY
HIayWww4T+FXrvoY6p6fuOZSGZm9DEakSKoBwMIMqkGGHMWyndabwHisGEmu9I7xRlSJislHyQCr
fg0FgXu9Ul8x2bbdUNTo1VRPat5MtCewLmOh54spKh20lonA/ZMbICQvjT5oXGz5k3If/TG4I81M
HChctf2vCeBRFovVrIGIiYnoYBU9aLr+NK5d8m1CnWfPRp8z8Q7OYeyXdonfqkcSO0CrwovhgIk3
gCcWplg7QKeDAEkYIFBDrvT+O2UivM6Z6DOfSRPvhhZRAwzx6aFBfeYFX0AhVi6vVmx9almK84tI
XYEuW6xcc5WELtFs6NWYf6EolYG1nDkjfeAu5mH2IkkZoVa7Jjoo6yPL201RdHvf+tUzk61ZaNq9
Zz1mwt4GYuwsGtNbFAEIi3JbmzsJ8D+2t/GwwYS3VNU2BdilGxUE4HKVDmjTCLTCa+Tqf8utz9hE
Rdre4Vuoy6esfHVxiPWi2c9zrFNxKHwTm+t9Aa7Pg+phEPMtPKZnkZ9HPV4hf5lVO0Py64jmFDkn
MP4lqKjMAEUrPgYxIp57LQiLGolgUpq8gP9kixqB51ufEzuEANLYSKSgOSjY77mZLjKeNZjBqyg/
yvIbo4yGKyIagf0POKjB+NiQduOF4YBsDRE8T9DsbebcDyVW9jECYg+RL31EQDaiRGpPIjqSB7J8
8M6M3SXjJmz9rTK3A+Inx/ro9YfSATcVW4tw3NhA/oppHcIygbOPjWjvaf4ap8vScwnVNN5SQ5Zg
ksQKf4NOW2btCf01/P96iaoviX6HcYGzrcODjlj4g1TlyioufnU3+0Q1fJeMH1fVZ5ERPEBmSXiy
FOna6JqlrsHNxtdhRdVG8dTA6vIR6dkdtNw3D2hLF72VPDUKmLXFq1Iw/FyAHe0B/DJkO09iOiNS
idcJbJoFxKuJj4VRklKNGNtGKFe+ASuuMviH/mEG2ZNCLfVj0P+R/rW8+mh8e9wHgzwrgVYEo+io
ltCpGus4kBRoY2IG04PWMrsdgpmvj47/JAEGO6z32AK2Kn3K4v6QYGwKy8dxWJv1rwkMhJLXKgTw
fADiNGvnk+E8en/8HtVeUMKkAGQwrF0C+cZgLYJJbCymbMedzfBkzqDxHw/mPErgfcqbuCZtplnt
xva+7ZTVhZw4oUgoc38EHANgtC1wtR6jU5UfYgC9uvks1NbndtaFoFDAZfrHKH7Ooa9YhPgTEDTl
N5Ogi9zForMrTDzrKePsG90uocyqZcbSrR8AaAL2304WE8qmtlcsJZ2416q1oyFX1y8Gw+aNSyRx
XdRvemAfh/RXgNyka92FX7yo4SjsjQuoMmrW86UzIV2OMeKISqzs8pM4W1FvDDXb2Q4eorsggCd2
7cd8k8m3OvnmRksol8gsq6URFdhquBriZpFVL4p4DeFSI3ma7D9NvwvSD0vAcPhdROQHvSXzpzaI
cc1/Nkq84hZ03J1Dng66XT5usEc1kSqvbvHgjKLZ6Q2Smrrqf41Dia9A6vZeH61077jg0ECeLCon
x70zc+wsPw2JxsTaqgYmEWltcZ/MLE60m4Yw3+0JTJI14hVIO8t/9KzLgDPH0SPzRYugtQ+MTMsq
UGB8xt+hlbkvTT/zt4Pqre6glUVFgR+yE5i7kCgXLkJBBwKccu8wHVvPXfsh8xgoTiqz1aAwlbna
PQHr4AHAhOf3KT5VlipwgSSVbAmAKu+/SWe/2il3TxHNryBwOqhskf3Y+LW7DTt7YwfNu45n9ws5
A9RFqLsmdtNNoZfkbToWfC0U+jqUQ7DJxLIbkKhfAh3kV/cseNub/CCGExEmv9cj3gzAljy+D/ZK
PH4SQbFLJEp8qUTscsKyyanzxg3g9kXnfrvx1hFX0L1PIyEiO58Otfz22xlyWGyn4bt1dvXwVGkn
N/1tavE9soYlM9HOYqhekuEpIS6fG926M/CykcYY7H7lQCe0zYcGr3hATClMq6WenHP14vXmned9
aOR2tP7HMzvfHI10WNWuuU7CAagOv02YHRJFcIk57uFaCMg7kpRLG4n3tJZ3UxbmQAZRKE0+9Hqr
KleBW7DMN8vWbWxYwfoi1Vz9d0Now7Q6Io0wAPxwulZRsw81tjyQFbg/2lkIz96yjqmKyy13/tdW
W8E+GS5WB7PFnXhxAqgLcaKBc55VSL44RXlyF/Wsd2jlufnpSDqmxH5MW7ZeTgUDXhMKCUAJkKni
DdJmxqz/stBZAzwfYuFcUy0++SQnypHFmfeCvpBkNzYVgL90aBQU2ODFLfviLLsawMOcsO2m9OQa
5IMnTMkPvkm8NniI0tYhF9cMKyOfqdQZMflikOZCa+1LDTaZd+lAFDOyh010wHugVsMQyuXAbrYB
vXVOJ8bP/RhQfpV8QR6V84YYEvyQ7j2nmXilVh24/5Ckq5tc6iArlhaB+3WstetCZR/62IOojL9G
SyhsfMlKa+C6NEk1oiZK/2D0mvXsI1ztnNWj4wfi2SDko78UkTVwDV355SJ2e65a6m20qX3u73WN
S93uvIZ3dnHILH6fiqcTB9NosWPUtz7cnkWT46eKwl3p5S0cJcBqHmy/5dTgMwhiaG55D1G9xi44
J7+0tpxPJ+wUAwEiE8FSs3YSWDpRmD4SxNihz2YfEdokqcBZFRm3/lov3mHR7EkGHgKTOx9WgOsI
ee/k2ClPZLnWgtiD5Za9WKSt0RY5pO8ajg4BouKZ0BBhv1akuMvej44/n5uVMLFTJY8gzJHFzg9J
qjXIm+YPf77485BazniI5dBiqZ0//PliW2mYNY3+4lWed+DwMVjLnw9HGDiwfXQijHYRw0LCGJS1
BUBkWDbi0M0PyvGnvx5+vvavT3/+9D++9vOnbTv8/Z+Rgw8Pbn0oDC7Bpc3Tfxh7H7e53sSAXTU0
V47RXj2duHgfseFblMooYAiK+B8fiszpeZlgXKKr8ZfdFJRHJg+L419/oLO8CtIKbjoetHIgG2cJ
BAZ/PfRgTmOIpuAaien8kLV+PipnxtbPR399Glnl3ojY7sR9dgyTfz4YUJaX0kW+UGpmcrT8LDnC
/j0iWJ22dUaAfWyPUtOIF84PVgz+xJgf/uNrfqWley3r1yXWC261rXP8+QitE1ayBPyFjd7K5FwD
VCE35IYtQrGt4+598CGLLvKwbU9d6gJjLPx8U8gy3uHDu4adZR5dlUQ129fIQsU7mEctNv7t81AF
0zF8/ddf+PlXP3+1y3mX+LqdryehtBNKv388dFMJDpA0/cLwRXz8eRg88AB/+9zgOUCX2+GRMoVs
t8oXn62s5dGygHe3rlOt0za1HqfefS1buJCcvkxp3mv4Pu78EB2WFtd3veGsJxg+96bRRgcsvh+S
XBBoYBDai9xzt0PLAcSqVXoOBkKrnfQOU6trR4eMznpQxsRhKA5Pdiw/tR5EfmPCoNOMFu8e8MDj
zwMBzwYpmIYJuyuro4oylw81FtAu99q1toTlahyDqflKkqBdxwZaKtTZjV9o6zIIngPfrHCyJv3R
GQgcFgSJ69wdzn4NTwR+A4groOiFKPsjCoj+rtLEw9TbYpc5E9aaAcs0xM497H+4hdkiKO2RJDLU
+RrePWjX2dwzRetUVPVaBamDSbi7xL5Z7KPhycYo8gKB6wNKMPyiCUaMlJzYWhX5e8eLEjKg2rZH
N7w2Jm+ja2pVGAH8sxwSSGhwtmo1eQkS0n1CiAG3ihYeJKfexZTgmgROu2krMasto4fcg2bYTG16
KoKK3VjWXIvz5ABw6PohXEck89eR3kjEn1jTqrq5hOT7529tNT55Ul9Yx7w0C/j701M+EhscfUSl
cIOfbM24piQRf/4i0IVorXPY3OcS+blRtPbWSiF19B4VnZFQkst5Zt1XUbVshqLdKNPHfV5DO5mx
uPdDGM67+ey9FjE4qi6rNmHGFjQ2NHuX2bm45hqbU6easm0t3OkKlCAgZQujbGynd+FNw71NEtLJ
/LtEopWSCGvCKf6GRJaRKNSTa1GKcz+VxiuvhVwXgBLQgmCqNfUSUAY7lhnRT5gzTZ6SQjWHAnMg
NrzgOxejdZRrBYNlT3EIHWRSNGdYE9oaEeyLldXJpkn78SPqsyV8+PoatMnD6Gbug06FqISacK20
znloJUAQSeGo5MkOlbTvTTiA907owL/2jWzzr69V8SwplNY4Y1S7S9cIXDmivfYTOmdy78U2pjRy
/XlosrDCSJ08SENMZM6c8GJP8uTLOTVacGJt8hnlpkOZy0qvPqnISDZ6W0MHNNvgmOlacMSYmG0L
A4grN944drgRtuEpLe3gxA5bGOc+sU08xZE3n1Ipqckx2FqeU56hBpTnKmAXUZRA7rq0pqrCRnsD
XxJGk8yKu6p1AUhAENvac0mtqavi7PsYX/AH40e3VMGtGv8Sfi51YsMf7Y04Pbfz1QgNF71uD65Q
79w+BlsCDNDugi8joW4WeJ1+JDZJEFVJdL25du5bvTlpBMOV2YlT15o8yE5gje0ozbhnm1vKMdUj
5xrqSHR9fxh3DWRDj0DhfZKGYlnW+OB+/q8qky4eKfOKp4WSUW4CitKwweTAqHtNrIaOWHg7OurN
4exUcPjl7fJsNW53dhsAKkjnsHx1ztWxreYhcfxXeDEOolLsn3wP4bZwjLVQO0ZVXKzDzpWLEnTa
Oe4inQgq1t8qvlNdKI598wC1lDpR5rl3AcnXI4a45piocVoQqfXXoxD9XVpU/Z3Sg3s7IM/NS22u
shEEi5FU7lqyI1y5yOTQswlnB5d8SUTRvg8M7wXylse9j2Od7G353AxDvzbdvehZm8OkGfYoMx+M
jqCpJ+wzpEa5UwOGjLGK0y8gUU89ZJtTalH8iDtjjW1n+izd8mmQhMB9MsRHLcriJ4jE14iSCS97
8sxeKQMKbUx7KZIeBwpi8goIZYlP9woAt3GCJ9eL5KLxVU0kNbO2XTWCaJ4vC9/CoZiVMWbrEBlE
1Zi71h04Aidx0K3bRKIiqcfhWEF9PnbKGY6WGSX7VDhrXwcjaNU+2N+xCPVF33Bxob6bKAejRO0D
aEAJfmo9jv66vhxhbDUJiZzKo3UeBhWeW+3UgKHln0TSRYlVle/DFIuLYZH1zPtHAfleEy3gPbty
LlU4auefC8pLKIeJIlaItQIQz629H3ovOXL7atZV6dhvETwCEu91uWtYuC61rmvb3C0KGN96eknC
EEPYY1Do2iVgsYKJPuRLvaz4dP6ay95iJyU4DM+nXKzb3D57w3Du2vkhtID5h9Ek/npHj70Jy1NO
+7Z7dlNV3P284SZ0R5sYCCa+wPZxTi+fgErFqwDwDkZpj1KPGcrmog+Zvqu5OBd4Ud09Z7MXP07k
hQOMvAAoYDeQwzEOK3trp2Z0h7ojuivbKP7ro6a1qORipjMo+68D5YP5tHhYeVqCTqrR1wq13Ao/
mdwnoAKCsJZL1cKqznpC6kr1b6oLivMQyezgUkVLDJAgKAejWbiZ3Km2r0CXuVtwUgkFV0td29H9
bkIn3tpu6h9BWfQi9jdjOf7xQj1Y6Q1Ibeie4AWjbBVNmPTgf8Md1qJNpSq5w4h6NbDewkkWpNv9
rFiYgU8DdCBiDy9wmbiee6wsiiuG3b3FSNucPPwWSNgIgEfGc5+53FCo6KLCWVqtH+/Ia8eH1AKy
3yTWq6tx6/cas9z7kuyxA5NszIaLkubKy5t9ZmRsdEbrWk7BQ9VNuwa+96BLfSMFp76y9R6mKHhK
YTqo7TAmFM79D9PKvEeILpjp6xSyWLX2IvRcnVE7+K5C/2D76ExGCH+5GQlWleky1fWmT4yEYlkJ
q7y37rOi3E1uzskv6c+DSeA9r9jCjsUGzDacDjAIjdJeUdScOX92Z5ikK1kBXhEae3578C85z7Rj
zO7w/jQqV66i2CxgXLgXs+RMLtyoPUBa9A4UMoyEO1wl9ohfWIfrK8VgwCbAzirgArNMAwpSeun6
nG0GlGHdCo7lVETLpMsxp2YvQC8owqXrkpOx7eZiyf4xXiZ18Cnj1FjmFdQPO/ePXo8cCOkot53p
qw/ivUDUCKFtqk6dMbzqgTSWuOvOejV8uA6nrRauauObYOzdLoMZVWJuac0K/j32HVNRy1Oxt4wt
6yGPbI8WE0KyzHHO2Lng60W2PIwz3ZCOEsWG5OR57qOGnslT0x/I0CbcZbZwSdgFcAoLbDnp62hD
KsFdXS+FaMxjMBpHkWjrhjXyHjvPXWM2zSkw9Tu8UfXLkPagP4CWr8fy3nMnB+qqY13wCHEezguq
8BmZ+VRLV9ytW+gtIOz8CDiAHckNDJKQOmO4D82629DmqLmb2eGqs7z3UIJtGZP65FlhdQeJnK23
L9e5jr6Bd8DGDer7Ok61dwGkT8IzTEN5KZHGrdKsOUBOxzhQymklPIsfd4gvbNegpjdUbjoxHHId
1VObgZUYrOlJQQp9dIQbnti1vXRGeP+z/fvZ9Pl6mxw0V365RomNfLDZwII9pgEBYbQytp2NW15g
CtiO+hghjwZ1a0XdtDALbntuTAMrK85KNw+0qdplLMa1tPF1Yd9tAFvNJL8XOwQ84KNmyDmgrlV/
78dNf3U9Yx3JstiB4YS9zgF8nDiF9gJdBCbtTyxlM61ffQ0AyyFGoxrrS79eDWE1F6sdthUAhgZ+
bsDVHTt4tD+uaUFCG3/pI0rQrs4eeMI76vp0q0wP22bDC1ubcQX7XnVbs3G+HNxnR6F+T661bcvx
ACUMXnLkvOsikCtQl9ZZdBZKi/HYxcN7C/t3Jap4PLgjtDpV8HxLs8SvV//RYDEAKNOipdsUmza8
nwC7LqKENoTeVf0qpWgFhqd/VE4ybbWO0nLcXUVSykWqZ2/hKL9104FAF5cGfAKKWxkSigxOuuHn
KeYWenOdV726rLgrr9VhE3L5HaGAGBiHWyN+bThErNu4qlY5lfffHiq5Jv0FmnHXOWnCnp0XVcvQ
sWYYgdd1TKMrzWptqTvQM2QtYFWWBpYW9RLCI7JVlS8dO/mQzoiRJn73aKpuh67BEN1VZy/DSkGB
eOnlHYf/Rnsqk4EmXZy+ddbM0sabimZyaVrysZkgbNrNmmqpKNL2TdTyj54N6anNWZ8lt0HBxhOu
CDpaq0y3VoW/bcQ21umgQUx/HSJWXbeVtbF6lIPQlDetk99PXf4eWm4J+BYB1BDQuHapyRtuxQII
fQNUGqqBNn6QbEvr4jtwNB81RmViVWyXthf8MZLsLRoBUbhhCYlmzHZhZwbr0oPKM7rBtzlIBU8f
hJOp6X8KO6TMPKhP3dGe8yG31kVOv2ZkJ4ND7WTUQJwwTN0ZSrEtKIrfZvNm2oPajFb1VXls3v1x
NhHo9ceITzTVG3uNcs5Z6BCNgKTCD+kFsm6KYH7aLGcYdUuLuBjDfJ14kD20yd8ovb/LM5BL1aJ4
0nCe0rWg/5I3bxx4AAZBIuwc4wHEhr+6t/L4s04rc9MFmEtyFnjodG9B6NPc6pw/QaGMbQAkV4+r
nN+soBmT6A969CsJ7KfWsbdmP72MCU2lqskMKgs0CXWoy5W5NzHFrlq71w5JHD5rCZw7hV9tVxef
Vhc667qog4VyrQv07IXuy41lKsjvoGFjaVGqi6ttFDUsLi5VVs9JuOPlYMeRK+PZEe5y6OafCy45
/tSRwzTTByo0XsyJwphtqVVi/6qTzDl4c9t3QkhHRxrvC3QfAVu5qV5idqMAzINtkQdHX6lVnfir
IWJliIym2gKciYyS0x0NYKs00g17KvrMNuVcB/lgKbOzi0AMntFQrWRQPMbKOSIvvOvdqViw+aL2
1uNOEwBRuQFuYEA+l1VKdTME1R0PfEPXnk5oNeMVsh8FNab+ZfKXc/kJvjdbZZXzkRg43h1KAwom
pt5SzEDotM386E317dPIrRPwi71zQwEWtXO2aDm2dsa5yJoxzbS2zTy7JrZzLlS4zDn0g9vuXIg/
bsFrHeec2rIy+J3WvEk6p9w3rjhValjWOZTLKAdoWPnOztcf4NIg7/a5ozUR/dobv/rGrxY3fvWN
X33jV9/41Td+9Y1ffeNX3/jV/6v86psX9f++F9VIyowaS6wtrCq4ciSMdqZdPdmFbtATC7emQi3Q
jc5dmgXXLGWgxaTdt4Kg7a+qRq26AMtVXBX7uvoo4w9RtdZ/8XYmS44j23b9lWt3jhJaByDTewMC
BLsIBqNvJrDoEr2jdXRfr8WSvSddM5lMmmiSlZGZFWSAgPvxc/beixxPKI2r7yEvML+W2vmyY3JL
e6lX0ZSW56Rwiq1lGx+zUzz0EgJPJdVzJ0aIJZKU2GY5N+iHIA/QESlK5HO+/+l5MSpD8yyK4nsa
hhctFhCm8o8FNg4QKu9uiiHGJXNNCLaURMbrqBcAJx4XM1/JpESQJdVTqZogrwcGhYjVo6W/8h3t
njjnejkAib9Fst8cV1UP20KuIhgk8l46z5vCiCEhtHEfmXG8reABB3kCGxHR/OTSY8+SCeVHnQfW
FQ40CtfeQqxDsa7GXcloMLD6vOII3F3FSdd/4ZEwXCQPxqiDhkAJ6l5btrAKGVfNm7FjEJYUyCbN
IbGjwfjTdBk61zL+qLL0ZoW3B8nG/7aLAmEp+a26emcGESJTIO1YV1AZC/G1lPMjgp40GNqo7ZG0
mstjyRw/dLV7Xzv2Fi3SMqbZK0uJ5rpu6kBkhhl2ZeIe+nE8VHHsnBL08jLO7CPExKsya8A1gBR7
rTgvG50MloSETqcnH5zJjJ/J90qnaTouZDhPBOiukwesRnOmrbnLpiYN4rbw9i2CfD2X+c7X8w/6
xQ1ESHJsB2f8cRuCnMUsI33qqx0p4DF8M0AblViDSiK2b5vHHDk5PxKdfPTvbVb/ccvYJ8M7Xnfu
VLy0iJCnqgM0IRMirvN8m8EP9Yck3kyeT6N3uBR1EkP9YjIoaposGq1r0ei7wuSD13xjPxnepyJN
WPCBmTofSSEKhbAAQA7qw8+sZpLcy0uZuvScOvsO7N/r2CHmbFuTS+GiNkRqndBBXrddD7vcR66J
xBXTwYKyEm6IURNzXAQZfemNiB1QJQ0IyNGhPwQuLkhTVGNmgkhG80Ay9qnxU5b1cwvZS5paflIm
+eUdjIkgr3oUIvNJoGbc2Pb8XspijFy7eBN22x3sPvnUM7XTNUhOqt/WeuZsuqEZ96ajn+PF3ddd
92SYtKQZHZIMnNwqcE2BX8ufpkMWmrreu1X5n3XhEG3b3Ole/qRSVNCF1so9aasBDJRdb8k7c3Kb
LWMlpvIOWAiefx4NfTMZC9pct5iiUXRiM3gFrpgmR8BAN0hHDtMUWrzpCOz1XG9XEIV8sAft6I+T
BrUERJTPlLgxuUfdtbPIB57vVlE71/zve60ofUYeJfpi+6UbWo8P1S2DtPzS4l+ApKiNXCwmLl3K
jZlONHp0N8TPgGMlRZOVjPVpWKw/mRi/4eMu6KVnFbh1EzFRRBXt7/qyiIRmfzAB/EwA13PbkXRO
mHHlIotNsMfIGJRK335pmTpqVu0f0PPciaRrTsuAEE5a4702Ttt20GjTJr+IQE75TFK8n2RfXem9
rGamkTCuIWd331GTQUpa2kPFykFv1Uaay5SlwxUSjHNZQIV88d/Hyf4VwoTXPXrQQTDMlLP4jEHQ
BCP6nmIlihd3BRBQL94V+poGjWQ0NCGbDmI5R3bPg9t0Iz0qF65wOv+9bj1X1TWB/VDyEMRjvYSr
ldyi6Yn4IJwd4gObuOWFBQzHw5+4pIvcq5kZY2U95jGDpIrWvuvRWDccb4vJ5AMG7rqZHN0IDZN8
eH6E3qi76yR8jnzb2TvOH+kvVjjERuD06lSCP9qtS/ykPM84DWo/d9I+9mYTiVamB2eYv5NO5AzV
fBdwmAx8Nx0fr0TJypqKm5KVefHzbgct965QIOMG2HjbDm1uIIrpqC0XaxgeVTf0LCdJaNsOdFw3
IAV8kyMgQslygYV2AAqRb8HKDqHSrxhuCWQ1K6dnvzOIdNaml1IZirR1/84W+n1hdwQyx94XqzK9
YGtFGLOwefWaQrCUzFoYN+HQc9ussTTCBgwa6JNlU9wZcOc+LXL1w1y1rASEewdSU3HA3H7YNx3z
EWHaaWj58ks2fIO0fGmZlzLQRKKVZV2gNKCnU9zuO1EWRJcXx2zMUgxTycaCsxfFY/s70CSeJuN3
0ipuRlZRfgTm1j37Sb+guDE77vF5jWbUpbVYgQo5mdi2oMytrt2ME1P0K5zOaIs+msW+BVIbeQDO
AQ2AWidbfcuU7qbxWGGVuNX4GTdW51sBQMCdU9X1dqpmJzQXZC5k/18JpCRBT/pHJWbC+k0QLYjG
JGSyCR4Y0IXWC/PZ23VrkgU1gJytzLWXaWHRWoUVGNhvNtUMM85DalEP5byZ1up1XXd5Uf+CNj+a
Ca9WOtZu8bM9L0T7NbEZ/BmMsgBXZkycD1LzT0aG+atEnO0nujgASb6Xc7Wyi8G/cecqqHX5Su2h
b6GAE+W/zSuk9gNITWbzHiNFh+l7/zxk7WOHnGhTksq/GRYIb8p6hA+0U5ZBCHxbMdRWwFR11pXB
crYa9B6wXDihZkRXSzffxOv6xErTb4oFdkDOit6DW2XIcwU7FTgRTFFGi8Yq4HTOYUSqBrjcqzba
jMzJNuv7cjq5C7HaIruDjNpsx/WtTt9nzTzYIyo5U4fyJKXi6bOt2wzqHwUWEf5AlzEwAfm1GMHM
GdN35vSRz6yH56bwttebo8ErwySrQkkxz7dp/a6zQwY2Eyf2/fbNpI3fQDqN6nx5yUpY2LNiZYH6
TE5/APBy6+TzD+/ipszcu76W79Pc3xDC/dwOSUR0/LbI/HG/Ski9BI7vS1tyzZLp3e38ZYPkbZEu
vixgg03s1tvC1S+dfzemvoa+uH9JPfLS/UeZTl8F6fpR87bmVCvNoDcbtxFnkJJvFJ1NUJudsVX2
GyuogSZyuqyDdtGMxEXsAjaxPfMQntzZ2SNhVwgBBSYbn8n8JPOfxoBWgc4iccBgae0cpQaoqNVC
cmT4CRWa6WZb12w3hm59MjILtTRjIprJvaUgiBdfM8zAXS9r6ixYrqgKoRlI/4pIm/aZaq0o63d5
pTkUscLbtY4zQD7LqbBMuYbiOmkctBejbHzcM5DMQNimB615Lsu5OkDynU1KJoqoUhFZOYVMcXZM
bFdqZVYS3bVh2BnDyWC+uIx4pyy4y8HSzjd+Uj4klfOnWk8NnhSfmzxbcYp2qe+F0iNZXUwQBlPw
ZFTYePta0e/Lyr/pjUGdsJZeQVOgd6FQnjzPftVXHvFCtuM2F9+a3duB70BBNgwcGol6Si14V80o
XxDAY22KWWNWaIGbropDXeDadMHpAbCcmEG5TGmmVmw1r/i0C+ZL6A++vISyCRL3Uwn6LEynMd83
C35Ox2AqT5lVAFao8pAPu2svQDUREnj2TyWMG2/2vQhGGR6LLsqHHrpNugKsbp1PkeBNxIJrYmB9
SCeGUEsBVMvCCpVJOePZK4j898A9pyt/rrFkb6a9pi2/qdW95qmz42DzMEMOacwYb6x94cke0VYh
h029jYpTB8sl9kEvViEDHTDXFk8e/NLE4UFyoc3I3AuSrBKbUsbaDlyJtxkNK5yr8WIVZnvRQO9Y
dtodKmacourVrkzGs9EO2batcS5MU3zwnOabqd2NtjCyylMXUbDC9FiOdzXGLCaq89mxpRZSv/CT
GoVx0G14ZSl4eqrH0PQhJrq9+Y2aTnCRWA9AGGz7lWm6dEotrGX+nc7avazLx9weX9cY2QBSwu/a
N8HWU5g1g7NHd/Gdd35xQMq+LfHamVY3hJiJ+r0vxNac02bbpJ9QgdytN8obp4ohYzixhxQyP2AD
8DZt1S9o9XGv9K2gZEfKHyjjNtFX7ahs7RlRzlfqWus2mca3JZthWKbPeot8VlW4M4zHdRmpKxB5
rEU1Uz26vE9GmevsYggpS/jByGeLpniNC0r0DnEt9CXj3ewWiGbyg/3ddX/k3D1bHaW6FoMsyftL
o6njUHAAqWf5kXsTQHPj3ZvzgkeSAX/Rpda2dbKH0Xqt9XK/tllxgyg/UPHWwAIdFBi6hr4+UjxA
+zDeZTfc2YX90hsUkmNmHZFaw66owxkL6jpmn1imH40OtU8/mvI6Kd9aNZpZAxamKxQHSUM/g7kc
Q9MWyTbjwurKrhFWyLuOLVeb5csyOM3RnfgN0+OjIaa7rEX/rZJ2pUaOL7mDfTzJugQrn1VD4yge
le4xSwXNNw/PsQ/6T7hoj/2yeGtr2BV501KIRT6+vxT/dxOprqcGLFqcZYtBmeAV27HMbkSGgh0P
EAtkN3dh7bpx5ICYHpm0X00ZZmv2IcKnN9/WLuWyvCZOjzCrTk8JaGRez263proIF8KR8lHbYbMO
89gE+AcQ2BiXBFsubPZ8Bt42pTjbe/jCi3iBmpIjdAkrrXpD8thGo84r2WuOeh3lKM+PLfhr0c9/
5FKc/cpvGcgu5xEJWJh1ORBC4wtBY3UyfYwuHdhIbs9N3FtOlBbY3mMp7vSsfHEfYdr5+9Ficlzk
iBdBR3n1dNfMw2UtRRN5lOQW+x3l5Yr1X3MOVsVYt83vpu5a3CzJ0wiUexhH6+woJxSoFTeeYo/X
U3RyTtYdjDb/Y9TFvu9fyqL5cCEwB2unLnXMW6qm0Pbd98ZiuWmRaoZlOlzBhw0fsOXvY9P4E08g
TM22Cw0IRmFcAVNK0IojrIsgej96dv3SqJIzNWANKThcyVbbjpn6EEVFQ2Wab4ahlJFUgxmuA4Jk
d2vksYo8z0GeaFhvjaGFilItRGT4nOtQBk3wT6HWIHZV49JEuLejq/wT240rcVdXPzlT+jDzXDOy
UTAVVymeUS0/oFAoPIb5SWUr144mwgYJ56k0nRXxBVxcq1xnijIUXXpjbJIHTxjPmYcODjSjHlou
mCBzISSA2IQrO0g7DBBgkCFsMdZ9JaCksth9d+wWL7BHL2H0XnRQk7tG4Iauhyo94nuWtWgCFA1d
0NX9S1P7FYrWhBObykJ3XvGMo3DGFYs6efH9LcT4Z6etXlysnMrOIHHn8bFK2bf1XGNXErjBPYqR
2EK1GmcYvYde7XPL/EomUNuOtY3LFtOt4wSuQ4+Grf0+y6b9lA80wPwEPHxmtzjEmw8UsXwgsgVh
Vji/ySQ+rpSVphYZeFqOz6lRsUU4xc0tNCYrKAc2gdpyvhf/Pbe6s4mZJvQtFE2ZZj5BgcmDGYVQ
aKHhD2dNRx3jXg1bZv6aVxCPBoi2c7Es4eQCC/NS7Fhemr4q2xUh2+WBXW8JrUQ7rJ3/oFkI1zFg
+J29I2dCA6le3DRXrhlsTqz0pfcMkxKN47ByaxoaFMepdeDOTxwey2Q7LzQw0ms52bq/M1Q6eD2w
egysdSCd4aw+z6WkhMm1mBOFyOgEDs79YP04tfrj8EFEYyW80Ci+wZTJPdSioERJkcVoHTkYqsAf
B59d52KPomRRktjPaj1iD4mpa9FUesbMYckWHi43gJi9BP2UGJQAa25FAzqwQEukFi0WKCfL1Hd6
3RukTLiXdWzNnZGQrlCvVjCoObCt6uIkb+7U39apdRJ50Obtsxb/obF4sczqkQNsRuZEGuWidLa5
kz8rB0Zt12S/eEreTLBJwSKU2A6G4ZxSjQAEf1yjJV0hdGWNudc16xk0WS2qk1vjY2nShvXVbA4t
V2JXDIgvjfZDKlbtBX3WKFDPucapXlCkr8lnmyCh7BchAcamz1L1e3VdULzqpHXqJzGXHLc/TOLc
5LqwtDk/XqN9Go3lRmOW/3FyZHajCd2+sQviMVbO3Gwdt1WnxJkm58HBF3hEOIoJOdap/21sr63A
0EqL5BbwK4u0j2S8jGXope+2o73NnCAiMdYvyD0fe18fcIg9+EbfRaup/pgzXtC2KJotrHj8odxs
5TWYA5458h9x8Fx3OAAAXfmcePH5YUb5Uxm7PJ9CKqVNYs0HejA/SJu2Mvli+Tp1Of4eqsaKWv3K
+pvc68b8cHW7pPnyuholQp73wZ6A+iahpzeHbFQbuxK7NEHU1fgnwN6IF5PmSJ3P26mPCrMlvpZg
4t7ipFlpwaqKi89CotAxVis32nWBx/a5xvtOFfvRr95bqoJsTk7LWrwbK0uSNke1996ZHMunmBQM
K/0qNPah71aKU5Pdt+9Ok1wM4zWxPnjijhO7YJnQqzIwwdr+EST8mcIozJvuSxAm0UN2nF4xzALw
U+OzP863k8eBzrsCwXmLGo/jJN/alqugOA44fXciyqGwy6CCms0mQ3Wq7+YB9bCxtaQf+XcuMCbH
IVKiNO4pPD660d568SWmlemDpnJIKpEWBYOL9EzM8GNVfIrLZouS/BEH9+yqP4mFAXT0rWUzAYec
fOMg8nyvzPTVaYhxoFBVXBlOpO81qmvK+I2lzF3qzk9JXxxlgY6zvShz/DGNZ6PRQ1aTjcyKbV7w
eKZNZIuHRU84oyybVPPOSp6XhSPQ/1/Q6vf8X79ruJZZkg7/vvutz5/Vb//f/su//PG/ftn/+99f
gxYNP4fPf/lii+BrWO7Vb7c8/LJmDv8BJb3+y//bv/zH79/f5Wlpfv/tn58/VSbDrMf69D38C41V
Nw1H6Ob/Ccn6Wud//QNZ7efUF7V2qau664vs93//bf4HqNXw/3IdxzKgrsLyFXDG/vmP6bcf/u2f
hvuX6ZimhdcaypzNf/4nqNX6y/VoEvJnHkc8LBz/CWp1zL8sjBxCsKmZjuM5/v8LqJVGMThYipQl
qeWVQevqJhE4umnZtgWsVfct3sX/CmrteGf56hleMCTp3uorMGnd0u5rujRVzexCu1pNlsEqUZWm
41F3Go+2+5nmvX3rj3RpYJo2u2WY6pskWS45y2WcsD6pMT/i1/6TJU3UFIjya4CSHFxsDlzeq2/a
dDc8vYyw5Ro3Kb22oFuX4miXnI+E0KOhs05d4X5OwnCPBkZum0gmi/6VdJOXLtYfi069WdqAXt8J
OYLdVSnZBTe2bAWbbvbJ1S1DY7V8yoOYLa9YWD7ok1E7sxLQ3cBjLE8aiTM4/GDRam5sbI11cQJb
Uwffjqtd2+Q/s1oCU8se/cq9Y7P/Jr+B7b+adqP1sqQLQmqNIYwX1kP96qj5T+V4P5oO6Frp+l0/
jGKfpoRJiBqU7OSup5X4hICu96b2i/nUSw7TuFI5J9VewOkJQfz0umKgcxRV4ejbf+o6eV5H+eCs
8avS+j3NpYOb4iByx+ysTSjRK7qGtozBb+vECw3Nq+6bblCxmYcV7vjOZjLAiI9TsIyxP8cI0RdI
tSWl4aB1ZI1U5utQYIPB5fJtdYwyloxvpPSmCGPyRjB4W5tOt1kA9VQPDbt9KkZ6/JPmV1HvcfUl
G7lnTXcuvVm3rr2wG1B310KeW2NAMy1npNjFtQ7y9DB20DUjKF6u0zalmJrJkcmeGvxqK/wGqWzt
0aLq9fTMNjDiLDvjT3tBlDruuTqbqWEuW5py17X9S52oC7h3P+oMectDSPsQC2FoTdNzNlVjxEYK
ZpD1PRdPgE/1UI/JjOoH61mlsSBbDFNN32Zfc3dvmw3LbUMYlp9Q1LlD/VAXb2vJ4Zr8v+clHdRm
4UpwOCKY6z62+j0xW5cmWT+qFr9H1v2WmZZSolpv2sRL9WZMZks8R0VeJzt79QvSKvp+/1QM6VNj
cC8ypPy2pxVYbKY9rT6dmL9/kbX91ItzRWoakQBEdlgN9fGCQHfgXNoaOk2t9iRk/dzX1k+Wh4On
vhJtU2XlenCl/+ta6ljbGHqA1TrdfaXcxxiF+6Z0/dvBb7KgrzKLKZp6SFMmMcDVaUzqJTV9fsei
xATX1dyNZSWPi72E89ouT0tPtMWsHCTSGEdLn4689j2Km7Kgr5wJnGh6faKYPCs6aeMAD5yO0xPl
eOt56oPIBbqwxV1Rih2rU75fCpcUA+TygT8Vu9KZXrOGZDOrPvszYGOGjv5sY9RNqazJ3zButStv
GR81lYaZ3jpS7ppc7zCrkcukmFqGq8G7HacbXRULa0QP8q2OUlPbl462ZwG8nfvCZFxXkVc18mDQ
Wlbube40PzWN1YDe6HevSDvhboE/nMxH4ncusfBZE62T0dA+bdWLL3yas5hjHIuh0Er/s+9/6JLc
e6nnb6ax/FQz2V+GTbZbfB46TnNNdq6L+GAmpGNdDb+205w5d3VRPP3YpjNcYlXdlT4RPrOU2HlG
x78htu3TX1Omow4advpPW7+2fvu8OScKBHSh4c9svCvFdwms4s6J/WGXL+1rBVv+2I/5iyzfSzvZ
t377R+vFV9cQl1ER+DKnBD7htdt1tTWDHTWvCUOEq9HAb3aZOz/QibhH75BGmUHh0zYdjvvUi7ql
/pg1dfHabL9MJEiZDrNfhg+Hdk3rnZP6/TbWfIyXGNR1nQ42a+aG0CDvbAu48SXHkd2IYSb3Zopo
0mOoE3PQqkBHGxetxZLSGGB8pi1JEo7LHqE5T+lEcofh3uSr9jZ2lX/MpZ1usmveGF4ua0s7rcan
tUnV8NjZN3WV3juj92eNO3izV2qz0xEvldlMqcn42RMVQGiA5Ru7Dpu4Ww23k7Wy71E56m7SEjtF
OkQZD8N2Ms23ouPg3djQj8v80DGb3RRFDVS3lDsnR7xQDzzAmesq9CFNchoXRmP8/4vsuG0F0492
pAea5ns/JmqAoR6+rTx+bB61rD3gWrrpK7V1VizWubRu1tzYSt1/pa3+6WjDfWYmd4PsT7NwAqta
3kUqb32veJWZ1W0Mz3oSzBAzc8/gPhrbdzxYgWSSG6Qm6WBJct9M3ksNkLbtxmTfMGiKbRpPPpda
OBy/jdJ/94V6odjlbKHOad0eys5/1zrGeqm2i8f1Y7nQ6/+d7Qi9xgpQXfuVGhYf31TfqWZF61ow
jPPkrVn1W21Ynso/RrzOwdKjOPCJ29Pp9edJesZ1ffY02otDezva+aNr7XPNuTim8RuDc7UN90Ri
Ent8FrGW1BBjsdPpvYteofYBK2cED1kHN/nWk/EprtwHRpWvRdrcd5Qcrn+Y+vVxBde7jf/udGn6
rvzWiTQAD/tuDmnoNVO8S0Se7uWqP2cVcUMoByo7/eH7Mwcesjeh/BtOjr+aXJ8LuqjBYLvlVsTe
T+4NRyX1x4bAPk2DNatlpLioMuAhbGkd0O0oPIJd+G44223S9qqntAWEPhVDt0+EfPYJOdn32Eeq
VXV0Z4Ym6LLqzPTVugCULnnXuy4rn7oG78g2HZujcof2IDRV3Y5W9tOnIosI30TrMeQX4edvkMK/
xvxtEOlTbabfU1OeBMEZTRwxobiZvBJfnv46jPQ9CJJ7yAWJcn+noPz9y9+hKLzCjcPxaL8sbXwq
ddI5r/tzls3O1mro/Fqlj0eEnyWzPhKC5NrlapBsCHRj0W1MYT9Og4mVfJrHO71vVER4I9ByOOTC
Y6igq+SQf/UmqQMa5hwiGwgBG6q7ucGAOzqhsUw3fe62t6J/i2fL5Rmwr1FGcM07xicMqHlkmnWO
rN59WgznTFDVOAz9vlr6u3r0n1Ln1Mk2i0afUEeh3vOifcdmRm4PIWxzjq2rVJw8Rb5491Xigygn
Ia7FBiiy+cVb1zBuu/KwFOoW599vc62X3n2rH+nZMH3MiLM5zrmwjq2xqKjq5Quj1enkNWRYVhYH
PLtx0rCfY4pDPNy3f//S6nRrY18+t2q4i3Hzxh3RnVZDpIHT3k9V+8R1+zXTvV6n6bb09R/TiV/m
Is1osi+kqiXvqW1cqBVp+raM1+I+8yJfVee6JxnMy8Vz2jbfQlbMu+l4LTaxG/lADtxIF2GVbb3P
bJbvsfls6XSfvbrDKF1boVy9/oAiwtrV+QuzKQ4D5d3czuwJ0jkY+hx0bp1uBoJewlxWOzHPZ52h
/VDq+UbV5U1rL2SgTOR9ae1L4ts3s5YQBEcT3TBJNkBqVUzzTyIF5qkWUPsyPl27PC/lqyvND71s
7qqJrnqW5C/L+J579r6p59c6cz9Wq96vdYWrvnmyzEbj+uXkx5KeQ+gT6icmx1pV0cQyy5n+Oz0g
f0Yn4ngiqtImJFjmj1nfdpT0i4x9BlnWjeOoN+UWvx51VeFht601Mgczy38tCnNX6/lTph7XNo6w
Lj5puesTKzobUZtx4/I8bTA+sfBnnRYaDttln8SnXq+S7dLS+y3nadoxAhronNF0VuSbpWIxotUg
XWH2x92CVdkY3GvmCw8E9/JmrrAUetcyUrf6OOhMz8WXRvlAYgY1bHMRnbw4GdV+uX5yCQKVLeyt
Gh3JYZX9hRnASRvLu+laZCfWPhtRVhlp/tPSvtzYi6ExYsqmAL+VXZPsSXIuXmzxoK65hwZZZ06S
uw/X34ikIZTsoWXJJTyLMsl382/CestrYm956pbQbhN5DYnIwqZF3MQmHilDtsHkGpHrYgeMS1In
iHWlI0M0GNKOiGS8nRmneNnWl1ZfzDA3af32lsZgWbcIQhFsnTMz6EMj/4jF++2N6p7zxctQZvg+
J+LdYjl0kaZyjXG+RbO2nQhcUO1ztzJRMpma64Pz0+JUW9P4Pp2WXa6/e0XPeH5Mk6PmrmedieOm
EmLcZK15MzU4T5N+L8l3nEv3ybqqhQQKpsUf3PPqiT2FF8uwbuz7dpBbTS+fLIlexnXES196FA7z
eM2VInxlpUPDXKbxM3zC+tlJsod6GUsyD+MU1+qMuX7Mojmf0fXxinn1oTtjcRnGuAyrarHJLVuI
Lap9ddI9vSYtz0NZmk8H2SFoYt8gM9Dzn10jvjG8Xnugtd6FLpqUpNLqYMqN92LGpzqqbtpWpFW5
DM9k6ulPudW80dAXt53onVvf0fd2Ot+S1SD0LlgoMOCjY8puZ3Jzu5Uxsp0YWP0FMh2OlCSTmJkX
WJ62N/QMGadGJMlAtK0rKV2y+Lk3W4K++HarT54rKZApQ6xqP9QGE8AZZYDDM2VY/bFQjNmvDnHb
jMtzTYUYeqa8NvqoDwzONU5TPZoJswN33jWKpFWPZF1iscpTTHW7tI1DwhjGwWLuD5PhVjdDtVQ3
whg/m2V6X1mvW3OOZPvHiSHdo2Gi0EKg561Nf6L8OSUdYQJj3x/Bo3MPPVrj8Kyhp+VeXA5WRz0+
t1O2qcfaj6Rd3bgYg+3kevc4xb2nG19t0lg74dg3Htq4EHdNHSI5esC2uuAVTyepQi13UkI9ryP9
yZ+32qiMKGnq4zUpQIr+fjCQhep9ErSuNtw6mtrmJsNXs3qY/MwPeBBQuOWcKsexfpoUJsdETpuk
YKybEPNwIsIgITyXKbzwWE2YaeuBh7SNUyahvo2iZCTwJGNG0uwGo/K2KjYZmVZEp5BZ2lzVQ+QH
1MUu4ZZgrJTVGDg9d7vkJPCURb8e7ey6QJMVaqj+OZmrUKg2v0Xqee8Nk3dCkfkwWOOJ0yiDxEx/
kPHwNNT5SY/Nbzo81+Htc630KljrdiZoiNJM1gZz8pyU5Lw8LgailjbByu3rXA+7P4rFOjJAepv8
9rcV1ibR68facu9GU1PocwzKf/JbGPIy21WxMT0M9upemqrgWFA7R3cq34zWvu+1fF+SJu0RDoSY
F7f/SggmMYPkA4mUs2NcPJN8fKuKz2pI79oxJ1h4wls+C9zcmo3QcLatLXLRAj8/hVKdzd0eJ/Pj
oMp3f0z8k66IrkrWhdjf3o2avBTbWb8GfDveBpVlGiZW/tiY9p3RaTvdZMdaHRmlDfl/JqmOCkUu
DbYotrifPdCqlUQ6Q8FQhirWv8RaFYfU8McIDRxzSivfJrbWMyvykqjEHL/JR6z5WnlnS4qpWr03
kziWxcjQhhSmIe5+zetkELnGm9XGx1lO4Th6N8SoJuROan24XkOVPca9adPcLgmnszlV57JbzlMv
Sbnm1Gn9d/bOZMlxLM3O79J7pC4u5kVvSHB2OukTfdjA3D3CMVzMM/D0+hAqU3fJ1JKVmRZapFlV
pqVFhmeQBO/wn3O+U7tPuSfYnw+p199by38psNZBtiTA8cqUkMC9aERGN+2NqMxzNNQfuVS3vn80
XeAfSl/8pXl+bdq73CAzPjZpfV9Z9U+VBukp0epbafAmuLO5k3hj+rlZNEKIENNoiG0fAuJUAjTu
7ETmPnErDs3zfIptBBvhrMx5xJWiNU+6V7GuQjZzgujiJO53mWewc8gF97I5zYaGi9SDL61GABv2
BQvXV5kOV6souJxPTyGuE87toLEPHLfPcdRd3OihgvHUWtkZVeO9tp46kFv9GH6YTJLa1oQ54BoS
VyDkTN3aYLS9zwQgzOKQhdpXN/A22m25x9b0rNjM1nHWKB6J8WGMIv0EK3tAY84+O+k8p6XBV4jN
X7e7e3CFto80ftalcxROdHSq8mHM9atqeTNg5/dIvOvabAWUCr6/JsM2ro7LcL82trbyftKx+TIa
AQuAqLlrXqqWaZnu2lfgxyIidaDkQxvEyW42ItTM8bEQRX1u4CCtsMRFODcD5oRS7UXASDGLvUWa
xo/VvrYamrPIPktUu50KUXCF541+MDsbC+okL6HrONEUdWlsxqBzT7A7sFpWgbH2Yn3cNfUC8ssy
oKF9cT9gQzgUKFYrrdOcPcz24mg19kvRAFWWdv6WFMbBs3JfAPFd65+jngNmm3AWZrP9oDlTv619
Mcy9r3Ji91opXpJ4fggHsJZ6o9htnVVnFKzdqXnMF2QNF75VPavOd9Lh27JrIPuWdkp6PsfBTG0/
lkNzafoxuEetNBgTDF9pMr6kNXOGVizIxiLE/YgWNxX5nTfb35HR7YIh2M44ZzdRLU7jmG8EB8sh
d0+xrECq9cewaU/uXH+3IgOfAWHxbCd4dqtMO0/yqsfFAKzQ+M5CowNLEJ0UMfdTj5CbeuOOBwO1
sHCQ/J253Uh9+tKJZGxs5sWrupgW6HwLeUgT0PzgpyYtd3ymKkw8QVFg2xtq+VFnbIKTiL1dm9tq
66gYdA6mpj3Xg2A9aSVD71piGNUuWaHecXx9aINkuibOIz5sRPXRgYMI5kyDzZk1ibfRW47UgwV5
TM3ls6NFtx67B4urs+K5Wc3deJyN+GHO8Xjkww7D5Ka3NGdrBhVLD4K7qd/1TvqU1c5jHsVfBXyz
NX5htlEpX92YV2154tEe3IgNSX8KLecw2W24j4xiI4R5j/XvkcnOTRUSR2cPObApMTwCFzW09KTt
IuVdA804WoYDzhO7ic0sM6ujnhtYG53+df3rHH/jgyh+2n8Wqv6IT/8hbj0XGf/7P/4r/+UP+ic9
7P8rAUz8XwWwu+6r+y9kL37zP2Qv+y/TsIQjhIErnkiI8z9lL/OvRQhzPM9GcHM50f9n2UuXpjBc
m19zwcyhRTVF10b//m+W/hf8bOHxS4aLGcOy/yXZy7D0/0X2YpU0PNNcfiBwDwSlf5a9ysBKdHBY
Awci9UDkBl7cGOEWCbK1bDtr3TIeWaecDI6GjPDpRUpurIbjl5St2pvddBvnDL2A8+7BqjxgeZP7
YfQxYY6Sn5rkHDBlLxlDaObJq/AZ5swsVzY8OrRcgj20OaxAObNwcf0hIcWYZKw3rpP2RyIYoCg7
lipNyK1YjoqwWikccJ0roZXHwtC4bUT2l65hxAmymmOptjK77jYlDzVeKtQabuH5yM9UdnKZk2uf
cU3kYhng2u7YYQK4l97UvCJbfQfg3m01Xq0uP899F+xci3kb3tKh77lBfmOkhYlTNNZG5q6+LSfv
5ulql0mI4aZsMNWuU6bEoOaDi971W9PKnzD53mBPaWuBLTyPnWofRAUUegQaYlg781xMlACM+fRp
KwpNeIVKMGrMsVUT7CVyotzXqsDoFOfc/u0+9KURgnqJW6a3ItpPEecFTdrfbuiRh+ram6oa+aAC
/QpdpnsqM3CYUu/LXTq/wQZ8zIe4BKVvlQ+TxciIPTdk21jFCZ688JwazDLMbJr2GTwlWNLE9vJG
7jTRQ5wuS3drqehEPuGzyfJxgz/Bu9OidF4lc7bsEBzxu6RDkhh0ElWwBjPxlJD1WQk9BZGmiJ4Y
k47DOhQ7xiW4+FzR+JbFWFSLxt/SobbDrXuAYrwHURuue0xeK1Zdym1qDQq+iYtKcGFZRe5LVvwi
XLFMIKx0HaDXHYMI8lE2fKis+9WV5bSZccFte0lxR5eUp8QcjDU06i/uaxcvB9QbGng0y+DOMuxV
XwAKq1z45QSfmNZmV1Pt9JRKBZdAwCrD0cxiuU7DKN6EMcGsRJOgMKcJV+9kHUTTnAEdDb+cSh7o
DIGQj706LhW+s2IdjNnznBkA1/WwWxXpzKbLn4S715By7RtNmHQZoNRYQY6pcdx7xaEkInayZHHX
hJlfyWRXueMLFnO8QQP0vCQvL45epqu4Vp9ulz6HOn+CEr5n6IbmHsCeOKrSeTWVsZPxjansXivm
g4mZpy9jpjBxshiL28fa7YpN7XBfyGt5p9XMfUsvf8A2+0CeM6y+bcO8t5SxYjn6mSIgZGrw1q3i
Vs3Rs8JAwxcuMDZzQjYoUCbknoUS78kh8BOHopncvSSubp9oQfItLzgxGH6XBk9F3GTILSkVNgHE
2kMUtV/JkvSpFsK10ZaMqdpVWxhPYwh8NxIeZJwg3VbUD933cXkX1/SYBK2KiYzAyx+t8RVFb893
sLA5tZKwYA53cyaTVYQPG/Y2htxy03bGJeY45kNtivHJYVMTgZ+XFDlMqOYOoSST2fZWhRND1q57
l16w1vGZW/m+zT9yFzhu0uOHo2UpmhqMTk0NSSkUa/yY+CIL5vzymemXDucx/ZqC+BeEWUBgXItC
OihyQwOgZFTyNNF8JKKCwGTOouDOL6XpnBH5fzsMFDeD275UDt0ARhN/zH14l2XNS6e6Nd0ZYVsf
nFY7ezPpSKExVXQY6SLVt1tRubQwhKxI+qQfeu00ekDN/cqZnuMsJuuXzswutF92ttw9AW0BcV64
zh6XzTS7jpad7RqBgi4YxlF8IJez2Ldrmx95ob0lCY+2d0ZNxPbTnZvI+xBJE8LSc4eDXcSS+Tzp
lcCLH/RBcfcxyfAOHFzjIiVbuHiR0YOJzsT5rzA0o206lF+aoaMMy+mamaxCOl5XvmGXzJrPmECO
5mjv8pE5GxP4dZ63FrxB7jUN5FaQz1/wOKlnKRtKKNZhh60+njM+7cx4UX2PSW6ouq2MfwVB99Mm
w80Nxi9tzm2i0ObXWESPJva8ogkd3kFajxhBJ6t3AtGMUglWOuK5sGHod0X8im1x1U35D6bMhzJD
469k9JXy9yBE0nMVI63FecqhclmTR+a/YYOZKuneIekdpeac3TwHTMvtyzGHp3YmgTs331MH/jaT
1oNDwLNpNQ6hcrj2kfbwx74d67C0tCRYR8NwGMcAYLC5zYgnrIVHKLaE+Wkx0Rrb2eRqc0qiEB+v
wdC1i+srcad0xdawZp5FE4E9Xf6wmr1yXHHDtU81yQ17Jkw5hzg2wyq4t/ppJLZr7rKeXzKwL7Jw
DEq7d0YXkFpxyTxWMLdk7y6FuQm1pz4cXoTlvGg92bbENt+HSr7r3jAdLTf/CLqc4Sx2ac1S+Tri
1VY4MBij+CHhF3bo1w5XzMrr7WJfm+I77ETKPqp/ky5GlbURLKLQ+uGqcOE/spnn4XfMKSVJP7mE
3ZXUxDTdmXaojlMEpQ1lKfZeQhnM1GkS6F8oTghER6Cz5U50BmE3T1+HpJ3WjU2KoB9Ka6Mmlrwp
yO81zfSrEedcog3pzmhVuUqVjg2R1DlqNpGUkNolt1ebOoJcV5pasu5rSkxq8dFWMYcROZy5rAOW
l8v+5H150ArR7sZPeaQJBUdPmUv6Ftw32U43g+aHNhMnI5XFOhfFMaEtI3Bg/c/xo2k3eCk19hni
SxfbEYe+Tc4TrkH7ztN2apbkhRECg+G6zS0ro2aI5pi06e6KQm37pnW3LlEOP29qNq696L181/SF
9HusxusgqvX10ufRZ+pmSVjBTa4tnEz45HnnHSGTP9q1dh8mPD/oIFdnKN9t07jaOqPtSem0XEzq
F0nNm0v8ZitT9zTO3R6+9hNnvmBtJu1x1JONndRc2dIdH9AISxDPhddgZAGxy9uSf7q/a53WEXiJ
6wpDRTe1X0Hh/sQ2h5ycoK9jpO8it66Ggz8DzusS8i2/MstvJ2YDWZbKozfqv2zvT/AagnfN4bFq
CveYyoDpvdl4fpXPHDFhiG6d8bXS2i+PrF6BbLfSl8Ghm8QXqYqXvEQWmbB/oIQHxq6qmVx3Zfuu
ud3+ESP+Ne2zn6J2MszF6lg1XXDOawKPY/MSx93vcrzaVsCB1iTcw2n+UmDQNF0734Z0welB/TIb
9tVpnAtmqHlldzz8flLor5YqcYmVFhaDuKXIxRR7Vcz4jjKBHs30NcaVzCSZ7CSdP1H5nFgjLWn6
El5Am+i0MVhJ5Ji10M9Nm324HdkzK8kXX4J+0bWv0nIeUrsdjwPk2bydbwhWT9IRahNX+o19SCcH
Fc24oTaTTqouqLtn3LkXurseDQ6Src1SNiK0DQGjkDmu79zB9vWu8gMVEjWKJMSFewkN9qdWlb7F
3P2KMa3dvGmkRonQxz5eaLXRramA2UpaJx6cdZmMJ7OOrrnhveAz4AqBj3NwTQqjxlsbzzFNVvq0
dSZe7BhoPfrXwdWQljtdLjFbKZdBvLrvmkuGWw2wQ/ClDKSeEFGQfcZlDc4NEgdhvXdDy1irHn4F
Win3ET29kbnZdQMcaYvsQj6g+LGvYJweqhNXsiPlFmuRpU+1Vb71VnXr4E9MHO59bQKqbypGY8Or
iUjE63ksnGzviHLJG+CrXdr94gcUHlypnJVSwzRW7uTeKpJaId9FK9QfqH3cmRBxOfv3IV/AWH/o
bA6n3FNM9s1O/RBvYU9Om89a38XZ9DQ5JryMmwui0BEXgjAAea3oycsD3GEMJprgcyzSeAObwVnY
0i0z/JVpRzcOLQas0wHoeY1rsOmrXWV3P72JYzaoOIikRoEJTBHmzEhoq17D6IE8EDdcb7p8XxBN
5QDCtKYeJmateX5UTaev+BchOxJQXnkUiM2AD021zPUZ3Yz6+JMm9kPUdC9azQHV66r7P3/JJloz
3LgPNq7O8btOOalJMz5HFbxhB/v8LhLTtGKk4xzQ2YY1Ih51PGO2T1r52HSzRSqmZ4bu2ScnwyHp
Re3dpCbmLh6GGrYtwAkIB8GEy2MY1EdKxITP9aDocSprklrtzP/TeCu7adx1pZ5cPRGuLY3UXt3p
Lw7nF2VjVOlqxmUT+O91mhe/lBDBtmXawzUADsG0KL0OtTaJyg4T2YG7ptaCy2hlGlzelGcZeDcP
9XU2RLHvQ+tBZZ5+pIFCXBwuu2eHEwVxE/1CHVd04uN/ohNLHGTpnQM3vE8asokJL5/0HOxcElqI
oma66WyPUq40PqdjcNbmQzKXr3bYE9We7rzR4NlXzjpEiLvDeYN7LSQb0XH/x3P2PDbjBrnan+fG
YxOkKqNK2lcazIT8zieD3C+4EUP7lY1kYruQ4imiXJ4iPSUSMW8dGZ9kQaffi2kTg3C8/jR3rsXb
LS79JPZTlX+QwrhDs/2UMO9Xo2b8yrydJPa5Ckzw3f3iajCARsSe3A6ae8kdCdhbq44sUBjRa5tH
oDRedEH54TD/htdLcJ0WPhlMzaqtdZyEtXugNtK6K8xbyErMDpaRflw8+nQNag5GSnvAc6MVxTqR
E4JF5Fjcp57BC7/aWkwLUjtQeqqDLhARFkbPoz4LDeqYMXHD9kTW1jG4r9juiojuV2Rw++4SjJsY
VeMO+2xj40CsCvHYd8591td3VYtj12yhgKS9B7dcm/bucxJnwFcx06BXZKROzUuRliVuEgaMY2Me
slTjTZn4WJO++OJAz+mmJDIwUPlZccik6DCYxG0uUe0xhATrtvc+xwD9wklkRmMcJ7Bo4s6b7f/G
LP+NWf4bs/w3ZvlvzPL/Q8xykzDs42ZILWhgvP+tq/wrwSJkjv/2n9NL/0glLfGof/+3P8Gi8+fM
APP39/8+UcTv/x/SijT+0g2d04vpCnQzF5HkH4Ei7y8gGtL0LF13dNchNJQX9R/1xPjLdFzD9RzD
8zzM7oSQ/kNYEbqFsGI5uuM4WP/+FWEFBWcRTv4pT6QLYlSGh4yDMcB0+VP85zyRKjjZjcFICq/V
8coPLtWjde4bQul+2tWvminkGpLRt6kLLt4MWmqZnHoAHKu2/xHkedyAQ3FudcjPUTxsMJb+UHpo
oVtnN5l3vx0J5SOLmp4qZIZQaDRrg4QtQ1lCdERurYacYcKEncZEyw8KqpOadJf0tkEjN8cI7nUJ
JeyEZLH1fVIHmuIbNOWKgexPHWPSiXLPYsjRMUYh0e/aEQL/3G+ZOCUbr+ZiH48lv3kwNd+Lr24C
kd/qn2vw8EQvNez+vU3GkOwhSadtMtWfOCACoBmFRTMCLoDxhNkXVaOjn164JYXqVfHg2Q3TDaQB
M9JN5jvEFPQnBWlG6ZzEtIKp+iw02sTcVyKIGd1XZGGiLLHX6Rg/Eq9nAOeOFDUTrSbbs2UCMK9D
s482AwAD2o2YFAHa83bd9B7CFlqXM655C6vxgI8fO8Fy06ODkTaCA7dIzHcEpIlK2zvX+92OaXox
SGBoY8uw03npaMW9LzLvQVpvszFMtyyHchbPPzKy+QT0nElo2f2C+JEzKqNxl+HstXZMmuGUe0hc
j0uYFXLHt4PnKoGGFMTCwn4xfVo9bhMeoCtpzorQAsSjoLN/Z45V+LGgkKop8YtUjjtsS7wP2BHq
A31ooY+OKOiGZXbTitl3LJsGjkFlD4yHwdI52Xk0rV8DBoHYGWjdTkBoNToow3LSfIqXJIyqOdjg
2S33qAx6Rh6mnfQnWiGZougGppvIKrZ9/7uyRMkAtroYmvvgquGLRIq7zfV+b1Evse9nfWNP5XxQ
Rn9VQxjundyw4YF515hv4YquwBSUGHMdNdLbNmXbMS4cX0TcziqdLH7RBi+wOFBxktC72G6Ixd+O
xHbEXxZNvQvZMTxoufbMUHs7BCZYOJLdzA6pw+sDuufNGE1kKH3Mywzehu4B9YiWEm7puCZNX2Dn
sD1G1GXMuVzEzFwwtMySb2AxESHOrIJSisHgtk2xvWlPj4kktFa3U0mBGc+LSqHsJNlOG9MW76ez
yZyq2joptcOOW25zVT5hoPsqXbri4lGX5PniCyYsgBZDucXZBIRK4+mlN0DfVO70Ca7ny654pCnz
dQuihsQsKr+NwY+YKUbSqmvuqhqnbtwuttMo05lFjTubfjJiBRQ79ahVZHVosKvCczmNK72N6LH2
rMTv8xdgEQ2ldZTEp6l1F0SNBPGTU8q9DEVMp9iO1nB04WOgNhJAmFqT3DYzvzwFLFnm2rQt0V1M
5Ww8OxhXrlKPBcAx31JwM7XShiFmYr+LpnBLLqZZL0sXNSbklbpPp0jFnczsRzJR8YJY6sHP0b3S
OES8RTxQ7yU3IFTeey8BVCKQNXWtDX0KfAH2qZ5EZPaF//pcJuFTxK1xVYb01MzJo5cbV4v2oBPF
t0TaDOluaP/S19JJrYt8AGnGDaGD0RNFyU/TOKjWYJ0AGGJEs9tvrTZ17LfSFyPOt9RjfqPrvkcg
YD0qu9kZc00Jsi2CY09NVp/zhEmvvFUxuXfdHZ2VXWOjb9/AYoi1HsY3ghQJLqV9akQu5nlrp9MA
tBKig16QPoUqPGGnAjGYuf3FSiLEEaCbzL+pv0hb3PRqvDRDXfuEASc0GLnvc0mOR1SArDqCG1XJ
eT9G1PPIXLGviFXdym6lD3GwremA3aoipVCJsm5nuJVZ2a7DiESfhhcQLIiBC9APkrTw+8L5RQsc
lUK03h6d1vNbbbZ9OzH11RBS76YlnW9XVUU1Yp6sQ23ypyUPDp7DtwYSH+0InMI2onM+1b+rgiUp
jqmJ0d35o5CfuP2u+YyZp2jcea/gifRoSawrzCTKBgDXeOMLQCGh1T7ATOgvPYhUpqctF2hD/127
wapw21+6htduTott2IjUT6mZZTj/2ad8TaZS/rg1Lz2yg02Vx98Ai6Z1j8dpO6l8X/dMi+rWSn3m
AlBpAuymnsvjahKWXVdtdpdWWOdpj9t4mdmBeJyvWLsBAkhK3knjgpKaVbht1EMYGMA2QR7YeTIf
pj3P6kiroLQZRy+2+SY+NCVclzJnDpq100b0fK3hQuQ1vUoGxCXsUGd61jfc4QEslpa9g9+AHCgp
uBlg1sQ6ucUS/zBLEzTQuB5pKW8Usy39ARF5QShN1QrN9KmYHhsXY5tdm9InHbtMCKarZ4tbWkxP
iFckjLSs2JiU45BLSYGBoag6CGzrlqEvRdsWNqzCDSiDxize9x6ypdfAp8rtHfitH2WKceMY8c0s
cdkB2UjpYU/7e0cby3XZkkhRjQN6kuMCsSLyhwIialx2m4yilXVTBAq47Htdp8WqtjPSfg0uP3b1
rVtRCAg8ZWOVrdgkjPdWEaFfoDxQu2ohd141l0Tn7OoeMsIaL92uzXJxNkQy7owCW5oePCUkZxpR
LjsifeqyDynlo1zv0GZ2sSbitGoNla+ceamowqFqtQk5VuQty2U+l5NECM3Y18tlSkloh9EqVlDA
Izs3jWHFRq/lrD2Lgp5tPZyeMlu80YtMqoPHhiDTQaXzPZ9L6QMacddua4M57tCUIsPv9XI8OV5I
pKaleNIOXefkteWrlsjHbhit9ZzxTNTVq5aKs3DqZ3vaosdUvpWAvejAVcYlCb2Jb98oIT5qsfaZ
uHSNdw6V9b1JlDom6oO4D7uP+kAUNvkYuSClKGhibgShN5Slu9MYV3J6I3DTIgyEI1ubjG5IItfM
695iWqNaRRwhoPoQ5mqMqEq62FDtu8zzR+UBNKv07oyEfDeZ/W2O5Ieh9HyT6sbZ6u2lKmy6zDpf
4iaR+krk+jGSqADl1P02J7IAIfPxKUPwoAxsNMMJRjRy6B8Tj8LhoEVJty2d8DOcifF4BZRY820J
ClkxqaFscsTKgg8lKr7tpKT4Fk2MlctJf7Pj+gs0jfITkLpbkbXPZp9t62H8aEgAbuZeRRCSEBvc
OqhX4YQKJ8rsI+qSK03o0ZaaxynH5NrGk4Cy2F9kAgPjz1/sweIART0RBLl8XdfRsUntiBqyONyT
83vXir2neQ8hXV1I5Oo4lNVAqiOCxKHTt+QyzTMnkJc4qSmc68TbsMFbu0CwBMYRqe0m962R1LjD
zd1JNK444XxfZjPfP6+7OXURHmLbTLclwZTeYf/NZLAD4Lhhkc4OMbF8gKbeKcq1/lgb7l537J7K
54TFTMcx0lpQlPOI0I5mgeAg8C+SdN6as7xqdoHo1JrbSiOJSn3vJaLMWfOaYmf2Evtv95lGfbaR
aiRsstTdxrXcaBWeGHUE1zE8uRLxNgndD31u3gDU+GYi2CEI8qwtiY48tY11rGDe2gyfqTs9teQ/
70SNZyau2ucij4z7uKpSX5M/ykXYRnkR2dCRMoFZhdT1XmxsRfKkwMszD84vPbNfbWwzk1QboNWP
Sd29EMklQjXv3MaqCC/fQqne0q67o4M639B2Wi9noYJQ03r0gI/MRnOoluZGVKpoladl748NnBGt
7hB6xslbeM4syN59a21r+miDiri9uVWBxaKpY/1qrZ25CNV0mB+VNYY+qSzs43a/x86hbXFwZCgD
iB9JzP2mIPfhnanP0tYtse6tcN0zHK+tzOsvHacZur2BXdUE10o+mXcviF/cFjuMqoNFV6NlN/fy
DxGmb03y3Yz5bxV69xJygd47t4qjYy1GDpzNN0jeFQ71vUm7+6ERxpPKKmMNUXrYjiQMtl2+fO3G
32il933jmLuxsR/qTrzawnGxpjZfieEl21GmDzDbz7OIWQfk8JjYKjx2TKobiDTC0mCwL+CEoXW/
Si6FvgjFh2s4xc7W9tb8OKRPmoeMMwzkSWvSoOs0jT+nwjkvqxj5jOzHNQjDm/kvFtZTFVy7qCu3
hm09N+HwVBrC9jMWjk1R2vdOfUoH7ymW8lqXtsEbrzussFBmxBB+RfMZUmmwrobQBv8twydjuhui
cFnh2vJXx1NXdX7jNjt8T9mZdOyxdqDxKKVIaVg69LM5uJksqitPxyJOozlcFAJLo3atjMHadGFe
LclzSlCL+CsgMwSyIE38jID3dtakvHenYA0mnxtx78nXYZQxbXswCP78o8q1HQtiQ+PuqSA063tp
evRqwwRZrT9qc/lds4Ajr+OHCKqTyHhyete7DQ1ucjZLNSvgIHa7ydxZ+G1E1VtX2/s8A6KxeOiz
PP5KgP1h/FfpupjZ8ROYwCAwMbVbnfLjYH4QWAIqjRU1ODtSy5bKYgzeRXULau9QYrI7pt70w9Xm
3mMTlGF2rLvkZEQXXORnFPh0O6uk9812PCRd/tFY3nztq8yPJOQMGdoU9SH5hxa5+rBTz1P9kkI0
O2jzXG16hKrB9Nq9GVZ7cjP2zhiDbzb5hnsCHxNXaq5cDf6gdR7WDVDnKqWfGmqgE9Es7elcgsP8
3ZYJxYl9+yB0ElNWNlBgWHMx6aFgrTqTkHnR7fGZGju65O90BPBVqy+ngkY/mqbYsqIYg6FvZpeV
2JR3U0YRn2ehZ1rLpqKlZ9f1PrgQxatyiTHnhXeKFWaPkpCgE4BO8Gp1KzIk9cH9kMOw4eZ+COfw
pRvxaiiyKIP21hbml2t+j2bc3AvZjBfVc/kWZv8YgzkjXt4Ffi/KcZskeFMyjKMyhpEYIun0s+ed
ZMp9vM6sBzGPn0lmk/XL5nKXq+GjqOPpmOH78Gf3CVNTsBnx1t44FWG1ibMPw12Q1sAz+r0dUudZ
K5vBAS4zfF5Qzeq82w39OcCJfAGIxZ6eYhOvjJfBDEwfvCRkck9md5ZAGaYqvvCTivdwsId1OBo8
LbXz4tCJOlnbEP5UqxExyhv17IZYSYAOmhtzIhvWvKkEP61lpz+YR4jvNCSEetiWwIyRvIlrsz45
6QGa+cviCdsmpcnxXwMEFYKZDYTySDfopPfFmBGMWiDmKUQMet15/TUQA2ILOOE5K+EHbqNheRiT
1e8kjl6dkUhlvGSfKJS4Q+8+sfut0TuvZlXdQx35KGkO0H7yNGFEsGybg1sTWIlCzASsYXD6cM3O
3loDNQp3wMcZLdZGjGPDTFviXGE4gAi1JZi3Sq6zdv4Yivq+U3edXXzoZnMNIhwH09iuisrcoFhe
Qh092Osh2Kd2cdN79xRazNCGtIUI5JFYtwr9LGXGCMICHuZrRBlXeW/v9EXxxjr5CUqOG5mRnRPB
DqNxV+BUH1wbN/ukhPstStOPLoc+H4zkXBACQZyaaP0FnxRljukUkFkPOXMlu3Ro30NjwFJjfrsg
C1WcD4d5aeDseusex8QJvzaNGwlfezFtVSo2ZcBPsOyzUxmrbkyA0JPl9r1+QOAXdbEjZXhpIUjv
mhn/RcnZOW3L+Jia3TeB/3pTWmBkQq3HPlCH4cn7CHqzXEuR/mpN0PuaVZyhG5LYGI+qTV45rS1V
qqteG6o1iG0IRFX8VTswGIOS01Dd9W9D7jBxmUd/7CgVL+llpXpSatuFzbxiitns2B52vTBuZo8Z
x/PSe40wqGEOrh81/OyCF0yR+tsM3W2dBsY2F9ojm5EfRWnCnY4m2tg1P5LBqYmacakDgqexKbs1
WW/Vxu99pl1VOX/VbLQrTwsvEevFKm0Y3q5mEA+rqqLsI7LpqOSo8xLXS7dJ5D7WXfUTeFF/wOHj
5yzFSZE4Vyt2XmhYv1olt4wueHAnEzPpK1CUdqOL/Bf0YTAKBjfRUJ64V3yE+jbT4+icpYD/usZm
PLH8I3aG6NQRCwKcv/ESRjnxaOckHbW9NNyJGzCc8wZ4lR62Vy3KPmblOFubNzruMd5oQRRtDVc8
xKxV+sI56QXEE29hn1QLBUVfeCjsq+QkGZktpJSgsb/spOBGGO4zrnR9cksXskoMYsVcWCtSXaqF
vZIvFBZ3wbHI5KzK/L4cxO/WS1q+0lySXY6CKSgX1cN0GRa6C5QElxYKdSn+O3vnkSs5smbprfQG
mDAKo5g6ne5+3a/WERPiigij1npWvaVeQqP21Z9FZQk8FFBd00YPXuJlIjMQ4ZdutP/853xnG/nN
zt8qgQQjQcJYmg1jA4mhKOMKRM/tCDwmBSJj8JlNOsQKXIYphaQQuJkVCUTkn66m0IyaR4P4tQsA
1CSBjZvQvMSDfwr65t7CI+Npok2n2TZxMH5VmnaTgr3Jwd8UYHBwyTPElaiKOY5XQDklwJwUcM4K
QKf2+rs+UPzo5XjN6+0RU0q3H7qEs12ifARGcewN49pKoAapGoV41rSeWXN7Yk3wqUH5xCB9HL+8
bf34rRnGNxjDR2OF/bNoClCteUBkLo+Yu+9mQEGNJgYBmHQSCEIjKKGBZHXdBbfCOKMV00KsmUOz
e407d9UkotaU5LwreVxtGEdZvDy31MkzCz9uBpm0AEEJ/mxyp01uO4pToUSgvrrgjzrNQYK3koZS
4Cn+w0gClmQDTVqLmwqEkl0OZwP92QI7fqWSsPfHzyTbw8/5lgCYApowyqwXl7GuDxgvKC3hpSW5
bxUKelMHxQmY06rRTn/+ghb0PEucPJ6TfpkWkyoXpKcn6cKFUpPMQ34iOIKBRg2aHsUYK/aNId4b
5SXh6n1bRqow5Mw/47m7B1hx6uOHFCDVAphq0YSqbG1e6HQAa5W/+yCsYs2yQkSjF2PEeV6oh8H0
kk8mtl2Zre6jMNvmAjPtFsZ0d+PJLXmU7IkOiW0cefczyyjjFOsqb6ht1VA8Oip+7jLrdxFPIAvQ
CLtmfPOUuPZqYN9yyvhGMJDNAFMvjH3wIVc0pmbdLt3Mp6CgoXWcE6cBPlqsQWkQrr4dyGkVBLUO
kpqAqLYgs3XtaxuMRxpMQCJDXmsaZE1PPQXwKtJNfRM3LY81+4iGoSXMHMeMcLHbEG69OTL84tID
BiOxhqF5avmgga3zusHL0qiVPh0YGMRojZ8Omlpon0cB4QnDaUfBgobKMXy9t1DmSmhzZAmpnJgf
BBS6SePoWrh0XrUsodXPRtgl3xWXLsyP9NfUHOGkgqHiVr/MTOMrErTnAVAmV9YSkAA0cnodrBiU
RWoycG7y1lzi6Riv+S9pyeuptbvDEncfrr4mLCo9MzJIjmTAabyi7KbHpN4g7eZIJyhAaeR0NNM4
a/4JareNQEIC6cm+FEEKecAoSjqnVL9Hj/dv4SX2KQlcbDa04VASkZ2znOBEtplYsk3zfS434gT1
6IRzn950sNqPJOL5+lg+eJikRYLPmIZCnhW6eSfOjPFhaCBsdoDPKJrmPcE4TtQ9PfszMPg6dtPQ
Mcs7YfNWrEr/as788rp353fhts+VoWOUZXmyi3mNpPIdCGtvS8ldMvaFApbAt32yVbfLN98MCy5H
CJkeFHFiF2rdwtXOYkq0/HLfQOnqu3E4iVVetmK85C4VFCQjeXtB7VQogJXH3m8a1KcibQLXA++w
GNYyWg1L0bwsP8kgw/Rp0XJxtSUAE+J76I2A+30E9OKZI2aCy1HaV5vnPlgsOs+xBOfMPqTdd4ni
WtUvLqjUimJzeeTdWV2nwGxAWHM3lLPcr2L+irllX4xm4M/svM2yvWkWHGhTS7cUKHP0hiJUxcPW
sM+zOsJTA8VYfLRhalKyALHbjmwF8li49VmY8Xxcq/FHbTi4rYnO7zILbWc0mr3DdWIv6/w+K8Bk
g1Rgy+G/9m7gnIX/5mzNFFlTgOPNRkgeYzi2djCr0wL5O7dGrrcChzCF6CHJhqfKs1Xkj9x617R6
7qsiytg17lYXDKo3sCKsYd/uPLW+zFuvjv5soina7F3zHghdHrxVBHS7Bc8ZrSxoenBxuYO/2FwM
wy1o8cgpUMSGSeuCv9ES7adXRlsbu6lqefRm/pEz5gqr3AJRKgfkS2AhmrgHhkWzEXloWID4xWId
Rs1+Xqut3SczlWS5HZGPWQ+qAw7fjyP6F5xqj2a3SIryoe7qz25RT0ZvAGp+8QWofc6LjhXdXEbN
SIaOH/9pZIvbFk+L1LksczR5cywPuZF9dQM75m2pV8guFJiMlg3LeZGQ6perOFsfa/JMS8fJnFDp
tJv7hM1xzxgmwMaEadDAS8D0NhTzlUMu4wCB8riOpF2424IItvkMjdw5miZni+IHlNgpqJcG8aVs
h5ofH+HFOqPpve93XWclEJGy+Xpgwzlu/no/Vz2tNX2zvlYO90UZ81w6PZp4YNa/DCTEYIxxFc/D
LWMySeykbkKneIzz2bm4kgzTxBsLKGd906gUMUmld3ldhRknRrh27XZHmcuoPONogU6BsnUXm8sU
LkvNUVckgOHpzlhi52ftZN3zZMPtXkm6oPxQXJ7GvxLr4rasswJjG/bkYdpDVdT4KlnLWtw92ctx
svrYs01j4dtqDHvg7GqfjBygmQktb+OPbUGWXqhagUF1l+A5vaZerAOu7cA8IaAPl5HKjJRzV1Au
H2H9HaJJdMfORwkGCsIySIQeRlcQ8vgKB6kAMa9LdqkcCSkqvlh8QXexlbB5VIQvABzE5La8J8s2
7JMoE9DmOXdrIhCcLNlYk0gKMlT8+MXJ01OyWr/MjuuWs4BVlqWCdpjlkeut/nEr5KNJWdpu9bMi
Wjr5U29rxWAcrNYFEQ9+tqjpbap7q76H8JKeghSU01ot6UVvAQN7rA/CEPi7m9duQ8SsaltxICbI
sUHw6Dbr/TgXh6rxttDPYpjqIngg1UbdTz81e7s00hMuDviuhskZCzxb0ZN4yEe6KFi5lUK8UscH
QW0Ch1bwc8CyGQ3+E+3zaxRYLEVpo4DPHvtkRHOSECWIGDny7rVTNhEl8ZzFyH5ly0j2IFd0xajF
FGf0hZuMuMj1RMnZH4BC7YIDr738GMTMjm1C6RjrThuxmhXqkcS52sOStKI+7xH542GP1skBfnDF
xyRWQbdH9Uo5iiRyMRn7fF1KVjbyZlTEdpcRRkdWGK9BwkW37ZtokQmL+R9dOcdRtg0drL/6BhwM
dQyLvMFD/2GZgK4FZVL7VB6NmqYhY1lAu1u2ubdrGURJpR7zfrluJWyWdEsSFqcEEsjV8rc2FUoj
1y+9PSWrrtsMRsrJVtuHnZT8SIuuvtoUEZfRzaNB8qZzqLq48ib7YZ3Uecn9HPSoak4DpHe/7cU+
6dg6keyiMcocOT0XtDFDYAgG6beTPYu7plb3c9OA5xrYg7u1uvQum2lJoCAfk/6QmQhxUhRdiKEh
YevHu6XdBl6tJGWOmf/RljLyuYgeFCdvN4H2mS2MNM0qV5TQR2e0rzPTZFJMA8bZnlc6pQB95do3
WQOhLpZnIG5sZw16slg/P3YSMpXsvI+icn678I0ig/bCAfALOO9l3Cdbx6Zosg4dLu5dyUexm/Vr
05jh4eS6JcWS0TLT3uhXxcwrUETkEt3IZGWkyVivcxeQaloekhzzBmiSvcvAsZclCkTP8m410/V2
qzJ1bav1q6QDbxzz5RindhqxCvn0MiGOnCuwa9g6YA24YSG86zJGpJQ0G0c/JLOVd8kOJXmK7MI8
2yTisZPfx/X401h46fid+s7axNmB0aCuqvPPsBg+Xbhrnmf+MPkdHA27cYGd8xfhcvoyQ6vpSvCQ
//lnra/c89qX2blumyjlztg7Q3scTSh1g5s/ikZx4J43J/PCYOMDL3ruQEbRwr1cfuqceEepDosE
Dm/HfRANz2exWlaYcHpKk75RQdmBKQAD/38n3/+9k09qlMF/4eT753/63//re/vPfHx//uu/fXzi
LxejHCsREAlaXMMp97eRz/9L+K4QwoFDJhz+hX938oH/DnDyeRj/AltKh9/Mvzr5xF/Awh3XM21L
ur793ySD2+IfEQngFszACTRuHEIChql/cPKlftLUMTfaQvdh0mN6pr7yarZ4SeY174stJ+8Wu8T4
gjmiViKFPa07Y0b7ipSZD0hpva1k9zh0WxvG/lPbZp9jlkEQMMkgWFO8T9a3At6QZSdpuKXUtMi6
J49PaxLug8Ai2ykePYOp1LsTVvlT9awwjE1AAC0vZd5fK0J6dtDcEgw7+LX7mlJ6ujNBqezm30q5
YZP2p3XBQjhNn0Zbfqai5R1mJC8qLp+SdsDUpLqHgjhVtBl32xJQzAPdBPvL15JD3VUO6M6NNfWW
inxfEaaaRuWwXuVC31nVL/yJ/rGyn1TT8ElgpqF2o3+sKo4K3hbHZpgRDApe+SQnnot+myIzcZqn
PB76/dDCyopnee9bcuVrPT+i43xlFgkY0bAeSef2bmw39yi37NYfW5Z4af7edd292tg+OmW1hir3
bWr+OjwreR9uwMhKUiRkdbM3iBbDoaPLl1Q/xcexf85r0z83p0zC70rd4RjorpbFCvKrYqnuE0Ge
WrZrBt8BquDWfznaiDUG8tdiuPdb6UGxS1DbzNHBTumEZDGyw7YQ+oGYexBxYoRmwN18Ea5xwd42
75N02mhyodzE1jmRkdUrmgtunjLDvzlcwGVylcuZFyHW2Vs6hG7jO6Eja49zkcI8C1JtNdkY1eDU
YqXAAIA4AAMBwDLRpUYgEQGz4FLpFuDqZ/4c50q4T3QHarBcQVNNy3vXLNgf8N9EWQtpvSXI4nsL
iXOi8ZjPwqbgBucFNLMEqr0yZXq75PBDjVGAXIBoiqbBxcpypw8rld1+7mpk7nw8+lg6QiyZAkHh
y4DQeqFRj60NM0E2AJIr7bXEI4A9rNrM6z627L0LihVM4W5IvO7YIGyGIqa6dFiAF/tWfl8avzsB
Z13mgxOy0ye5RFy4MHgZAs1ENjeug4DoZlnKCzgqAqlz/QPt8di5yUDObeU3xSygr1uGP78NdvnL
wunplbx8hgnSfQlqjJ+ydTALffUUhAWTAa+KO1jM3/VzNTdRQyFRWGqUrzVnP6zYei3b2cMddK7N
1jh06cBXHxOE9taQUy2z0zZjjeo9vLiFZTz4IPuIpXPtnLh/evoeyn0UQpWF1McnOUlMN7n/gmmF
6sMa3czv6QLSF1vY7HxIgcpOakyaezgyvGdJ5jKpYovjbtxxR165K2/60mzp67PgHu3pC3XM18wc
iFortvM7S1+7B7n9ql11QvV5MfXFfNZX9E5f1jt9bRdFwA92qxxSXAEMYYVhISggKzSEr0cJUc21
eZbJ8Rerm134iiDX28UaunpkYJps9AjR6mFiZKqw9XhBKhsHmh45aEBqwpYpROlxJNaDidIjytbf
MZt3dyazC+My1ZhMM6kea7i1cU8Oxn1DYWVI9moLZ5s1pGT82izaC2O+6YkelWI9NHl6fEqtS840
xbXyiXU11zU9aDV65FqZvVTPLKeHsVWPZVZuTTzSd6VHoTRENuNYK2q3GOVyPdQVTHc1U16rx72p
a286hyu01KNgoIdCu3gsuUJrwB9JOubGWA+QjMoHSlJ+Oe3KaFn0/Bp63Jz04LnoEXTSwygyA0lr
xtNeD6oef2rWFePZZoat9DAr1pbWNas0dgmTrqVHXqGHX7zs+Jr/DMRMxorGX6lHZWmNlN/QGuCy
GBNUxIQAKrmf/Rmx9bBNPwlUfSBasZofnWG+AqEvD4MNCNSnHaZSBZdoaQOiZI73mOe3BABKQQ1N
SFmipbxDzOTfagmgcE0C6Z72PGiBIH9RA3IBtd2Pjl18DiJ/MBoqiSkpO/UeZ1KixYZGyw6FHaVa
hnB7p4X4YrDzjm3roBbKyFmW4fHJUOcGLWYYMTKlj76BSqiwriF5zFr8UB0ySM6tPNHCSBcwCvM7
Cau0JGqu5ROCxyw6EVRGLa30aCwA9kD/GG+93Z64cEL65LkK52VT1ByLl5rGznACsHTctHyTayFn
QNHh/fuMJteH3hyoaK4cKi+Qfwp0oEILQivKkKMlokmLRYDWWDtrAQnvyRTl01tvCOdM3HfUUhOK
WMcgkt+z+8PSgB6Va2EKXxLq+B+xCtWqH+352CRrfXZQtFYtbWVa5GJWHbXoZWv5C6kTAkTxkGth
rEIhm1HKWi2ZOUt/g4L9tpnjSTelXNJ2+xq0zJZowS1DeWu1BFejxWkHXKzFuaopRgrAEOxi0yjR
lpL1bEjnodGyHq3LUzQUzz16H30t2D1RAHstBQJw8nd4c2E1ap1QC4amlg4HLSJqeE3YucEHMHgS
6I0QmF3oM9ZFgFqENJb+wg/+4uPdOgUEc/3ULvebli4TNEwW3gQTOjgcizURfuBU3UATY2/0sWkZ
oI/MtQaRb2J0ZOKDdL1GDW5elMhpj2nweUBN5f1QXmPhvsqpOubBZ5NCcpUX64o0uakzCGjKYbVA
26PUjlqy5aR6mNFwK7Rc7hF4mLS8a2uht0DxhTeu5d8FHXjVgjD9wdV+QCPOtVgMSlmx4UdAZrFL
0BlJudTi8qRl5sZIf8clFZeFOiY1UtjXpkVpDqI2klqn1oK1q6XrSYvYfQ/Hr0u644h5jHoRoIJk
RXwtfbdJcR765gNsSHfgBk0JaP6Lrcl0VDBtbzPKm7SQDhrI0sK6qyX2SYvtKu0jS8vvsdv84oOo
ZwuBXgOU6j9SffJta+ne1yJ+wo/EJeo7GySA7aTNz0WfaEe1FNfJBA8HZzgNK658q5AG9hU9NrUu
tEl0sw2rz9JIzoai8ian+yahA4e0MmR6vhxw9CnISeC63Mj+1u8SX9vdxnPbsYgiYMFO04ixAuKg
hjDYnjY/4bejfXMNL7KiFOTqYZi0fXzGvqELtP3PsrFu7UUdbEV2ZeOBKzPju1jgnqQTAQjHfbY8
q+et1eBtcw6g/Hj6/HwJjbyMlCIXPA9IL3Mznre4hjM8jITx0+4AROCjGvoXONrvZbu+BzbkLYkq
DC0Zc8NS89BngXnqMg7JriIktrNG+IAkEGAjV6CjeoIyeLA48g0KHjquTsXCNL7MGFpzQutOhdd0
3uy9XEC19wQ3AHLpTINPgyJIJx4h76HxqQ2FaMSV0CcEU+nucnY1ULi46m3APJoMQlrW3jt/+NEF
ZFkPZQgATncwW6BqE92oqQehewrWt8lUxdHtn+WaffmpBrXWLJeTiVrPuqR5U2pDQO+RtEEDOVO0
e5zd/CrLtBjB1hE/abmfnBpSxMzN2MZhQyEBxNKcMsZteRVVdRHVck48WBBAhDBY0EhOnxBCbQHS
0wKLNG3rFQdfh6unHq5QFq4x95K2V9yoG2+A7Z+yKCmtL0n4e6SjbO87to1VGXDIHECRHwd2oWOJ
A6TOorhvv9gRmnvowFATBHGIWN7FGHApv+tp+qxwE7U9p26vi/Q69lmsPrmMl/a3TZ9k4NjWtVWL
G8sxEIWKswmfnoWKdPekw966dHkwOq57+IZARhOD3/syKwnXwLPrF7gfws6sQ9DMB2r+rtuaUj+n
mdEqnZWt01E43I6XPMUy5qef/Vp8TgrKTWGln+3ApmsEo0fVpbJGIjgOhOu0m/cxKOp9yhp+Ny8m
qzaczs78YWdtv+/S9m2lcIFjiw0evUnsULS9yeVaG4C9ZwxZcetXocvfRbnZYPbp+YVal9faWN5a
2m1rp79zM6U+z868XXeHTk/VWpn/5m7w3pAG28XectWl/vvsm1PYdPIlpn9wmD36j6R72zqpydmx
tsfGaJHc6FRMxeiFXkzJEWLPCZuGIFaQ0Mnrtc8TfrRDm+FHRTK/NsGwThRds3lYx2gds5+GUVa4
a5O3AUZdSCbDxY26nW30vAMXvCsnyx6GCVJfUaYge1T2aMucFsiGyiPLXp/snMRN7FXFro7Tnxb+
RTQgruwG64dqwc03dHi/giF5Hjn8twD3oGzFeNwEzuCJCW2aDczaC01cvY+3Jg6Q5fy1ulspPDFh
xVP3ztPa9qwpXf1ctXOyFzlIcsMCOVsucI2TlC5KmqCXU865qKXt+RbR2oNAIkSlmCFs+q7kiqUr
Pk3A6qFkSzBepPTalpoDSZmR432OvnNtkagjGUCmq9ejT1wF/q7OqojmlSMNFbeLejcAEJ9oPGhx
vNZpRGknIPP0dx+M5kmCyQ4dbzxtYz1COJtoIrfNcV9Kx9yPXvDkwv62oE2HdU2iz8lY7zRieTWW
iWdOcENEQB+oVJ9wmSUJoBdvbrEHcW714FApPXSRz1frsDqvRRrEh9Az12+AkeDAarASeWpAGBZ4
VYV5SRz4B42J/N3P2Kr8ad2ObNmXO0HCjTnfPFCbw45pjH9M1HtHbRarEDQReL1U5dyNnR9+nIyY
IUdawieJ0JH/btfyPlkxBC4Dm/HAqfhSSGx8VR5E9cJHu5Squ0y+gx2zzxJSVX1AYCl+ByL+qIIi
wNsjUiqmlpNqS3bgjcHgG/d3tsFNpU8yHNk+RjCHeTnRtQ9+07zH+fqwZfOCdLLlUQM5ZJf6PtlM
Dy1nUNMTzLs3+OZvud9zfYCIHyZjbYTuT/5ckN6s3gN4SYExBfXOiE9VecxzE5uNZOQOa4NQoikj
NMuZi5xn/ewZzwNt6avamCUSHVu498dL4eFrGaqGLowcgjwmekzN7lW3+JgZpWnD/olVVCICJ1UP
7fspoGHDi3/jqWcFsdANK6r2hQxcCFs2Pm0o6ebg9Ze+6W/JGKJJU9ed47Lf9Rb3VA+coTXyfnCS
J5JA21Gk470hZ3JNmrNLeo2HPB9Ya5MV6wQ0dIRXRb3Zebvrlra7CDE8DDAGB0rWlhq7cuJOUOZa
GDrj17yl72thjvhJTiZyHCDilc2U0S8hugu3/I1wQdlTWDHlkDniPo4m2zAuQzPhY8j40haxunNc
YjNY/si7ttwSp9wycHJJQ1Mm7xyo2YceDjxMUcKQDV3t8TSxUdgaFpXZS1rDF7JjrKqjNZwDlf7a
oPjeiOoqji3/Rwrbzn+uud9CsMSnZzElpR6xGHKLw67DoZTYzXy0BbPLq7thyc5H8hT2d5NM6sbT
z1Q1jUdV3U4x4JguYFxP2USgcuPpsNm2cLPiR2n7tH4GL+5I+1Gzxk9IKWTffHNlmwzqnrAaKjYl
WDS2mi0hV8kqV5k0k1brr2BiQ7UAIcna5T5YWnQI3q5nq/bkfdP07vWmqzWoMcy6qntIJDO5oSD/
zTtuV5eytNQtduh5NxaAcFoAoYu/3qhafLEQOdmwgCKwkx5VvxsKzhjc9dvXPPTxbvD8z3pxqVXP
+VZkBkWe+nXZM+grdB+q5qlHpepizGwR2RLOdl5Qu5Rvpw7T/rliihgDteydFqe6hT3m2prcqyEe
71uVPAeVwwmuISuxJ/lFOFTjcSlwHsp4TzuSd2oFVMfS960HYwYNaMxMW0v7PbjTreObVegZj6bt
IxfN0xWvUlaaWx2OWzJiG9pgBPDshO6Ynqj1YtZVV/ND0B84Oadtv7X1m8hrwVKoqehglyyG2I3U
Tv8U+Fh4MlVvoevlP4JFiBNRKOSMZjzy+ODzQa0LjTW9ynvjY+6S9SgaHjg+jW0/e/GD63iwXzJM
uPE8nAfy4qwvWhIr+OxWdD+vfp5cKm3NfMLBFmDRa51Hw5HmPm+HrwwZK+RfBzskcbuU7hN7+w8D
V0hlzFtIHvI3YsSMvEHlUrO9w9IKkLvsOfJB2vKF8SrjGmPenSJCuN8GPGfuRWWr3Jmm8vWPgYvU
6pThf39D8v8iHVoG7AD+i93Hzcc//88aIsB/Soj+8wv8vf4wIURbgQWQwGK54PmsH/5efwR/aR6B
FfimdD3bt/x/X3+Iv6TFjUJIz/Zs4bjBv60/nOAv0j9glaRtskr5V9TC/b+wCUBs00BLxezff/8/
UM/u65R5hiJWi1XJP0AMHAj9gWsLaVnCN20WMP8RYlCafM9mMGohX+u9FTBaer31RZ7RJUoDvmi1
0qjflMVOALJzXWVfyWI8gB18ypzpbeNRR40ev+rAYt8whV4zyFMxqa+sQ26nPigqZH1n2d2w76ek
PwUuS5AlQXtNPug59CJ/qq5hYPFuZxdCvU92Rd4J7brUu9GBUYp+KAxXawqZ2rxRAlv36BgvW9d9
0v69RRwC72u6FNdN8iJaVCvcfeR7nzZ29idZt0eKWLmtDh6/Tyh820I70UaGixgHVuAmf4tzwgmE
ixRBSPOH1a3Yw6ufLaeg910t3YvdTQgbMUV8WX/fGON5yF0CmEv1M8PduS/NH5wgvIboRoQsmthR
K9PHyX6rRQGDNc2vu9WlQTkyHRqRiT+fKKqmjZS+H9v8UXXQiXPntTcZBafUPuOyJ/VS6xISRpWU
fbXzZHar/vSgCWLxj+yaOhQztTm9mFVdU9xOrNX3PEtkTPlgxUjLyOxXd11dR4RKXtdBNnSM8H9i
RCUTu3fa6mWJahH1ZXz/B0GqNLW1o5UyNJf8aRQ+Qajm6C/DSxxMqMOeYi1R5O9tPWAzaNqD2x6C
vSETtEyaOrseFSFn1ATAUHJ25zRYpdduSnXCxsfFpgovbe158UHe+RVj2GTCm7BaLRw59Xvg4AFZ
1zfFkp+5NbmohIRgUIB4s1hUeVgWRkxEcmKOpbeRhjCTSMRErLHOR0x9i0PgnvYo7jawvt1XL+A9
JWFPG+U7LbjtYSLIsSdueunG/rHnWsE3L927PV7MNb8NSq4XVrneTn969brsiA7yKVVd0tytIYwL
zywGhxih5JDkecqlw70TafHqPa1c4E6TrbeB2dU8tV3oUynQLAORZlJ1/sKU19OmI7wNo5AB0r9E
+6J9dOZqd+xWhWEoPw7TZN/KUe5dy5I4eEduSwm5NolyYLbZb7POT33/im/7pwf1HCmbwvd/8Vzs
AVf+IG3FxQn7HflIgiEmYY5wtINTbJm/IRbbtxZvMnMmjReXlHmpQZ0DouKws598p35tRr0IKQfa
PVhNVq0RTSnGZBp2kDSW62EoqkM1DhbvFcizHu6EeDxgUvKJ9tjvjWlQm7T4+2WYXjKRu9j5kPcN
js7dOK3NwZrTgyEGrIGCwjHDLb/xaaz71PcsXdNxzju6FcxypTicS10wLM9juvHZBVgOSYpfCktu
wNS48bOwoc2DsZqIurlTj75rvqQ+E+jGJmtve8x11hqQ/Ue0WJ3ZuAIuHpqpExm2+FRtdpUSq5VM
17z34fhO/is2puDYuDh66oGaYJDRVY3E5+k/e1f3r00dYK4hvUCTabr3QPrBAvcWGl3RLNcgiAgW
vMi2fPWIYwxz+jGWgE2Xyq4ALxdDaE8tbcz2w0Ch2Q6MMZfSN1RGplxThzE5NLv2m5/QxA8N1mzK
j9BYiUky7L1PHoN20pBis7O1OIh0zS8V6AEurG8QTLFRQNzdubVzD4v3DBxf6+lU6pl+Uhw7PobM
r3MeOEzpPWyXKI8FtcD5Kc0KeZs0APX8ACynR7sOiIJNkbvlctH7LCgYNEikqorqkx5wdeY0V5bg
8cG5t0drfvNAIqJ+otSDeLijnMKA07F5e3ITSzilJTL4WubXuT1DXLBx5th+811BDHhsuR6SPR4O
igv9zvFzLEM6HrEpLnF5RUVjJgEbcxkzSWbtwIq8UAEF2Vz5H8Ek6fd5hpdHL4rYpy0m6rnjMcw5
m0tfs1+Bicw8HMxd9XvjNDR9YJEKk0r+KDfNbixN56J3jou91RAMkYgV/em+GGGajykmsWV9R8vj
Dk20EQ0hFA3aR2Lk50BvYQp8gNTPBF/cQEU4Yb/ZLz6CEU8vHifSWmzybH7oCkOPaX/3v+a0Cs7s
SLBPEsFmRdSWFxZXd50yk9OmwAHDVhwZiiHHxAYrG2i27tqT1YfMs3o2bQc1hZLNdG2M20OrYHou
Dda2NhE9u0cfXqmdcr5a5kF0wXwgyH5lFfmvSX3yWrpa/Jb3bONdo/44F7Xkr5lFoB7sAbdHgqEK
5xbkST06l+OjqLOnZDWWoxE4+yU2b/MEm4HwER2gatQQQtxvLHdE5/MRACUuT/Q3Er5hS28B8Bf+
1wFEdVkp4PsmM222sXtuB7HsrQGA+lAZJ7ur5sPAWzhtpXFI/finKJ3vpHa/XaC1bkFTqDXXH2lC
UcBmVj7is95lV9aL5UpOviwejnJgBKJEcvB/VLorSxbuJcnYd+T4GHatQUdPH6PqMRuiki7+DTbX
/UY8NnQXCKT2zHFN9IY7ufS5igA5iqy6AkDSz/a+sCZYpD2F1L1k8ZmZV+ZS43SvvY+6gxhUIjsO
LmwQ5fozxnrxWZXps9Nv5Qnv9SNXQBxhreRoIyCQsaiYICCRc0zOHav7IMlp0aG94YxiSmnddltK
fPRdXbLeZ1CIZblfFJ3tMCN+QFK57uXy1A0skj3aeVQyL2dE4uXcrt57j5PlNuBUc5b2AvV/YM+d
jdGEvc3BgUgBo2SWbZvDJtrpqiE43yWc/lnRfNjG9sYGFInnYcmwVovJOrmMIi4TK1ZgmkG7qbwE
vlgRt4gezpza58p7WLP+u5O8O4vBo7Qp48k3EOmCZbvJK4rd161jW231J2I6NNC76jMvjSfsBEhB
fcl2FRKWy24uhQ3sJcWNYGFgJpugoJHvduIO2V6t9RANJsSIiWaIenUfKrNSu9LAXVrPBahRg3Tj
GHPcnubOHw5FC2djwmseYHEwMwBKNcmDIll2xYD7cFQQMhRXtA6joiXa4dx4HWjvpLxp7WqONm/4
Xsbp0la9OJLR/gHN89VeWgLhtffMs0/TO8Uq0Wy055UmhisGrb43CGc15MroBHvJuf1yrpK1Sr3J
2MHd9qeWt2xZ9TBthIM6l+QYYmlT5b0QGSZSoyixr7SruBJ1ygZ8A0iSx7ynhtbDXsdOLJesnYg9
YXyM39KMQS/P/fu8RBEcKVeCuMJF8wtnU3Yi/cvXiZIgDTjynMxhtRzXuyJxv6Tvp8e1S+RJ+M37
5BOCKxQHS8J92PBreqrmc275Z7NzfibmxEJOys9Edc+xwT4nM5LfeYP0mGUrMQy6s5Kg/MjqicQM
Z2UwuEAlgJsqWxHCgrhw4KM3oyU4QAyneUCsdgR0mwCFemXDHmUBiHqaTcA9kGjEc3D2SZqeMw+Q
u1+ROcUoSC+r98vzkDh7JR4Gay7DusJ3aSONsUP7RFD9P+yd127sWJZtv4gJevMaQYYPhbx7ISSd
c+g996b5+h67qvr2RaEN6rXRLwlUoqSUQjR7zTXnmHukcPTB2or0ecYe3fnUS6tYG/9GZDFeJxYg
5N6cqLO46BAFWBlAygJUT+xoxcvaUYqzGWKpaGBuWCZCBW3WJYIvf009nryDltnboFKmimznTM2y
dXT3ht5EVmHSuy3hy+1oDN3OLukG1KSnsU8Tbjj31Tve8a9WM1/5Q3gk2Lk4Bypoo8owdrOcLXJC
43Pfx8tuzNhyelYDdG0pdtk0FyfJQMQgRqP7ZhCwk1MJkr7xc7GF0dsANtAprXRlu3X7g1nNByRo
crbowGBeYm69MnYpbMOcajfuXW/SupIHvP8CszxngwPFaNFZccTrn7RGzvJ6l0A4bzRz4N1ep8nE
Rocih1U3/ngjlfYspQQVdNWtEkrroy99y/EV1Ybn/pYe1Chb3fZQJcM9G8+XhOhH6AxAttc7hCdx
cuAasbdPqErk5+pKgvy0AgV4qGgAMSErVYayD2EETp1qfalhVWyb7iGrEgr7NBq7n2bMFpsGtxbL
zgw13h9IlJi4YAUO+WbgDEguDosB/oDMaK/C4JJOW/GHjuC9yQ0XNtpkRCnDBQYK3w6h2DcH4MVv
fWEctJpeiGRRv3rW7kkxD7yMS0xL4rEI7JloMZ97TXAXhwLQCJnVB33S7n1YQpGJ+ypzvT1VrNYl
9cFPFIUW9XM2RjQMnVrTOHeGzcyic3sbc63xPYZPjmePVokZI15wGlZkhneBHz97KI8ETIufrK0/
gxLtJigr5MOO7D9JyUs1tc5+yGtQ65Crt42FzFUl3j6mR96QtjjoEopQ7nrR3A501OCwzfKMzD29
ZZM9nvmpPtgh3NuZpJGdpTJ3dsU6bsBm1sTLNu/6NXRGSam7XT3rXQtWyceUvTZIgzojfsq5ZNcW
WPOaSdwbnXUk4Qg8Gp5gtzanQH2nJFYOOc3lI5U5mxIO7p0e2KBLalIdGsd5C3u4WGs0YIc7bLD/
JKpj1xnSY1fMH8FqJfseV9+pOBok4NmhHr0ZfM0yzl+OT7XJXBOjzqoy7BZ4BGjaJjJ16Gas2GFb
sd8UUceNBwGIk7CGXX1HJ6cuZ7hEchfM/kezAkcpedEM7HnBuLgQ+27SdzK8yAwrA8nnEwzEm02Z
NAMhhwqeJPgrqAMui+ZqeLTFDi1TxcRt3C3dyc6twzCaJLbZNCRNzCDiIkDH6OugI2g9ZJlEA6hb
XEbd/ZAmBzcGNPLfefsUj84tGVOC+wUtxUWO3T+Z2A35qbGD6FZZp6WxTeolbV5bWTaoWcrEa/6H
1ccPnMUntGmMjDWp0FlJ0BmNfDGRsaaYbks5TNvVxUrdAkwp4j4cApwiCzFF5gSL16tIQFO4D3mP
MA/RG/AWzl0MRr3kGZGeaWcAj5cTbQCSnvT4dkQyFPD7SFNjKXpzfPFbty1943iTPNmrmAhF1e0z
608v6iZ3t64cQKQ1ZiHHm3BgujjYFSSduMRs8rcOlcG/9QFNe0VmPSZpfqmS9miJ6a2xS0y0ciwi
sBLR7KZURU5zcy5Cyga+1roRG8gFxS4fH4MJqHecTVxpPo+NmDd9u1Y62RBzbw48yJhR2V6PRK+p
/v3Wu+yRVcq92Qwl60I0mblvT/PAY6SfIZeltrguJJGPQZZ9jG6NQcB+AnB0dcT6XWj4JgLnCeyg
jQfDvbcDTMFNowFuY1Zw5zRK3Mne15XxsBpDSAOnxiRUHyxBwXnxPeNG2g81rp96mlhPpuy5cDaq
KMAhE521y4Z9XvGsnkGf7jvg5AD/2ARRobJyLGsJu2ivRtkGSE28TZKhSY9a+1KWs2Ka81W/vDb/
ZIG8x+8RitTb6wR5t/mKq0j3GBtWYzwbXRfCdAAjOvFZLXhjABI+Unv2p1rPrRa/AFLYZCt9SZwU
/bBmW8YvxTWVAnawKejatOBLD2UVXAZjFMAFc5JsORVRFhko37ff9JV7s6g7GeXuj2azKgjoSJ0Q
oXdVIp7hrVsHxqHXplYA3piO9tVTZcNVHOqA5LfeCnurX6aob6AKtFPnknAtvoi0ppvWWL99AGbU
w83PpcObMZ0kxx8WcYA4HWY2bA0ctqo8JAzVd/fSwbbn+PQ60fHG1OZDf+JcqfVcPBzwBfEpVgLO
lwt1ipj1TNWF80gWu4+WIltwY9DUWtfzlkLabit8Qr3pyr/XjBGqxoGCnt+p1b/lqbNni/o4W/5n
a8b6drbvkWMkW2NQqFy+IoZNOHrzYfBjXqc9TQQpkdHaMA9YOKnEE0wqRIqTDMdsSdRhD02Uq56i
o7mS91ZhdveaCPh50v5YoV6x+BTEruWd0Y14v5pF1XzFR99pf2ZfWYd4neSpN2xzYeYhrRRNvpLI
K+Y73pRaiA+L35Qo01G3k9cyLcXxX98K/JeFkKjT/4ubJXXTtQ3yDf/D7uD2n+4N/v2L/743MPy/
PJ1/pRuuaTmWY7CS+MfewP3LD3ybRkmLCkkT8f4/9gbGX6ZuGIpy7Pm+7ivB/x+xCfYGgQdzOMAQ
AAlZxTD+aVfw3+0O+NJ/Xh1YtklBJUuNgDCt7bK8+P9XBxiOUvJV1sp+2P3p9QVBqMC70jvdve/5
eyIU3dEetROsEQ0FnidPYFAaaSIxemtvHYtgvuFgdTiDGw9aoTQIsvqGbb/2I8VAq+Oxai+/NTy/
dFPve3QqYAJwOsx0oqFZ98J1lh5KCIHrRDZn8vPUCsmfUVoARVvOkjSkcKyuI+A8+6Esdq5mf0pt
+Eq4A3bdgE8P2Z1x8SFOMsJ48D1ZN3wP/Z3NsT0KLMi+uFPceVl2BpIr9vb8yoJSj5MHdxUmPbdo
gv3kMCW2j24O6GseOx3vuRmWTQNAbv2tUyyCRFebW8OJOfKtJq2bGQdiZyZy6uafhjbxynWCP3Lo
PjKR+NFiJseWHGWEO5NC2QTUhGXdzwa2n3KWmJs5q+qqillXVjiXN4cde/t2Xe5TZbkbcO1ux5Hn
+zQdQD3p29GrkQZa+nSaYQwxQCmt0KaRjiOu6b+xA7Yx7rBdjqlmVmt8XJhgVYgDkzKfJ8/grAPO
QOpHVj3fuBb3Rt27dAiDGYI+uJ7alf1mG+sfOe7wTaElb/wJ7oqhd48zgNVgrKawDVZ4RtisU4Nd
uekTjHHphmPy5YAidTrTmu/KsygE0zP0HldeZGqoswQ2bNvH+la5P13i/k6G6r3GLcs6iQcrvAJk
YfrW1Hwd2BdpNHI70fVXVJy7p0V7HiBLhAlhsu0CkwuZGapjtezgJUfJ3M97aaX8AuZLa+I7K3gj
43vIMFt2MH18ZhN4Yj3CUemkdRiwStnKykLBc4PLkoCFxXH/UzTpScplOlm5zoqMDna5IDF3FFfv
LMrYywp1MTXfGtObz5YcQItA0Z0c97nmlZNkGI85ErMbKTsO8QNV7CUIW1evLrOTvHYNLzGOOEBI
un08j8PJp4cdQW24c8hOb6jxwSWFTZx+uHjvMmXtpcJhVLV//ds/Vv08sKWIioSPhKJo8nVSwjdq
40ec2hOARC2LDGm9++l0qPT8teq/4vJkWg/VCOKa3njedlNxXVM9O9QeQ9/Cx40NuNnhCfYpU0Xi
/ZpBlN/FbGhuy0S/eFtD48nseo+ZcquQV1z/2s1qnReqvoHl9nrMloUNN9godL1DXdctk6YBhUea
X2m3QLFCzHd89dqS+57SLXIixtXKWScFkrlBtvW9Gcx1KCq8OPpyHuw4Pjrd+0I9Fkt8rIwEKaJm
QHJafPfQ+aR8HDJokb9gnnVqjVWCkSsMKQ4mBkOJoTwgkbiAVuKcBMWqnjjmCc4hED1BRssVlOjS
PFt8+Wjbf3oapQzmrbz3L2nQPhnS/NbywGGxxf1ugR9CZSQmyzXenjLP/OgNjppxVZ39AX8Zcsub
LfHfAlh4zmJoxVVXTRvpDi2OJUVcSCJdIztlMGJ55G7H1WzRKVoEpTTb1YkYMX+R0l3Egy4cjJbe
uwwc87Y6stpXorpJmycaLYpAYcryvVmMDotnTMtQNVLqi8KBqJvu9OZeZz1kC2VZb4/89bJLKpz6
bsAGEyg/TK6cMSZaS+EhMrbKNaPRgaOdNeWlMWrOEdwvPER/S8w2tnLd5Mp/o2PE8ZmHNOXM4cbI
KOzCrTNi26EQKIVj3LCMNAAqkG7lkAny12lcb4vJD2ddpt3BqljDVpC3IfavnWvlFMJ0UZ9G5R4q
lY+ox1DE9hQ3sdqazVC4eRkcVuU+4ld8X7EjtdiSeDFQgI5PSWBYUmIGTP4HdJn+bF0nM55Ojvsw
KJ/T1EGWHiilaijABdnCQ50jcB4BRL1PlVMqwzJlKO/UhInKN/ywVK4qwdyzKJ8VAbY7hyPpWTpT
VCovlocpy8CcVSuXVq78Wn78J8a+5fTPGWYuBy25Vvhc7dMF1YWISGQhCApAbgt8DG1likshkXpA
eWJnklura++DWAOdJWwntLlfcGn6Z7NC2ae+sD1xRpkesFKbnL8vAcbbfhxPvtGLyLZwfpdec27U
1Tkn1XsPHR+1oDwtXZcec0Cvs05oIE0MBFiQeTaCkQ+NbrMupghXI75aGqvmZZjQUIcYyGfbwU6g
8NzIdr50vooKQVhnfxXCgXh2Cn1vaQzG04R6QPUUNNsq3pmjQXZ6unayoOuTLmiuawRH7NKPLU8X
FKjgqZgZes0iu/RIF/5CSgu6rK6Nxc7J4y9nne4BUVc7ofhs+SBgX6WjE2KT4/tMPOpdlyV6sjY3
j2YtVXNa7amFRGN3rQdtNG+OY4GRBrkVdxRQd/Y0h8OsH3wd+Sxpem6MODk0tIDyUOXIng9YjSj1
Iyu3aDcvFkdnDWgRoJx+M4NzR1KEZzgLUgGxIFVXYbussviemIOunujmdYJqwQ77bQETwOtSIz6H
BdResJ8WmZftRMHYmDTTRUz5wWrFFA3skiUxMUYOA9HRU0E/vbzySnhm6ZBExlLx4d/5zQ10xARt
2OJmy3gp6jS/wuypg0MeNCda/DjZrGoosZqXvLL0nWtLhYICWmPmpODduKT1sCN8xvnR3vD2vJiz
9ZVyZ4Wtnj64RW1sUGJcfkBjP05LsBtKdqEC7cNKc/0kQHEHceNEmDGeM/OO4OQZHMGvmTDiFCOI
jRaBNB0Kq+46RyAFzG49xoxGRlrbxftpFCmF2Y/0If70pf9grs63NfvpodDqp6HHdclD5FNo8oiV
X4+GVL9NBmcDwwD2RzwRNy32itW6+agG2N4HdsSZyYOJY5YD9AuhHijrpP94mTpe2IiYMY0NHc2C
217gMxF2fvCpsTtXvfOUyMwIZwZoEOm/xhxq3+xDWA/mJtnFfnxu68WjYFyIXUd9cFhqaE196wLk
ZQWHNy2ILKuanrt0JKSYle8dExszX/y9Epa4Jv6rXUvngQpy+IfKBioTCE+aZ15x7UK/pQHdNPjS
NO7v09ElzBN7fYQicWdrqKBIeZceyD4MYOsdO69/qtrKuwpRP9j0gQ7YXR8IM0jAE4QKyYSYXvGk
aXSJuWOC4jjAmRqzzLjkc3N102U6OCXbiNQAo4SucEHOO5WzN72MhX4XiMoPl0F6CCXztDeJOTcr
FGOBBx9t75l8pIBPiEia+Jj959VQ9e35B58ls4BnjGFWstiMXR7kQ+HuPCgXFgh422tnoJjVVRN/
2oplh7bglYgz+33JzWzTJ8Sbpk6mYcU/tpqTXGZiSafs3jArOgyI3m16AZctn/udcBr2Rpp+bTDp
bqyiraLBzrnZuoREsJdxmOqe3cawzjBe9/Zc7QOxeHfQou6rkke6TcEivdU+u+1hDkWSlyFS97Hv
PpFUdOz829aB+roG5Bg08xus7rfNxA/RTK/YnJcwwp0ismzjc3aKR8iVChcoXnoXNMFa96hSC9WO
I2BGJ8FJWmZFGARfPsjbfAXDWxQYL8dXjfglWcHPBaEFPce/TZTSbpK5QbircWh5+nA2h246LSYX
vCEjYdXiuRRU8jZjFxUkbHbLsIqX2R4e27VZjqB0r3agtycs42NU1Ku7HevgxZhNbnH43dRDxsPO
jOOI+HQGccjdMpZsJg/TQsYywBhIPVg1GS/p0h+i3spmLuS+DDw27IMK/DmkGv7+//ChnhbJoyH1
M5x/8gJZ9dr5/bkNQN3LPm+ipLB5oI+JvRuNP21Pdw3ht0/YK5e1a+kmZK1uF8W5sbStqYuPWaTh
aLJ073RhRFPhfvOkfMpSCuLHjvFNho65PJW9kKGnPQTwPi1aG8sYmEZNvm3rYt7jkWKY0OoTqF9S
Hqs4ds5J521qLrQTrQwGkwidghV0IlKx29zoeT8AWnedIcA5Wd7woHxUCtsplxEN35andSJK3eCV
jsx9NuGeJ0LhH7qipVO5zveBjgoHQgA0RzucRkeiy7Gjced6p09Dtc9QkWFzxcTM8JFVtWkBNH3C
Zq/zK+GDIZzeZbQ+lyRXGweYiDcVrx15nqnqK2wBCXG1PI+IQLF/S+INbzpxdMf7oqFaACpAWJEe
jwDnuGrRui9M/vAaYabJ8L/IUOUufzBT509SuAWQkkKNUWb/lTUSSb5mj8MBH3T2Ta/NN5qPV2IM
POMND5dcMxBuR2OL+oGlFkHRBmos7riFeDJGIfy2cNuxMqCOubHDHgDC4wZw9TOsIjwUHOphEsLl
13xvoNrY+FWWzUsHSq42tfwsTJqQoQryV6iGL03OZxdTD279+aNkUbPz7OLdtbv+aA/JF3b1va71
e08MUaNnqgailYQj9TtKF0Eo9s90yJKiJbJnLslVOBoLwab+1fYJJ0XP/7Cq4KspwAks7U3382eR
KvSD1tWHPGNy1u39YNU3c1L5PZpE9rRa5jwhttwanGWMxcYuXkw76fbsizCxNEab7/9PRftX6CPo
Tf+DinZPL+tX3379p0ViTsA3+IcD1/oLfogLTwSVSjdwdfy7kmYafxkQP0x4In8TxP5fjxiIERM0
MNICDc6W6ePZ/Q8ZDVWO74Ii5v9dlvsXZDSDU+c/6Wj8J/j+nu3p2Aj4Sf7JgusZxIRdX4HS4pFz
3HguenD8vk51+5NseZrZeLHIQzGOqrA272aWUhC0qfCgdprlqug5o4jQsopjYea8K3lhoKnH7nxw
BcHI8iN3r8n8oGqLSLbkeA0s+siZwXH9HOoC2Nb66RlftnYXMyYZDECLHHcoEGQHeC0IbA7jV5vC
3ESFph78q3qnZpewA4lt5IrJ/lGlZnmlYhxELJfXdGVqAltSyOPAfwEFi6YfkCJ44arPecRaZi07
v31su7da5I+fVfLcImL789WEEl9TzH62FhQpsGw8L7et/4C4wGzssrY3gWOx3TJMVcaeAz68au2D
w1Y3wHPohR67xVj7rMtroECtkG5TTCW1xxrZe2/5pqbgSP0YMIhYYdZ+NTx1aEGKxYGOLZ64A5nV
rcmaKw50XHgcDNNrD3rdP1m9v+1KkPwfhXeG5hEaPa/ZYDvhgpGcf0z7JNmb4/CtbQbp+bfsgx34
tEdROCc7vZL3JxbXQCW7CHx2NPEU7Czo0o5q8mq5TZyEOWkG+GHwR3MMmI3uCOc85zBS7Cvrre45
85gfJghBzzrGyW4BWGBhjs04GHhXibG0sN+y6idgMTfIEwJqqDo3WOMeKm26ddoxI9TkwBmB+r7R
A4xMc3BcY14pcGlMEGNJkMJ0IJHHYLDqJmU+JTrYQ8U2vPUhzZJT1GnVtfVjZgV8usg1KZlOHxvb
YbGepoBUVukf8X9u+6G82nifa0HkjzFFj6+++8S5mbjvigopr4Eg0FNALyBkE8ePgcAoTf546DgY
FBeWvbxxcTcZyrPkP2Prnq0Xy8b5lYoHTvqwpZB5iaimfFTiNtNansv7lZdtSiXSlFXR2t1azrqO
XVzYqGw69leNvx7bvvklaY+hF8G/ePZrHj9QMAxutienO+5Z4yAvVX52kjVnmnph+WuFmGeJuQWP
BszjGWlqMX1W8mvUli8+OemumLb5DIlqhRU4w8hRhV0BRQtYl9C2SLSyK8/7iDL0bU8oBSZd36b3
Vi+2+J8iAcYXSxDyEq705Muz9i6NB/slllcEk85/zTv8iC3oBDGnB+WwaF5X9v3dpW6J+n74SXyX
Kkwr2WkTlEPHlnQOqnOZGfvS/OrXP5b50pV8R3CJPeB7lrldZ4Cvd85+X+0de+uiwwBtxIthDTtY
Gaz/I+bHjAjT0HaHcZqep5EwuQvKfz7I7M33u5Dxao+5ad94PX2HWL8lqoF+SnHxafMtq7/soL7o
3bMY9j5RpAy/6sp5WA7TZ16cxvYnXb89HQksRpuLufSC79J6WJfyUZIwwsILyZnFH5+327zErEx7
oCTdDIEmA2+ue6cieXL8dUN7O7Clkl4wE34vhkzSCYA2bxCa/Zw8QV33p7LJ9ln1By4qR2mupf6k
z0VUV+bOap1j0X4PHlF3We58koczNDTHCE6JBDohT2Y6hrr5kOsMgdaNxP+OQSdaxRrZJIsVYzxB
nZWrdY0HTwkHJIr7Y6acydq5NxMqlchVg1XDGdev3zlkeuG9r6nbXPphgvE4pgQCAPtVFIFJtuJj
mZjRiJEdwiqjE+twukZWOhI81yAtZjF9EEcnzQdv1ApIxlacNuEVXJ1gqu5stOVpbltKeiwXTW25
x/x2rEnJbW2phM71l72WmDQXiOCBo/XX5qRx6ibJab6zJv+RGeYjR/N3STB7J9PJXsnaB/s80X6C
lGZ2JylPs2Yq/N5L5RT9Hs4LVoy+dA61A/5Cqtb0p6VgPVwOAa4m6C61mWOiYeNSknwP7cFaIhfT
gjHnHXUq4rcxoCE0lQPA0Slm1kOkB9wgeyKB/tBlkvvDGmFbSBclEyK/0uvrkWb6jj0r8DG8EE32
J8l1uK70aPm4iTF/12yj7PWgpRCakkCi6MWzOEKTyej/EKLZ0oGRYqnF8IG8K3eU3IGcejBLrY9S
CiOq5pTWcxECf6VSqDLCtCOPyzY4sKlG1Okem6FXHjs3/z3Qp8cn2LXZoVmE4GjJ6A0rhizJuB+c
tzH+mCGabXwiFAAr7+1YQxXF834I5v7XEnmghaM1ze/XZQYWvQQVmPnpiLqC/6brfsxsfJgW+zsF
IvKAztvgwNLEXvRq0+HNhAVb/TclhIpez4MxXu5iPduN4+BFHt4DG/x66bV3ovP+8HAj1GFQtu5n
EDDKdHosgWI8ir4kM8jDXjFbzXIUNyP2JI6Ca6mXyz4zV9Ax1NpFDeBWO1sFjqfgpQAXciq95ZNC
+29zARHTrqTZDAmXTMJSHKtn+u7KjboyegqRcIC3Y/UKKOplVWWpTuc/pv37OOfcAcHAQ8yqD5Qv
ZeHopcsBQ/LNmZjJcjt960gpVEREQrmu417m0n/RJAbhhO5IAtbT0TOsU5rq4sw5fiAIY74mnpde
88yLD7HMeQCOPx1WBPYbeOz4cDCh1flJTGE2LEa4mPbrOhN8H1nMMuMadGcEzlV3mi/fdtKNbul0
D/TQkOri2lJ5ExYtWUlCpIQiAW6Qk0p2uGN+iDFB91hbGuVj0tX5AMdJlF86bXRASDhL1Yq4QLEc
ZfZ80HeT9UE60EHlYYaLGYhICFA7QI6ZeKUZmgC8SHHjI/XpoIPkkfyaiUlHAZxQbDuEGPNuPzb8
TqLQ2Y4OI0qgbv/yBnnWsPZXWqAev+wQqdDhwmkgQsySUsYeP8FCwZA9ek20AmGPM5XUECDg6mSW
ROEhOzS9Pm09Rb0oksZ8REMPLt0kzkt94eaQTLc6UaxyVwU3r63iS5ulzzUYizcDXd9YCKDE6/Qd
oEfjdIAi6ZncytPEFiNt2+DmT/O1VBV4i5VhwPJ9fpm7ROf2GflsCN3zJOjs7sfqOQr0AJMJifzq
zNw/cR0/jcWCYwob5cmadL5MaCBFF/UkXAiDV16+x9l/Jmg2H8dRgJFLs094/Pk1H6bg1KwonNAB
9tVQYhBb851d8Zq1tZzvwBDdBuI7kd3HaqF6DxAB8F6Mu0XzryWAgLtRJH/8YPjDIZO1QQaO28RY
VMsGh0sCOPV58AuiwZpswiGOVwjb1Zs+49eMQc+AM0hURotH04pqPS3HSq2tE4Vw8B37fh4KjJ16
Yx+qjA2aOdMiSpPGHNJ4yTps/IK9zrtNfU3jy0fRjUT+XU6JfsVL1kRlJvSOelfmPLwoNg1yB8Jm
zdmOK2WXNuQkSDfglukMUresO/2s0KM4W1p+Bi7fVmvvsSOh+lDDt83s9r0B9+ICva9ohcD8FDX7
0qp3aTJ30KRwOgNTR/F0TO/QOxZ/uT65y4y6PtSj9lHG9Rk5n3qxgXvITXmF9TPHMn5OhgcPYWtl
MSTa8t0vvQ+/wXS/Tv2lXNrxZDWZuI7ou2Ft34/PWUHIZonxjVfxeHF1dlRjTiOkgkeTNrqmMyu9
vmgpUUx7eWRBUBhshxILRYgsX7wRTXdTgTGfcHVYopOxzQn4RCzqtBrQ0AP1JgX2XuaB53Rm7ea2
BhTibNbp7MJORKaspc9wGWOIPZA8vIzsB/G5PGx658MmvXGWyJXAEcU5NQOVUZYOlXYI7GU8PWP5
GOFoaep/la+6gasrwU3W9xyFNKiodC9wU8W/KDHuPH2K2M+dtZK0TbrYrD+nX7i8cZk368VN1t/p
PDUXyOivFPkA8mWF08f6Z47FUU6Jfy/d8eC61bwRArdQlnIHFNcCL/YWkHELaLnYFYOJEsb9uVm0
mAoLxffreX8hY19bw6fsbpnJFREaIKa9bNc4ectK++RRqmekcbuP+U67cYBQlalMnmGHIAGpYh7s
veYvzV7EBG1IMdp9GbNkYUB1Gt6uXYPWIiiQmjkEAK+TxkO2jq9VhdCb25keOVZ9plyQI6u13Bte
axC/KCVb0ZZTf/8HODAmC8qs3X5mpVEnwaatquex6tYN6Qb8KJyO1tE2sEigWKeps01kbnIf4C7s
vBXG7WxcKOz4mORgHLu5eXYHcdYMPWDXP9HlPPiH1WbGGwaFa4EluLeYlzdBS/rBYY9Qe8mpIcfi
drhZeWPsCrRrrRvdzdrqxZH3lM7EJTrOQ4zm/Qmg6QJy0HvIWuPVox4Hc0bDG8BhRyTg+mU+eDpN
xIdW58TkBgT3C+sLfpQYGJKGOL/SG8h6an2jkOCkGW17jR1GxcWEGwIo45S48oOMU4Bg4HxAvou3
vJQ+9bKwITavjGm9/5HLbIfGBjWmwOhZSPZ7pOdGwbQ5YokAFdzD+/GHMGnw10D/esqsjvc5ZZmb
igXcpspGUEParTTz357fPFTKITESE97ycL/oSLTA0ymvGBsXfKa0d4ORPZRYon27uNkCLd2fIbZo
bjrg+uuCCzEcJZlPj1PVpnuWEfnOW5poNto17NgE3OHx3/kiC8KhB4LWYCltKnTfAWmEpeGsRWYN
WlFkrGyt2B6P2G42lkmAoI37lhco50wd4iOo1ORkuxPex8n7suObk3TPgW47ZxbhVGrD08jbPPQL
un4gTJCFzuND7s6sGSyTM7ywDloAKqLAYTAZrFLHQQ6Y8PXzWOnJYUS+3GjCuiPPd/I8d42MSZ6t
VecnXUhcjY79y+yGPft5rNxHG7fgroSkEbqtFsqhR0qR9Zee2Kzw4VzIRp4DJ1m3tVfN56YGd2bx
C5rF/Bufe3FqVHDJVRGmQoWZ8g4jVDex+5eu6RN7lGFuu9fKbykUlBnefgA0R2y+DO0elPkV5/M5
Xxn+/Q+RfHAAcO4XFa9iruBujdeXIM/9jeZlhLBUHMsgl+WogJZDUishsbWq5BYJrmVYNNhSOLNU
uKt1g0OVN9irMslaRRgusWbCYF3mUpD9t4AYSbFWRcbwabCICgVP6a1OpmxQ4bKGlFlha3U4lDrW
9oZ5Z8wRdsmkkfuY93qRPg358Jj3SYAQ74LS953dyrQCNk8lp+rstRmJu1Uq+DaRgJtIwnnzVzym
v3lFH33TnHapLo1dj6U+6bFodAbjokELF4F3LEzeCFJfhe4syiRUCE+rCIW0KpjnkdALgDeqwJ5Q
0b1Fhfg6Fefz5vXGFrs60wuOe1eF/jAAB6f+N4fSX7xCkfJw9G2pawESAlxjDDj0rOuUhS2dvOx3
3R9Ozpw5PCzzhshBVhE+5NBGDNHapBkKWF9M79hUVkZYTEUao9qiQoyLijOW5BpFgBGXnt54P1rm
x5B7DplscF2rhQGkZWHaqohkSVYyJzMpe8KTqYpRLsRnVayy155mF/aecL6qTNp8/PGzroKYo4pk
opzgbrGas4NzhPgjwU0wejywCvphVaiz5WxP0LJ4NMl7Fir4SXJpIVhKGJS7s+WoQUA0VlHRXoVG
eTLeGhUj1byg2mRF/haTMDVU1JRH9lGq8CmbtiyqUGnZ78KmzFRIVaq4qquCqwPtm5tS0zm/Y3i/
K3D6zdjJCjZ9EQmZnJgxIdiONKyuYrFkC0EqqaisTmbWITvLGMILiL5zAn/jW0W+Fo9vcTZV5DZp
Cd+S3kL5Io/L1D5uMwHVLaa0KbFWViYqvativDpxXhXrNd9WFfJ1SiKQVo0VfKFqq09HyreWOqwo
cULn0D4F1vxK5PGpgq270XNeaI7rcHBjN0WHXcMilLTVSIcHD55vxS+OHSsiYQFV13HILbIEwwb+
kGXTYcpBhLUBCOEls+HLeu1nR8Rty1SG2lk4v5PJhSPLWN1Q571OGDVTo2Jv7xSXK8INFMQRw3Bj
OT9L8JFb/Z0pmEECiyBjppnPDIwUEXj0jViSMWnWOMDrHh/jaOZveYU4MoJfn4sFJquHrgiZl4R+
mr4JNPkwcasjDumFIIt2XPvgUbPClcSFzoW6pzpJA0BTXFolgWYtv9pS+i91qaqcRpq1hKERjJs6
WH74yolEJREljNs8bS3s697vGQGb0Z5zlFE11GGocvUX6muwu+f/xt6ZLDeurdn5XTzHDfTAHngi
kmAripIoUdIEIaUk9MDGRo+n94f0rXK5bIer5jVh3Dz3ZJ4UCe5m/Wt9CxxzE7kJo9bWeWxpsaq6
X4fIdtAXLvnr7A/Hfo6M8L1yZBZqsFmNyL1DW2sFfIoLpkhgocQa72SlB9AmQvaWGjKUwfXQYtIA
WI9oJCaLQxThaWR7tYI2w3ZNOFoLaHNy2YP0LS2rxrkV3mXuaxPBvuJJma1VS+jMtoqLE715Q3Nf
xdaRp6pO6xct/OVEerHM4tlpx2RtpnGQAqHbpE760jnct5RMfspJvlGwBpbOJcjSGgblEhqsYDhW
9HPNiHlU+e50zcJ4dFctiLwK1puMoQJWptzXvBPbrIUpadQfJV3lhAIpNnD9DZDAY0Vt/GaOPmuM
MOD2wM7RKfhSds2uU6AH/OJI0e53ZGK+anjTq5TuVZ9UrfPtS+0TOJ0X9En666SYVXtTp4LTztIN
xe3ZiVPyfaE698wUeU+ptXMAJUj1NWIFVwy8ULXLKR4z7v0cgaOlb+fUcHXAIPpuO9rbaIKAdblf
xV303Ai9DbLxSRiNokim+zVHvFh1llETVbJoSR62XLPTDR49Dgru3ve8dk/3wsznxH98fBrFHSSk
bQqYZ/FoRNYIbrf6djp08OgL0MFRpT1aNshGi/AJY4HB24HweOrz7BqnE0fefFuE7609sDpSLa/L
fdID0SzcbRy5+0qKoxAIADRdHMiE8NepDl3MJEHrKFCioQ3dQIODml0EyIHO7ZYyW76boCCw7QGV
U12260XxXsMPScboOM3ZuzEDL9DGoPLflckcfSBPTKP6F82+pvhDTyDUqcf6HcjvxTBudH3yjTsM
E+mjCFc0/RaAhA+yLM8gVNbYW77c0vlsGAINt05B5pRd/yL68X7wWbFJgnWUqM7QhLuhfANVR48S
0RGnUUesoXAcuUiYLFAhSQZ9C5jvyQVXWooANQDdxkE2AWv+aNruh+rtjY8nilmxQMVyxma9hBeF
RzLKhXUGKeVIRIhmleJ5YBjidb+RRd1zLwjPDkvpnjD2bpru8GHdKK/+tgk1dLwzlhe9VzJj3Myb
hzU79sYriaUD8Si9ri+d2X+bxosBsY3V5A5s9SbN+Hri0LXdp0mPyLNAstX8c1eeKRZTd/81y/2P
z3Jd/T80y80//68opb+/+18HucImuID4AUPA8L1/bZJgkOuiUJi+8Ghy4P/6Nygl+x+26XimbhqM
Wq3l9/xLkYT5DxO9XP+XqITl/2cSEYbj/R+jXCbCru3ruksmwrAN83+PRKS93dSsBOW6Fi6cDZ3S
InD57SrD3jLqCo8SDjEds0Bxgn4BEAbDxm2u1MV1kKiyWI+2cz+tiCLpr4Owv2lWPLVx/N43UXUD
asIK6r2Wgjis1Jx6p8dcoAoo9XbqTluo+CW3+eXcjWj55GgCfpNJZyo2Xos0fqU0+awT2SL7vmHn
XZUcRojoOR8duGRCtEV/b4yYYeZG0XW7iCY+biDh5++lD9++Si+i75JgUoQlUvT2WWI4LeeZxBMt
vcTMSd0nw2MIN3AMGTLWTvvt40rimuaLpzBBp2YvZtpa9gFgo68qI+yZdjQD+R2JOT/xfiXkq51D
0CNClfdt2zh6uBYbyqBgN80q4ionb3GCobLhROdM+sI+BsdKmGBu9nNMaNCYD234qp2MGFKR/S1M
9t4JmeKNsrmxGo8l8jWUSk5GkmYhzsKs7WBLyIGQ6sXNwh/IWIxipPTBVyemyjvTw/0JuXjZSCqT
qH+x8CVu7TgGqFh73Z3W0t2XHAFjPF5Y4ME+WEcjmp7DfgiPIEPzqw10syM6TtVU0j8UrzSEvdoq
Tc/12NJhlw7xtvX+9C3lB+5oD7fcbUrgh1xnIWuvIXStAadcBlNq27Tb96ybUlTtIenyXSZaa9v3
aUl71NgFoCM5zzKWIqsLkqDK1Bp0VbeizXfBnhTuKpqo9B1piYMcuIH30HoL41YFkfVcM5+ugYpi
VbgjtUypMtNMY+nMUAejHr8o3VQ7GpOnLdkbyg/sTLsiXUyVQelPIkmSG5m+Mh2S+A55eYPjnYzL
6+g/hxNSYIyIEuHq6v/MJO7wPJGeYfRNDbTBni8cfJyk8H3a5PTxviqB81OlbrO3Tdi5UPPwgW7Q
99ZhTBSo54SNb6uy9Y3nMIADsCNB61nm2uh/c+wBilR4b79YEaAIUJaK8sH5qdEGtp4v1OO1z6eV
Op9ISuy7cH2qXeMQRLHXXP/vquTbs9IArzOtFxxLO3535BMAJAiQ5czTx12THEbnoyjboKq6fej8
6ZFeNafjMP5ipNgtXKhmJHptgRo1rFu5VfbOTMnm4Y/HJ2rkJAu3eTkHhlUHQ7IEIMAuc/An38rT
T87lM7XJCrXnJN8oeS3kzecA2uvNfhlqEgsgG7LqvUeIvNTLFXcW6PiKCAvl7uukf8fsvyrqHfaW
u0pvTol3sppHEgl3hZWuM/1j0Kc1IQR8XZgmdcbmmEfCq6srmMxvPXckgyRTAxOpnakcGJF3MFIX
vGvNHMJfPpryl8ZmDXQJHVATNJTQJ0rrPngcCywv2yuyDxm9f7jXQGFIjpRLcsQZhlX+jN9+6rZG
i1x0pGzECR9cgER6NgVxSzTE3g6AVT3nozeeJBcRWEmIn1TVVetq3sQW+Wti7H66F1rIPQ9Nz5dI
+BR/czOwJxwE37bg0NaerC7ljA6Xq6Q/4hv+JhAA+E/4QrKPQoZURz6E9RmRmnkJwZSKxeCzQvIq
awgLpB30fGPRCmBo+A3RmJykDuAdr3C9UlJac17TvDeBeaxL3iRvzUiPHrFTrv9UAtdB1ydrn4mr
wWnOm4LOv80t5bHGWTYpTkd5x5WDGT66vXxLm32NcbINDymuH05E0jhG/Y8ZXuQlzLAgJkRmzfuF
AcE4m24stOJ94xwHbCMt1A85P2lIAG6crzUFF/1qMn0h4gJMJNqO+ZVOlENmx8wGnwnY2urPTIna
aF7q+LtODjjoUYhfsuF+Ej9hL0nNcdkkAtvAmMS2ag0Obno9cBi5TjuXSVrJWOlHkOYpZbzP+RIr
Kuc1pw1c8evmrC6z2majw832R4+bFTJyO/NTpFFQL/puQ9bvRaesjO2si5tDmG7i8JikLyXivZPW
d5mJv/CXsSACz7kZdpX9yHqHtyEwIK+E+bgqWLqNQ7WUu4Tb2WFcbWv7kaWk0x+1euNp2PSMB5I4
xOrpTN5U6s2I3OOQ/4kiuepaquqq13E46m7gw/MEpb88OjOs6JR7hF7rKHOf3MAqFVgjmKPiIDhr
ctu7cy/9VAaF+Qa3mI32znTI7LNaWkkVzCVPQ0qysH4d8VrJYm9l19n9afpdlH84+maov+lqXFcC
TfyPC56a5DV1t0Xg1ErfeT2uS2+mVqOkoQGN7+JXT94EOtDAIArQp/8zDRL8hWm4e2Ny8r3nY1ev
SM/UeDJpHzGbwKGDD/091dYK6HWitdVjxihRz+cfaJPv7kwDnDNx2807J3wWzsPQdMxOE/tVQ2WV
A/Nzs8YrOdTTN3AO/5W8HYSqqH5TXeViZyE0OXT62R+Mw1D52cnxiu04+merT52Xrv0wy5R6GIpO
1gOE2tzXHml7jJ7s/I8gJbYzR5YqzW6xrbkmdeFl/1vI6ebm7J56snyCjxVdp1biPjeh8rdx5wZu
1Lwbfdl8FTX6QMH9wFZFFmC9xHyFiRVqsg7swxzImuvcVU6GeIiM+mHqXnS+9jZ/EctL7mC1Gglf
Bm/FwPiOoBORnmcMxyvKRxL9C9MpabSnEsFKTEHqYS7xf4kBevplqrLrhKPMLeeDMn/Ddik9rLbz
8Nsy8MLvr538/JvR4SNpkxUDcu9uqF+z4ZqlLi64Dsd2v0qw5gwUuXtcdV37qeGMGOFZi0koGtl9
Ob6K3j4L8QGy7k7racpMzsvmSHEww0N7k8XDSdn8NHFxyEZcbAz1h0ul9+Wam+CmTfT3XJnnuYhp
QlLaPptDQbVNLZG3KX2gPav1G5dwDCQgzTe+Gxw8Nl0sJxDtaRjPlzpp9rHGkYfJKfujW8RBVDnO
EdqT3LLz31oNZbYeHpzOQuyZ+XCixt2luIy3GekeTGynpMzOSc96NwEOuasMmg3gQD5jgd/oXu1A
ZUFwMvHI7QVlNJgBLMSkmvKnGS11IN16oa3mFGKjIYBbU3DIt9HEyBPURHvzoRmDfIpeoa5U9ySx
4k2fMQjq5vzkW+RvZt1un0L7XA/RUwKoCs0FJIJVIjPOhcIIODDo0lr3QRVQ0el8Ah6TuEOQHIzS
HNfMpWGIcJptxkne5zNehDCVu7jOmGCb5nIgNrac6fbCa2Y+qTU48CsKX+xnYN2QoRzaUTap1m6q
sfgwKLvcNOnX5OjjQQB00eDwbJusxlSf5T/M1O40YAh3tFKyenT8hXg3cHwZr1XiDDxDF344BGLh
jyujTQIVsr8zKARo04lFoKsOBSTZu5q3E41igpCXGtsw9mriCa23TuKdFOR/kxrRQShgxHOjCaAN
0Xose5wLirKxxQaotXK5nXBSjPSRMFpmNRsvi2fIUvkzrpzdmDDxIqSHrQ5SWVWw9Sujei9bEJl5
AmMb+lSJPn3nchtZl+H40ltLmsDP5LZU9hstgPi0vXptxOOeQNOLrvknLLh3hsAcIurizSpxnIzF
j+u395otV+3ko2fW/OQD0aikRWRKuqHYzdx0Np4OoqtP7C+rh0cG8+5sDLQthbPtb0faZlIIQ+vU
ij7aKHqJzWnbURW6Lct545WZtuLjfMkwViK3tlFgeiPupsyhmEt99SqN9nJw9wz4kdYjcD9zY6Mx
jLOOWaXhHFrWPCcp/BXLlP2dmDm2lG3xoPn6Y21TdomWhE1NkxR1kOMYI1QMEDtVCuELlPPKJG9F
ZIARXzSi1IadRlfypJDr0uJiI6ZMvWTOW2q/ppX9FnxRT1Pq3FSh1HFo7J72szzFwLc02ZVafHFZ
gGPchgCF8k1lVB+OEQZRFrWBY7AUxgUk+jIe4dGhjQWOwl3SgMrbN/Re8Bz1txE6MA5Pksa8EwUj
62M1lw9VVzRHHCL2JvXMWwZm/1omnVqyaTSjmz74FxoPt+ieX7LQ1GlC11sNKsZmPMJ1mqZnxnkW
p9vmj07/yc634bv7/XRK2oZx9ADSnOeXBdQiTwCUkhmteRJYHZ6kSw4yLqDwLMBvgVGKAiFrR4w0
rlFfQb2Pa2R+8JiVNhH/uMW0DEIo4kCbCG6MM2UnGWGrVTh6KQ7HTRWWyS7SXeLpVKcmgCbBqT3G
scclL33JW3fvOvFnp+igaBPoQRihn1LzqjKwhdUpSm1mo7nLh0sfb2xlX0mM3becBwAqynjNiiHb
TAOivCv0e6jun+zN3G98PGGW4F6S+ViAFOl2wUUJUCLnnogVGdSyazO/EALintGYr3g93lqOM0PF
h1Ux+dlza1t698alezi+0oUMdLEWDTg63YYnlgIhSPyAyAYH7VRjll57vneEBkBXmWOfo6k+VsY5
LZ10jYewxdNK6kTBGCP4HrF0ZO1bodFFKBL1PHJejCLywHVBPQ00udc2HDZOaMgHh2tTUnn5JZvr
d3Y4OOYLnpWF3xZVF5CR4A4RwhvMBuJESXLslAGOVFKdOPTdzuqzT1PCjLMR7CAiUSPVQiRVqjbI
tY5QGZwqkHYZ+MPjxIBp7RstE+eZEg+PWSmVd+bD2FVfbZNFGGfBridWjnNR0gagmG/SOx6f/fCL
7YTHwSNq6Bvp1sBYxamMYGBJs4uGZA9vfv4AbRw0BI3PnT6qi853j/tXeprh/DZ5X27nWv9Oc4ZV
bk72rq1wJ83d0rlm45RPeGiHrhHnwreaVUnhXK7x2RjjhTs6dK5w58z5jbOZdfAdeMT9TBraiuqd
HZvtrqMGLpxn0lqMcDipvmhtdtV4TxiRGsz8IvcpMlmau7pYK25xl6QrP6wWUTpLcUBaKR6rTt6b
8UPdpUgMxcHn4kItxlmmw68omuYglNg3Vf06sI+xF1AoIub72rRfuLRt43B+tNmESsWgrvfgm9km
PGUYPDjtcSKBn0m+cpt5EyaM31a5OwqiCEz3QOWnWG/pR4h/oS2sbcs9AtN+1aOUMLySx6w3pwOe
ChZg+SftuLURkkEYSg8RVfFgxI66wckiLbVt1AuyRV0rg340k//5y9zgSOdN2BU00zzng9YHLI8p
EzOfst8q+ULloPAlKhdLNzY5h8HctMRv2YLWo8jwzvPw5XP4OjkGi39GRl9TwlnPUX/QvKi4V36z
lTSOZJz72lbiAOfLYk4nXInRsxwid016EHO6wDGcfnk92AuiIXRl6LG9nQz7kg3i2VVHDNfnPDYh
mxc9DhGvfZ5n67oUmQTJfJGtfxzsP1mMGgEn4BeqHDamyrsfZ+2jJ+ULncyPdjPNp5vBebJndLqd
Z3ksgpH+UdFsiNfX/3IYGjEm08yzQtPHN/CQuFl0GM0BsRpu61g5xNbzx8QSaZArsIi6R+9sp9+G
xn3sGs/eJrU6wwj6gVqNjc6sgxRxDt8HXj88/M8DFZJ7RSBe4LDrs+ZPmc77Gpf56AocOJTQe+FZ
jeWPotQsyt+wLn30YekEqQrxO7U4BfsweUmm2kBtqvMAJlrJiGXq9p3Xfk2qC2bfv28qNqrEdCDj
PlBiG2EDTzqO+/i0NLQd1+PQMQMyTCO8aymNQ2t3CK2DVdNCZ8EY0bRtHjrcOitSg3hyy24joy0D
bmKTeBvGSZBR6IgKKBROtES+JB3gbOnQYDdZDbMepgd2NpBjbBLKrfxd73kU33bdSTOyNzu56QaH
DGsQ89YdnxLFDbjsnyaXBb3299IldoFrg7ERpa0hnFcexvmdpqhkTaULiRiGRxRZXtLyF+h2vi7L
2DrHdXudycTfNbUqTrHXHUeXx05GP+A7yIKYkkQkLVoc/Bl+xBJJcW7eksj/8EzWprxvh2cS+yqJ
7t3W2gDE50kNDXQDVy82Xjp+Rpq1j0J6ZpOx2ndl8ZAs5vgS2ChGiPrCc3Tx2ZuDHPbYzJG4iDHt
NQ75Qwuplns8Lq/RHPtjX1M/O5j9ARuWYIBINKfyin01+ZsYqxG6IlU1QBpj184DzBvRvhPdK7Fp
mCUWC28Y1l+JkW39xtfJLLyFKtyG7VK2ZC5t8Osqmt6YCOVr25fodT4+kMSw94MO0IBwE4fFPDto
yws3hcew2vlm985HxSqfu/GW0TmgXFCEOaKUQ80lkhTHo78vtuofmmRCfabpfNWXq0Zq4MP7+NI4
lE+NTJT92CO6ncAo1kYqjFSbmJt6GD+svuCpw0dIYDGoXJXh+22/AGS8MfpnNAVcgB6sHioes+5w
idMYMTF/2bUPpWG/RQKb3uS+VF70GcZpF4QZaAKE+uU6xOYNM25N1B3LFcwBzbzZfyGQ9fgTmZjz
5tI4qBTDHcQEpn369GB0wLwzw7o3M0h7U2x+uMn0Ok3DiT6++1QgRxa1fPJmJL1FD590L1lKhOiO
ppGVv9lHLro32VQXI37V4Iji/zWIXibcx+aw/sYn5m9xjW80H1hL5POj6MJ84j/7XsWYB2LOs3ed
LSDreazgic+VJUxoOTFb/HWkDGJWsQ1OcgYNTFUhqgBzcoIs6a5hrt/X9W0quOOFpenQl2c/jY66
1aT4j52nwxTmZrDuDDkeu9haa2kHcrxl8yUotNxF5TrN53Paqj0mcTaWVGJ2m94cr3+eKy4wwo1f
tO6WxSX5Vqb6W6hTS2QII5AkTNpH2C0GNsHJ8fFzkYq1feRss9q5M4iRxoK3gdXjDpJqtUK/6PY0
5qJ02ZjZmrCtVz3+NNOLrmbVbWGcj1tX0IXg9Rtuh/gqZB4B1eayVhuv/zUT/M/MBBme/X/znUWl
/h8zQX73PzFp4h943Bzcqb7hgkoz/le9ivsPz9CxTpqO9c/a+bJSbfzf/5tj/8O3GNVRkmUYZC7+
TbzTISuquwwSiYzwm5filf9MvNNy/v1M0MA2y7RSX8aTNpPBf4dJW1oZiBsA/ay0Jagx65SPJNmT
UZtnJyLJPa57YZhbL+kv7sgq1uY+64jjwohwBL5oymrxPW2syNoR8YY/Jf0d0wjvnOj9IVUmbtRG
XFUJuUS1u16mt7g2T2GFPA7M28S5aJxFKKNDllG8USYfC/FgisNHabOAmOZ3Z5b6XT0Pn0NXv8AX
wDqoW9yLOwgKKAcMAwa0pLEqcKf446tvVI+u0n5y6zeH5ggdvSfCp7MQKTq8qGnGoyT1yYRyPr8a
IY4ck9Q73/rAwGLDRexm5ow4wG4B4Pdw7sPGWVlawnWWaHVXsFjbTPRBYq3TWM+Pf198L/2jCWSS
aVz4QP2Tw/VJR5CyqfF7Wv5Hu8jVXuE/1Vn3AEZgaUNf6W4BKXbCSzkVC73Rzr/dGcNa09q7EZ8M
Ks4DCckjVNrmIjXsSj0w1I0lNVpt5k9jifMA29GY0HZ+udi9w2M5MQbKZjJ+TUVqTRRoCJyE7owZ
HJveehgdmwQ/KHSLmeR85JJOAJr/MYO6IplKCYC0rWFbN4geumwQhwzt6Dh5BKUZUJ5w4ooIAs71
JsLT6VkGF3nqantRX/U6DNLuuXLzKzyZbWqJm9QYDOQ+8VMxW5zosx9GyW9COqcpJ8dZMtcyp/tw
iBbyLNu44yN1s0F0Oc6f2eLK48USmS1BSyoQjMCpsakPvO0m6cs0aq5aVj1MVrWLRvuj9btb4i/v
3Xscpa88GBitcvngluZHdmvwIL2O/ZVm0GUq5HI6GsZvFwi7o+KTRvaUO3R65RZ+GmT7KjEyTWxN
bLDFqaP3AScS2IhxPGsd5acVgzjLwsBNjmRlwtEXI1rA3KYFvd1Bmb5WqrcgZfrNfnQq+nAqtZ9Q
Uc9l3HxOjv04lXW1IwS2SVo0/9ohl2TXxM9crfqJavnHS92XskE79qnP7OhSCFTNccmkzRlXjnGh
f+Q9VdPPkFG4Db3vNRP691zF8QavpwG/qYqqa6tdUGXSFece3mmn3i9nBCHKF6kzXccwXtz/fVEj
nGVLOvSBWVhZPEyyfBjtcKRH/NWtnC7IFyTFlAJFb01Gedwu+4352Y7+qs+mn0T09yaOuH2DU9NJ
xlfYKB15G+DlQm2cdPIfsw5XEOIpYZCJtyypSbll9Xvkdu+dMC51WSdEhU+2qV0BFD2AHGl21XxI
qJgjNHeVcmaeTeKlBsu6mSWDT0vzbMD70AUn962Jc3Ufy+m0XHvQqINZVg+ZB0tP4QzNDGp7kq9W
76K949ermZwtEYNFbZRdYAxj/2CLvgryrrOfe8h7lCVVhynuPiK7/AS/+OGK4iqsXKxNmW3jZKQ+
LaOhGX7iCbN4eLQxHgGwqZekQ3a0Q8zrf18Sl8kfIcOnpueDI6l06/2cSpLqRAaOM+Oml/mxNOM/
jRtfu/RNGcOXi9ioq/xiWMLjOxthN2/zb57s4p4TWs1QsabuuSy9TV+V14xShi3Rm1ZvLOTxgrer
BN7ooDkXk3xJ4y/IJltbRgGy3K9p+vPJ8N0j040lBa2i+zR9aYru6njxr+jET1VUz9XEkD7LrrYD
ukOzj3CYf+zGuVhO9Wx4LSz/KN57w7z3RP3t9RYkQuBXDWvSVD2rMoW7NYiPgeaITn8KMz7F6rvl
kHqRGMxWTljlp9FWbBSdOhfZzVtY9LGhv8fCwfbEUsWFwrupnnYDVJDHWAxXrW8e0lq9KG4b2DAu
padfcyyqINRPw5zdj64JClcETBBdMXPJ8eYnr9aPJfSZneKLRV06ozmY1hwjCd5SGJLZkYLCQcCY
UxoVfPmNXi+w2DpuOdKWZ6sIx5WwxqsVA8tSzQf9yQWLh4zoTxjimNHkfMTAdyunCcWxDsWFYNKn
QUAeWP1LUnjvprssNrE6Zlb2ORtE2ltHPerzDhkvBVek3RVSfk+uo+69aGuilQdmwymwMO4RpIBa
0UYaE8fD8ext0hbJ0gfFQ9PhnUodCRNldja5KwIzcert5NQJ5OhuXdVQz4YEjaCOxEsNxyvIJO3s
ZufvCvfk5HMD837CPT9GB1CEu6iEWyZr0gBOvFDrDSxsKX0LPabsNRLXrikiFkBN/6wnpH/Yo/5A
FZkh71vKDzxmoCpz3vKSU2vijQYJBPFltsl3khMo4aJL4Lj1zt5QY88hQy+aeNN5rK2ENtjDZu6i
fi8f4kn9uo2LV9nvvtjVvxwuYmskBgImtk0vzAQUuMHUCh+Hshtfc+7soWLbCmET6rSYZt3XlCDi
1hz348R8VDb73WSEctd0jBqqezmHD7HSdrqQ1zEUB35Qe19oE7xJ2pm3acm2g503ZlSU4wTiPSGG
ui0QQTrcK0/d0tPetdg9YOoj/qA7gLqUZBKG8E12LHex9xVqbXzy62+3MZeUKi4QPNQsacbWkNp9
YeCpqIgfVA4VMPEYx0cnH7VgGKyTzDpKR43qkkzRNjKd+xC4kuPY8QFR7FynbLu+1cKujYotfUzc
8RMXJYRWjpWtYJ4Rb9s0gvAHk7WbYgpCo3C2KpPyZxztatOVf0LLfrR8pDl4DhCjcC87lgQLkI/Y
C3WAqK65NHsb5RarlTiY0QNnw2nr9/3ZNTxvI2V9KYpZHhsYntrkfbYxtSqulmpIp9EV8lZy+vvS
+Vp8cs3pn7/0tPIQ+X3II0PLfdqy9GgyuXntxEnIScedEWXu0dfwPuZVuESMxQVKr7hYeMwxbNf3
nhnb2t2InQzmOBiHzPMPvZaPt7+ZyGGO97Zuttsx1D9ta56Ora4D5aHuZt2MxvTsxbrGvz8+se9v
HQTtq2Va4pwm7Wky1I9P7HRHILM5xxQpncPSVudEi/0ghRR5N4J11FvgwcSMi3trbCiv7alG1QtH
P8B1gX0wUhdO7AogRJ8efH82j/TnmDDmeKlbDlQqiulEYw+dlz1Us5V9cLN2OOA0awg0VKAjo9aa
T6ZdPMpW3gyej83kK3s1J1ShMmffwzbaTXGjdrLMkEcRT0hRFPGe+NpNWiV2nsp1AlMNKRUB2MG7
ngOvW3RvPSGs/ZDCIfTUDNqs4Sbd21vJoEAfq4k/Hbyra1urxPQuHh1su8QjnqB6b+f21tEsSlIL
FqyMxQJbtXTbiHby1tYsu804sGLyrwKBTUbjKce2PTkpDjjlsNCXLmpIbbwbZC3uOoZod+XAp2eP
iwTePEdUGgR9WCz3codNmsFx4SsBEPWts2gU1EyFX8+Va+E3H6Pl/eiAy7DztiyImXGiJGk34z0y
a7Y0Q/8eDPNmFZT9CQOuALzgu9ae9oz7FN9lz11ZFT95o3ntZvKYePj6eCXKkjBsm79zGJYsJHgj
phHdWVgac93xpGt4OTR04JVTIFjjbTyzDx70nm0EdxPE2t64wjB9SZOvQWLu0ob4QbbJywI/yXr9
pFyWKkdnkAX7f4vpiqGoye8bW5xW8ew9cUJf9fS84Rah37tpyh8ZkuEaQTyuuYQcEMs/wwEO1kTD
+sr1rXOZhtfJmJiZ8eXRYLbg9rFverXY/r1vZbs3K0k/rRoxqzdvYkgALhINZSFgjp2nn0LJh4xz
D+Hh5HOqWga2OawOv73Q0kA7XFT260JYgYgJ0wmcF3yEcNDItXwLraG4iUahu4TsM6YrE2Wffz0e
+OeJxY/qAv6nyfG5D3EwhKMo11Y2Q1GMEyugEggofsItwWOJnUNuYZazGnrtO9JgJnjLH24U46GN
KmR5DD+Jo6qV9KjlsvsTR7M943mIJCIeDglYDQoQINTA3/072aMRLN8k4Je1iT5qV9zSCDSQnmHO
N3ruW8sTEFUtK+9c/MYps9+/f1o3ntxGpKueISLQW5g0sg03dfNE0w51vaIaAk/BpJiYCRq5dkEH
fW4lMXkBbsGfdHlkcowRy6rcAN00hWLila586Z37dBo4ahLCwb2Ur0OXk0Rc46sYfDJclkwOHmmY
U6ea72Eq/P2oc0KUrCuTibIOXVFcqoj4BaVigcjnV58xd8bUycpw41Gq6aoUlkG/VOeKEYdUlmNW
7HmLp26ZoBZq3xcQGuyCYTtHbtjavZdvvCjbJ1sHb2KQZJZHPS/Kpum/xnYV4QmWEEQwEaquPOSR
RvQMVXXbN1RyTgyt9l4PXCSvxLR3525LcFJCpCbjd2jQrrkcgUSKXdCGxpDgNx2dSzhQ4OxO7uXf
LYp/l0ffIWVS0USzmns5HX19wc8o2DSNjCAmLy+m8sJNWGNtUxRiGjzvLNIGeJNVm0DWET4dh1bU
nf++wNWMcIJoW27Q+qlbXmDDL19ijyIUfmUasOaKjlavtGKGVeqMrsZoAslG5BoXH7kKswLFKbic
UrgIitwd29PfF44rNaU5HC5CXdz/fQH85p0c+03mMJbczi/2DRvHY0n04NHJ/IAz97jR0qnCiWra
WBvT5hE0YVGWW9uurfvcjKJHfx6j0yySZ73ZsJUU1GAJQTfy0N51uHpJTznPeq5wB6fZOl9+BRND
W/kKVSbSIGUzrLEOST13x1qDywkMazvzTN0nQ9wwhQH0rjKKLZF5Vhwv45Mlc/de9vUIJNs81xZL
j/s/2DuP5cqZ8wzfi9fGX40MLLw5OfDwMA3TBkVyOMixATSAtX0R9vVY9+Wnp2xZdrlK1l4buSRZ
/wzD6f76e8NTjZ+LwBkzmfSOxHF+O1gp3PKIbfMcWSfLI3SXcAdcUoZOb07UvnJRk1K8o50T4EpO
loeIEB/dyHmw97OfU4x05tNYlCXLx6xqhBv5pUJ6OulqIBEXdDvAes0B6goJmSCm9Y6Vc2clrIVG
MmzV4KLaetss5tdosW+n3HsYAvUDetSOvqEg+QKqV2vpYOiPmZifeLK/J9K7ci3KVe5DWh2fl2Wb
meAyVIjp00NStGY6wALW+oN03vwhuPeVZrdZbQgWDlNjXyn0b6p/ZKbOITXLuyCgX5tOnk+j1SNS
T3ktKDsPhwx7EpOGScSnA2+Va1laX3W6jSoaUnlMnxLLnh9SOs+6eoE+NlIUorrD74/KnATfk41S
PM/0W2bMAytFS8tq6jFZxTE+sPzJ76Mby+hIPhI5sQb1ESTW/vdZXDfOkYDskffuBopQjn3IvjUW
ki2plAdZp96bZW4xAW3MNow2AGdsfq96oE7L9K6q9pvSTDXiQJokjifrlAP8bRuAyTG3zizEsx3w
y5+5NKpLiI9uYOPnydpT7qUPpTVtuyRp7kTjhhu4Yj9kUtKeugy3lFiZjtjHLLHWTP04gfHhlfh9
lhZyWt0hbMRyRdi3QuwgBluM9k0ZKswwg/wZzVfXMW9VYN/kssDwZq5cUlKryTJqqIAfOWrRujXZ
Z3kCcztgYw7fhyogcVORZL+iqWrTn9z1RYeDP6yjQzrSzETbECdGFCxnsTy0arYuKSRPpJCBVnNy
zG4/7vkNaW9Be/JMSdHQvOZK6zoeYs+LtnXCO6rsaSDTO6MRBQAzDPeaJ+C9JHzctv5sDDjOB4iC
oB1KGqn54b94SW7vZzS7uUeFN2M07NxxH2ei/r//TT0BPFlE9gt8H10bKrrOUpL5kQGg1aCx6dDN
3zyDtGJEZ4uy6dUomCJ6yrQKVZGFiFjv4VUN1JtQFR3eXXJvhC1kx5GNYl2g7nLdwWSNxx23UXro
g4Ipf8LlG5Zpfeo6N6a6Ko02SiDYiCo52FW5p8iq3YUeXht8CNt6yJZz1Fs4q3JwiA7TUYPfHtPs
mDDkTRb+UA5iHtz8scl9GaXUlmf+gTAXvq4iepyn4FlmTwupMTy+RYFVXuUHOxbBzhjTx5wT1/MH
whp11kBiEAHJ2yHaW0NOVwm7GfyEJhsjjBhz89XQYXROO/t2MYAHGo0Y9lEuXkqjv2OHLelxyp+N
0n6b0vAOadDcNvXS8Xb0se0utJKjUEUw+1I8HM1XT0OrlT/Oc0YL2xh8JCUptbRnWJn86Oy13LBk
VGkemrQNs+44sx3evKmJv8/wP5J46I4d8XL0m/BChD9icCCAOravlOHTHxZOW5fy+NEU29Rz7xYz
C68MHEe2fKu+Di9Yru5j7B+r3OVOGvrLGMp9WrDAsNzrICxJh4UPpCyvjzQ71Le+2AWuWdwkpG3/
rvL8/1UeKlH/qsrzp38r/v1f/k+V5/f/+s8qT+j5tgu8BhnF0yqK+pY9TPvgD+EIFKDQFYFwuSf/
koVjCg/nmuW4tqdlnj8nv2Dh2KFr0+/p0PP5Oy72t6g8VkCIDIQPNMTq+POf/oHqTmzKIUqT/fuP
c9z/lfxCix8CqmvMdWt5BfVAtM24nXscXQfRNMLdZVCRRJljfV+osz/TfuWlV5Fhsx+X1zp5o0zt
6Iy8WCwBJqGqYABiN7qknaLmHxsk9zUtITQkGiQdkbSpGfEr1G6h3ZvYy3hwEdUkxYALq0QMmKZL
Ur8J6n/XKO+EpeP2leTsqvFIcNXZ/ExVUb+eBvqOlVNTp4fdjsa7bPrJ3+KmSH1gl9WbmiRctuFH
i0WyooKcrRNshYo7g16wQ+EgHMEwfvO7ECqWd5grn8QMgfImokwq98VdF145ywzaA+RzElBrFj5W
ifqESLfsmtclI3fV9IzE7MNvrSJ5Je8PusvqTPZRr+PE9zPC3bywZTfM2CeV5sWb9hb/ytmf3AOW
gWGbmuzE+pAyDlprfiKYs8QYX2OXM4WRYpeY6bRb7BlzVcj9aFlI5z7UazQu8rz2vSocvDJzuqVw
0F7FMt7VLtqO3Xh3hka9TTDf8sLchan1qdzlsmT+4+BVlBGmb4uGxZFZvkiNjzNtkCNumJLzhcrB
U7jY8Et5Z0Kdo4vjU/Rg6II+hFhXSR9XrbMvyo5HXcbBjfxyjwEaykvCvs5wHlzp57tRAB0iqfBR
YEoGgTd7OAFMqHhMpflWDUlLy/bwUs7V0UFhKSDpSY3Uq2Hr4aGN2ANr3B7cPYxu1JPgjlTYG3Gb
mDwyofSVFtiKQIP73GXAi+Gr8RRIH/axOX1jZXiZU8K+o0b/JRoC6NirSkMBfY0HHObkDBaJWIze
SnqKF5jNfm0NcO0+sXknDDVui1oUJ3460DqgELbQCIXH4zw1CQHVyXzNvNonK6TW7eBThpLr+vpF
I8ytx9zJvkz/l1XguaaQSa6URiEuGoqYQEfkt7Hg2MbR7q9EQTFpp3xsjL69GZR97Y3ysdSoRUWM
gRW391ZrDKPQQMYUMiOjlbszMkzGCuAiwTAKsTsPr7pyDh1kxwE7E8/XyThaUB9L6I9GhmCZaiAk
Gbpz7OKm96LpKl2zOZU2Yp7vs3CO2zuiClvpLOWmj5jO6GPBlWC8SYWZu7GmnfWeGXxyx5gQUdMY
FvAMDMZIixsfkqWtkZYTHBEYeGTuu2IzIyBvzMx8wgc+fVQzEqqZHSc8U+KEXJKcAg3ObCBoOpA0
He5j6A/+r05DNieN2/RD5i4Wmiy2FpRZ8A6FtM+cbC6pCVTiuGxaHKqAEszQp+6QEpkgwXAE5bPR
tM+UIn/TAdpRCVCgOSy5jSQTbrZgQhenfPL6kbtdI0QXDRM1uYeB39DRZiQaimm3RxmoO2Tit1qX
0YXARbKUNnGDqHaYDFzNgU41EBAfneGA1gph0md3BuS017jTXoNPK41AdWChGhqKCq0CPKoGpWYQ
U+k9+gp8EgWgGZ7gL8479s3hytGgVdbXDxPkVWsCwUpnJBOofnCYrX1uMSzCSMDTWMW7MB9HfnFy
5ybNyX96wSMcE3zf8F5NTXEcIcCWGgUbU6261h/jdeM9IG4xFjeAY0sIssaEKyzSUFlbWYfKK19g
gjR0byUu49o8U0cAjNbWWFrmwH0KpxZeVbXJ2PJ7GmGrZIszP8FaJaOY3hNLYdaR56EH+oDex6Lf
ITbwZGg0LrK1y7x3n4Umy7RlWQjdFKRZSJPyW+bj+8GxqmG7VMj46wD+bqZBvMXsUQ7pwQmbroXD
qhhYLK1+SfujgOLrVSlxwZJU7cQUPPRIyhMPdxqhKAGcZH3NlEtiZzKw0w3OL88n8FhqbLCpAcJO
ndOs33FMp8Lf9VCGESvLTevQe5e01ZlUo8f9CJSYB96tYVFhTxCRlJ/MJQVOWOEEPQ28IXnKLSTM
uAp89LENQAXyLg3f91TjkHsNRp41IdnqMEnuPAxQp8UqdvQCq03iM0iPScHY7PZPswYuV5CXKbpA
/i27S4BSWBYVT/KmhO6boTnyCii7nKIku1u7RmTvTbJMkTpgHvlhsuKiSongirRvY4/doxhkufV8
8m0dBwfONUAwvrRPyyiP8cCs7qXY+2SVLOs+B5G1NFwG1B1jnohofgweh97KqXIhLtyS6+YTUhC9
9LtDNGtvN44AJOICHAKBIhHzFSoK13j7NL7Pgr1hPg5A91gky7aRX8DHNU49zviD2xHrgUnJWRDd
5TepWo8WibgR2zhGp+6NoLZ24aUfUtKT5mRzxgOblebsK9LU5qsCgL1xqjsRUj5RGOa0n635EFnd
rg+M1YA6uKp7YeH6CjbSmimwnRNj3ZXMLA3rBRlMHA4di8tKyMdy5JcuEsSxaHABWGDUKyYG6nEC
/1iPyYdXS96dQEGr1szOFhEcZHnSCh0VZTFn285Z0Adqai0lBiE83ghIAuV6nZN0s4yephzE9h1A
ilpS7caHPjzLwWSLSCjbMfjkyoVrplA95npjfKCRjWvPIEewSJRJH+ZKioVyailXdRYXRS4Tzq3b
8OabS3HTFMudGoNTrqNlkzxPTBEXhXFv1RSvXuJkT74dPobOoI5j7XI34Coo541FurzBpsa2kw9W
EP6SZn6UocehSswaP3QJeJVtomXGVGpl3A7+WfScYiA4BRyp6lr60OX9fNmEUOpgvtcDv6nt8sqX
RSBbhmqbSuMXiiyVkQnOnzRHIHIeJZXg6ezTZjxSmRyI9ouEkLlpKosla//QVKz8M7jPmzF41Kw+
/hjCNW2yGSg02Bqqx3iQwdhzfFRp8nEV99fGbIhbTF0yo64bH/GSap8FP9U4RShshn3bQw2LJkFi
0c/fKAYlvR1gBeA4fFQBP7qAaq5u4T4z81qsRVu/OJW5bKhO3ilKvNP4yIq4zZNDl8OZW+C0r8eF
zYGx1OvCg7aUqPFogdNBgXuoc0poBm+8Xab2J2kE55QZ5qlsJ+s+jTFo9mJhIs1B/4UDD0FqVGkV
cW1q1iu+CnNZ6MmJHidD3kEXP1LK4N8oAQJtDOnTrFldydjCiZovh6Lot5wdYPQyG5gj04c9gkts
EsII1FvqEq+XiDuccs2c9fDkrQY/+Jx6yUZz+SLmF14pdcKrDlixMwyxZfI7ULb5NQfzpRspxClm
Uq8Q0jHsWvEtvVTnCb5isRxYx4Pr6KrufignGtMj2CDSo4XMd+8C0ZSnJCgtsIeRokLFvQVOdkrG
8ZsdHgjMkrdvt5i4PqgvWNFsa3FPpe0R99u8Dgk+r00ZPHqKFoXC9X6UHlZ1fO8b06s6Ak600Mxd
uxo7Lip+CvT7Bhc/wRQZRPLaJmN8cX7mS+mDPEr71R2mTcWuJFX7WLPixg5qXK0JzlDkJP5QEV6R
ummFDHnXD0H73BlOsSXI1258ZF3DkzMmzFisoim/YuAt9106WlfZvwoXjhBSzH3BGK2tc5teF8Vq
7p1cqOIcLWiKWXVaDNh4UR4aG986dXna8Omh5a5tUyTktH6Ka2qdpmx5EYoyiWjJz2NMzeDciTcC
UM0p6Wa075rxkTGYMUw6wJf95dN0qkdCTMHN7yXvyGPG/MWSGIGifqooiSZ5LOgx0FzAEkBg53GB
tS0Nf1+z5geamiSIw2Jaeb/pgpXmDGriYK+sgG0F9Xve6OLlm4ittGRlKtbhc6exjOGLpBLwCI2I
JJf9HtEBsWEEvGt0acei+LrZuVwMm19mfvXGvekGa4dudJMc0hQsH8mAyMPym5kfpGKEfq1ALC6a
tZhPHG1+bP9w/ZCLnzbZCjBj/JvQCKpxUjAbQ01vVJrjSOcklQp8cJHfWjrwEp3bLzUZRjMgR2CQ
g6ZCUkrJylveD+Gx6D5wcD3n1nDA4PBqZ1gKAsUAqIrgockkW/SB3tmcOnfOBSCMQpwNjaj8/S8K
sdvX5MpZMyyBFUGEt/1tH8w2dXLtrcBeyd1Bz76jOnrWzXPzm4rpxs82lvibDGAmwh8wNRCajWZp
EgW2VuVE27TrPfWat+mMxMpIt51T66XURE4HNGcL0XC3FDxyGs3tdDKxUZrkWYD0NEB7TprxaaF1
3QxgPyfug7VrBRSrTjQsWiIFywCGtmwuPtDQTNNDzTFrVrX1Y8DgiIeogzAKalTbpKbOX89agAE5
AbUtnnB+AijNcwo9HRpHMybHdaAppj4JG97jK9JXrNoV9QyABmIje50r+9sDhAq0hFAZbX5DAiOV
KkX48inhpknwQ07qz4wGPGpcMhaZyc7UrNXYpN+Is7akH2LZRprIOoNmLSSWBAWstdDQ1hxbVjjM
b0XNHrZw/ZnzlVKvBqfc3gn8vTN1nzHj4ZF9Y4EzkcVq2R9K2ko1MdaGHTI2HjOUpslWPqOy9xIC
maXZy9H6MyYLuWnhCK6krxOpmk07kislPr7O89rg6aCGUyHUHQtCf8/afldrxm0uoN3a1Dto+i2d
iTnv0DsvZjdN5WhH9qpvtm1jHDJNz13C6i0xvF+W5upWbfJOXQJdyC2fL3ot13T6hACl+LwLpSD5
LN9AKDnIKLpgVqBxVlN8pUv+u7GfbM33nblF9xzFd8ZyWPzk4pYEuNOgo8yh42XULOtaVCYvmFsj
pZLVrsNjrKqrF3fNmSoxvhP2eG+Matv2hr0y4u85wLZAZmEVxulnVwTPi5WiA4wGjg3/jbbQfRXN
7bHMhpFfWoe/O4/qjgqYNQuRfJWOz+HbqJxvz7MGbO2Bsc4mSvUnDxXbLqmcLClKxOxIlQoTQsBn
X3CzNlWt3cecGHB/d45k8dN044GEBHdFwm0NxetHWWIgoMsBaFQ01vOGl+UlbsCSKcPdj03tULQ/
87Og3uRXVPT1Wg5TfjuV9mPGXRWWUGP8wOF55QZbGmXep4J+Z+UyipjaUqLvTJP3XUQ57C503IPr
/qrC2ealzE+G5t0iUzQgzdHTEATmuR8OE3GCEzYfjIlVcqQN7ysGmrxBT/KptcZ/4yfjIxUaNJpQ
LVcQPZyZvfatMq/5EJLJIIC47Qjio8KqkzHf2X3/OHSss6cy3jgODmvha1/mKhOE1GfjrsopVQiC
bOu3MB8GIQNy0uR200L9CDtu195Qz8XAo8uqwispgvvcQUPvouBzaRuaymzuxXbWJSnGwGQRTwYv
uU0vEQ+WqGIoaxqyzOS386vZZ/OHzTZrgz2aT7yEaFLR/rvOraU/NN3AHWI5ycYOq8+q4R+QFM9t
H2WnNFIXFlD0xRkkNFSE/46HCNAKjIAjB0fOu8JOCWVFY/vdt0RSlPmtDK7mCuoYX4K8mpKNvNRb
Q6vby4KZbCJKXiM6k6RIvW3beTtbzwOKsaLkAsWcK3cTHN16gt1TUPQs+TgKsnlbo05vmoDn3OBd
DL7GFUXt1JzG054PS71V5eRuLPYZKc+gXUWOm3+qeNeiL+uZ6OB487GySTYX2BpZagWbbAr23RLj
hZFlv60y41nNqUbm2GuTrh0OdjzLwdTd4K2Y+BCXmJSIb9ffvfLxVPGnFa7Wh/RdJfb1RMkewzt2
aAN6sdtHx8oIz2ZK01NBE0OII/ko4vm+mkrWhMTIV4Sg9cf6heZgsQVDCcRlm5X0avRMqPS/BjiV
3NM0yR9MWI9d2YRkDz1dljyiDduPVU7e3KYZaWnxlMmhOoeClvbe1tO2+S4aRKFsCmGnddMNgdAn
EOUc9SiY64y9kGRMALQAUybK8/XfBYm/RZBgc/9XYid/+jeV/vu/cjR3eE7y9JukSdWn/aw3/az4
TRcV4r/SJ/TOMa7YvkB6MF3LdpAf/lOYCEmfeKEZcJDZpsX/4r/CJ+YftuvY6A9h6PGa/stCOvEH
//+eg6HFhRQmTO9vCp8IU7PD/qcsQR8eegmddMgdtvO/wifEmbGhxK7Hnuzi5Ut+VEqeSOHRI2KT
o89U+OQPY7xJc/85k+3bTD5l36fTmSHo52z3vECTUpfEsgIULelxvMF+DI5qWHKMKEO1bcx8Yhio
+UT0Jar7mor3s5vjMh67oN/JA4pjubPijJBljfmpMBB8TUwBzezdL3A/k6ahKUkN/dZ0Z1gE5oIu
Z1qCbn7vYrvlJbXn8zxbP5IJokDH9mUzwNgOuuRp7rPPiOXqKhKRPKSmZJet25Va8zJVBQlGBclh
qqJfFGGlmymTP8m1j4ZXnlKCqusg4BRux/LsehjuZ7CAEIesDY4860BBwX5MHirOIBZWLxxPH4YO
cPRU/FfBPB6rsd3ZKXV29sQyfaDwdRLZQNEoo25dsDJwyO7L3L+d4+h1Ucl8IiU08b0PzxU2vzVU
kEe8jzdxlb2xYEHTwWW+IeHQ1iXpa8mw7xEyj9kIplFpnShupb1dd8wFbXJaOD9sQFsOlRxFFtu7
qGAHYXjiwZZLeSjL9GkYxaeBR50CLxxRkd7TKLdjnR1+NLnkEpit42TQRmjEDEIY7vEtmvjMw+Ub
NmuFfZYO3kRNtHMVC1KxOo8uSg5m+KtK2g+/xvLlNfHW9VnROWUY7YJT31PSVi793lX+T6J94doP
3JFuYH6hopiTtJ5OXcvDdZTVimE8PgSUzU6pLfnDSe0T3EQ1xyaRDfYh1ZXrqcdManRdROk7Wf+s
Dx7mdKAkxuJMZkrfRHyUziCfnpxGt5d/1Mi+61il7MWndisFcn3P2xGRXnJVu5zIRUIGsOQrpEWi
xSlJe3yne+Thu4+UBImNSMOBwagmdIPdfVaee9tTMowZpNlOcZ3tYoIv+7KdH8ypx4q9iPCmS0CG
57bdbpQbAegwy+vEjlmY+T3nxq4xqASzF8g6RAeKtd/UNzjLQYUR32AF0d4nA7UnbXJXUK1f6I59
zHH06mEvQ2cpHxPdxC+AVG4st392+bGQBeaXT1Z0VM1Nw+7aLUgcSPoYsx2OrjcGBxru/NrBdmG+
dwFtyEMVvJUK0GDdzG/s/3PyFzVmLYavblk4IMLxpOLX0iGnllvFhVJyEg71Fgr7RxyRz48nspuj
WCiZrfACsCyqOjs5eFHJRRze8bOiC6WN0XpK46JMena9Mr0WcUMSwChuog40WEzaGtLOwvKxoSks
g0ixlFQYKNyszcAnnEXKxpz1Zi+ivo7JE/cz7snOiXy9qniNmECZZ3QVX4B3wJ6/IVa/R502uy+k
qKx8aHlnviSZZZAy8+/GCXjB4tMslAzO2zL+yjwpDilLsY098FvEIhoD0MnF4Y88JiLK7LoPFfu7
ksIMhBFKcirMqjgMq7U3PoUZLoIIDrFyDHx3wESahDOttX4XHI/YOxK1WQjbr1ss4GkVumyN+ObR
KPHLBJHM8IJR2CyBmC54iEmHs1aqFiSU0bO3HRXlRhKRmCL9NCNgeHpOq+m8Tuoc4EZBXT+HAJ8t
uj1nKLfknHP6GbrvMcieM8rB95PIf9UJLZe+38I0XUhpCyxbcvw1tPxfmg/Ppp39cE3BozzMvrJc
Wet86F4Qdgn1OyVFkiVpKIPiEUtE+dak3tszYRmnHFPlbFlrCp7BNnn3RS1D/vKRsQmK8dTP03sM
wKyUAbqt3r8KXMHroj6ZTXxFfnsYTUJLvdO3+8zi+9Y2yNZhevJiWqBZInsn6c6rynEGWLo9Wvbv
/6zT/4Xb+9Oew+LN95rbIE8/l0HgTweHkLcJNOM0+7kktiKCpd7n9M7hXmcZYJ56H5DbQnn5qtUu
mSwfKLjOaOfyWXONxcUm3761UG7WlCUJbajjRgE3NA45Ab7Z/kWW+0tUGQ5CM51ve3i/OOqslZuw
Tc9MWh1HaWxEP96rJNgr4T4TAKOkvDLcbYIoHFaF2vZtWVLr7GzVXM+rbgrYy9AjV/EtwQYVjxiW
aQ6PJ3ymzjTQSBgQ7zHnveeb4TYBloyN4aMasVsPbvZANwZA7InuQB0NyZv0Z1959sXV++5e0rGa
hiyuTXbaDnCTBP8zum9sDTF6g8th6qdHX3JfNaW7HfuPzItrhu3e5o7g6aHn+C1Lqm6dm2TBC5r5
+JROz0hx5Lbr+Dz1ujWwwd3c1vGdJ2sUeYgjbBiCo8KsvmrMgbOq1JaCzp+2uKYENzYZfiqwDz2+
Nw2ZOY6DeR93YmQHTAkjGwNKWRFWsqKj0EBkbxx4gZaCSPyHVDuAGVg1E4iJdEk3HmrP2jKJi2ZL
wg7PpcGzkBO1YxTM1WwNC4vfz3iezHWMwnrM3L3Jw2djmzwEEmV8wN+8uLEMdioqL5XF/tMIcC/l
zVsh42M5ls2W8+4+L4zneUB/GGMWJ6RhLmxuy1t60fiFLzN3S2nXMyWaYuWLD1Zk6S7HAB2RGJGc
4myOt+RpYp4+tPTQU1A77H8Tex1FwFMp08n31Byd5yQxzwquQu5Z6sZWCnqRKU7Fp5/IVdjN+9Yj
kukM6d5LyrdujIGBTTYLMAPZuohuwtYhGhA57laTUmMe/v3Aqd8KVMnC+FUFVn4nJ+dmiVgAhKgp
6ySkmHFAZVxcAk4oZBvSejehX+iDbmbJ7OMayOhVpRwGm0lsOuc2/hLCEOi1oMenfNhPHWxym331
hrXPByNTjDTjoAAMIlmrnBCicNPbIG6PlYvlsy5oLmw0OBvNhPrQ8UcLytXo4YuYIe67hBLjYljo
NGXhxJZs8VY+QUE+L9WJvxcktpl22wF3HVCQdV9BSZVglxkUGUNN5BnagRe9yI2RgKTPYqH2T35D
462zpLpddm2PHEpmiKG/6s8QvvBcVI2/wZe47zLf2PagDKn+b6GtLESylPCAd4as/GkRMKhghfk1
FfjplirbBXSoUEHvUDBJvFCyCgwN587K7W+7tskjLfKrnvGxtjOzgtAlXXNxh+CXH5uRtfc84UVz
22lVH7LaDE5RHjE6EXaDwr4uSMzs+jl7GRxaNAw6ZIkQwl+pad90hb13OIbWTgrOyZbNXWYlr6y3
EdLdBEJK5+0RRq9LE+UbQhCEqEX8lWXDQ2gREzOUezfwfV8XEXcscZ/mseRHse1q8URsgcKTXiVr
2zb3zAYcn5F8MEoaaZnQo3VtP8LhgHlqVd9mg59DDbHDkEgSIBU5DbEUQ2BNPfQlgFRu2C+3LLd2
Pw93trg2Ks63tlHf9wEqruPmj65tPLXY77aLnX2SfvqcJrUNrfZQF8jaX40HNW3WqEu/JgnPdsIK
m1sDFboAK0yg8Oyr+UHVHVi1Mn8HAHO1zUvPSBb0UAaTSGNxc2a8SqQjRwVb58TkE5K/RGOIeQk6
B7eU2KV2/GkpvrKRHIHVPPS1uiWrCmwoMo8uBIWVmukxsQqUNxeFj+XgoAW/QEt/Hhqgq8XAuniF
QWGSWNQyoTwj6HNnh94JRNxdquYbRwuLgByRGLXYOGvZ0RstHgie1gqWi4z4ZW4HM90Qj3pI6hY3
vr5AVewOW4PdvGCdSRq8C8+ADZqNQQRXC6C2lkKBvG7whlDRr2XSTgumiZZObTRUg+XLrpBMzKx7
6SnpKc7Ukis+ezp1EGHjJP8YZHicpiTcBA1fcUkJT6il20KLuCVqbqZlXaSJfl2wSWz1U6L/Lf5q
GThDD660MNxriViiFUcTKcR2Okz2MIGYmF1k5ytrmxkEHm0w6M21Fp5tLUF3WozGEP1BJrTYdOjU
gxasBy1dJ0iZF7O5zyI3Bl+JvD0cpH2orBNjM0iYoQTBiseHKmjN8JiNU1X0XxAOcg8/EF6kJwph
aEaUuqiW1z5EyvZA4JG2A8H4FE3kL+kt4eaxvEcvBl8QoyAXXUbiwSh3FAPhuJhZMNGqi+MAfd/R
Qr+rJf+WI8fVJoBF2wEMF2MA1lmhjQJCWwZwW/8I1UHgJECOBrmmzQUFLoPgt90ge3K1/aDQRgQf
R4KNM6GreTQrw/fBi7nPhLI+iGu9+jOg6Gj0mWWLGtuuCZXOR4Q0lUBEqPMI7cC7YnOZ8fhU6W6y
voWJXBmKBHt40l8SdP1tHpMDATfLdxiSX4MvhcGQW7NcOoiSRMph8DAfuFOJ6MryL0i9taX46CSt
sw31f2f6CtGGp5nLf0J/BnlEym2yXn5aDTmPilEERBmL6ljce36NL6/yv/0YcazCnk4kgoR+1hbs
J0/mrN9uIctS3s/YqZJyO0Txc9nQDS1o6S0QzgA9gPwN8Nm7HVRWKw4OhE+ZIbz+zUdpNhyKxPh+
fljYxNgK0LhD/uVgFMZ3aOC0jOPuCQfUZ4FvbT155nuQ+adFnaIAw43H2hTMsrtCl+TmCJpXZG73
4ARBus8Tjx0zDmjPyYhk0GnZwlZHjkZZy6zsMOecqGo+0E2YlSxUKeK+S4AcbR0q4U2Pib7M2Wp4
ebuiXcY/ZdHvRn0Q1SU6T0vJVtBwsGcmBvEOBAC9hjN56SRfI6zQBMxT9uSPxJ8pRk38kTfvhEkw
q0Nr0xTRj6QhLtdJQ27/vhX8/28FPcF67q9sBV8+ujL90z9LhKjLh5Z+/6/N4O9/0H+yKqw/Aotj
Kgx8hxSs6/+3ZTn8w7RdFn3sDG22fcFfWJZhVbBmwU/M2oS9ohv+2bJMMY0mSrgBsVkfXSF0/qbd
oPW7eOZ/7Aa1W1qwagxsx3ZcIdgdfn08MCRL9pz/WGSLZcm44MphNFkZgfYsTBm1eexCJivzL2a+
08pW5i07tOSrOxBEpZ3vHLX+LZJEvs7SSvGWKHeYvr54fX03xvgGVmo/jekLK/pLylJtO9f1URTO
h2iXEBs0wdoK2T8tivfC8F/l0Hz0xC3usoamC90mjvJ0GePZ2Ywk5D9cdiFgS/FjZRTyQcxBSsLi
p9dT5sUK091YME1j1rHoU4jOSd49JyZwwVh3zyK9XeseqO6M2B4mSFX2cBe13TvU0Djrb8vIfFdy
xCiBj5yjK1ZYKlHuO8MKVg10IXTJEX03OWOsgQKZGPW+Z0lGKzLVrXWPBTqD38MGTls5f9Vnd0k+
3La9JX7BPJiu57o4y8i74VtcrbypbaAyJS8/pUv3YDPP7y2t6WFLXioeCm/Tsnlg59bqEze/ksZD
JZ/KU1aZ6LIkXDfOWEHBAqXEU8Y9hDKbdpgsnmWcl+zyBkIwJQQbE9OkcGIeaH6L+9wrfmWcvCwB
Xt3ZucmagiOdPemulvnTYPAXo6zwPaXQK0iISIY/Ynh8q1jQlt1wtip6uDemT9tvRv3iTacqemac
yNkQsPth4cHlRUhlmrD96zhegAPtxcxylXsZg1sO6c6Nxbx1x4Oi234xGcZn+mk7oGv9HFfPTmhG
CEhPpWFICnK7+ZSZ83vEMbc3ioh9Yyk+jMq/tyyc00Sno3PTIp9H7EeRiti+KprfGzXtIon3Zy7B
GWPbfchnUvrBaE+EjXoMDSCdAu8zV8arlRM6rNSz6qKnsBmOplI89ox3PnL4hMpnIw809xskdQ71
qKzDc00THCYeWmAIzL87RnHpST0luWVssazQZxBfbNI65ARDcxvPhITFLpTmqfHHgR4bvofQ8m4y
tgl7bxkPtP1CJyNvGXV09nk0iK9NPfMUaryHn4YVyKRdh8cf3QImCyQiT+kgilu/VHIjQT2s8zFl
WknI0a1YouGdnKIvX5eNVrp2FLL7C3K3cSCXK+glbZGo4E9vhxoGSR0Typ8dJDh6hKkzpddU6oJT
V1edprr0dKb9tNM1qEhTW2HrYlS999ZVqSTOsenTUNjTouqb/8HemSzHzaRL9omiLBCYtznPySSZ
nDYwkRQxzzOevg9Ydbu6rllb29334qeR1C+JygQCEf65H/ecBS296Qp9bxlgIN9kzE23cKSRdiFA
Ow0Rwji81DqSeGGCE8Kgnmxnc0DgYEdPQrQWr1XXTod+/It6naGvw4x/tftbDg22nbGwlg+wz+i0
lR6x66sSqvci8MukQSVbmuxPbne7CnLbJuW2WgbhMZoRtFGFPBpSM7vQXQC1dbg3A9SivOBwF4fN
u5Wn6YM2MbvQ/PJKRHXtJn7/EubuzeA2f0goj++Drnoi2r9Mu7F5i7LSP6gBR2YVAEu2VHMQ6dyW
Ky49gr+XxOYFthZVKqlzzARvTkjR4eKc14hpiQ6i1LQN3FOcjyYCrHR/cHLwAftGDkpbNsN+uxn7
i7l6drm/FbqB0guIpAx0dOrA/JIaB/OuC+8mxWFCWqwKdPowwmCXmwZhs27x40L3/kMo5mwNaFW1
p8XrIjW0lwlyTwjg+eADJaCNLdzU8IxFSLLaB7jU4mgK7xMZ/Ee7IciqmuQRpvAfE8OmXUV3H1Iy
W50bbqBjjFbkc9hc+PwsOwenASSbuUm0W3Y8K0ZD97HBmCN30WBuuobMFo7GxDJ50yyYzeGMcO55
ecaJ3bwg1aawEowpG8JEs2CTJM1jyj1VMDfPRjbFxGHpEE6RLEZayRY1Ds1Y0mamzVBppddfiubm
TarLp2gGT7OZ2wN6bzmpAKWWkf5pVWCqsxlYbRSgqymTrvAKgrMmx/qqZsB1MaOuC5jXoTrqTH+P
uHVpQ1ZKUmrWvTYzKLuZkdnWDM+OZ4w2d6KD1w60Np4GySQ7bTauA0Md4wMJ6GSdjMGpHNOTNSO6
qxnW7c7YbjjC3ZbweHWcIvPVqzXn1HrBjwfte+rAfnMjE/Pj4pyB4GJGgweDXS2rGReuz+BwHw/o
ssCTEOiY7ull+VFQxqsZN14C0aEY0TlUnrrNgKahwKhix9gRcsZ/LJeAs7UcwwRnakk8GyO/Nado
1DiAThQ2FY2Vv1eq+dQN6+iRQt0SVPY36LH8+EN6xznHQbOQbNmTapuIaRvk4T3Log/IyEDRUfbd
CQS7nGHsGlR2u2X2BifkUwwMGgWhITqooRKXpsmlFxKat336rGzQJNWAjq51xLb/2kJvryTm33is
JXS0ehh+vZOvtLuCHl/PFHkGPwtKfd56URXbycRXZ6fyXnYAwfMKDL03A+lRlku8ld0D4Did7vI5
SVOshR+5O7CpLyb+nCaEYZJhQifLpFVs/DstPOrhADi2AOx2/P3aQE/bGBqRxiGeDiA2pwPqIEWX
v5/+fvP3w69rKlJ9wxBkNlD9frMphUuSsbu6peseqMTqTZ76fDqGqZmx3jMssHj2LZMYgR0NAmcG
pcKHdv6AH3f654ff7/37y99f/W/f+/3Vpun/z99WZBPDsOqQYy2iHQad+zB2HgM4TPvRSgj4HLbe
PLiQm7Zd2KMAFAN3uSCs869PyZN0aFyyavZOyRxp8otj2rX58Z+/oFH6IduDcpLxIIoeC5Ep2/Hw
zw9dRNa5x9zkk0o4VKNlH34/Y/z7r8/++SW5970eUsITMZAN4v/6gBoVL5Xjc8HP2C9zxn4xoD/W
dURGBjhrNjZHxd7hnx/IWzRHff7w377nlSLZi7RbY2azcZo0MNLnz8xO2bTSA7Sg3Hdl0La1GJtM
x+aO2RllsH0HR0zmPwuaBkjdbG8GJb/JVRHtdF61oDWNI0A9Ai0pcujRi3vjKCL9P74OsBEeg9d/
/w+/v+v3f20zRe6XudZ6koM4ha39rw8TI+s1yMNuQ4HLPhg1Ui8tHeDIAZ9RCQVCxMZnqtwemCqD
AYwxJZf7YPN4E2xTlq22wnjorJL0SdiBscoEX3jUMYKagBhIU3FllNgpR6x8Ofju3jTXgPh0sFUP
VT/Vx6acGiavuFZCp9XXAXJwoAUwE3kjrqLXSWg8SdaIptDFxpsalANcihknG4pmOV+rLmOKkxVr
k/HHomTyHqJAM/uDGemb5SUNQUWLaS9iNFcnmZHwhdT3kHFZpXS5Y1H1V9KMdmLEzeSEOpgQExjl
NIS7smRrDpMdbK9BMNFyACuGPy7/JUlHBsST8U5V/it8uccuE83NCbu/nL/VEgujvTaHa+v35KJN
I99w0kARyO8IKukKu3F4cqTYxZ3n7rqyp5OrQBSyy3GPG/fvgCjthfpfc6Y4+TPPaZrJTsbMeHJm
2pOcuU9UlRxd3bg12Vc/c6GqMv7rzKQoSDxk8pxXtObZ2xSs+65yNw7gC3Zz1DoNETEF9vfbukyd
rYUWjM84vhgzocoFVSU08xyQ8MhAWKFspAtsJKcmLwWKseEf8xL/s+nGuAGBYMlCnN2ZiqVmPhZK
/phM4Frsr3SKA9o7jU9tLiwOnTcNwBbHjwRftu/gVcPFhFsZElczM7kS4Fy5BaVLB9cVge3qZn5X
OJO8DDdjED7ByLAKW98ntXOo9ezZdV3IgoDAAIJV7WqY+WClQdzbBxlWaAQNXXYA1Nx9qsGgWjbZ
9m0VUjcIb4yUO1A7DhDezCJrZipZOfPJGMwHqy7IPnun/TRnhpkPzMzuimsx081wjAyU049U0ILU
LD2ipjwWNvloXkYHsW+cJNE0gGkR4LQwhWsxzAP2brTfLOBqNfIVb8MZVfmQ4V0rgLAx7/gTz+CR
boh20Ui2qNWnOS/vRpSyYtpOvP6Ys3HdZJraRSFtcDbHRneASJBYJ03BgnNktytFhIugEHff8LQF
jlZwRHZHLIpqMA+tdEvn9yZOOaYKmyE2PyCGu7F6yXIgP+lEQFPONhMLTzhFXwiFKgmBrLej2ggT
VkfHd8b0OwXXGkQ0Kzvwq0RT3XRK4eoEZbUtjiwwxSIAl6fpzR2iDRHg8A8PSPeBlg57CYHwtWyG
Yx8J4JqIT2BYi0VMbUv9YYDm8wDrTDqDB9l2FxQFkgszxw8B9DVApWY7D3lpZv1xVGxn9p/yG4YX
Mw8QqWqRz4RAXY3HpKWBD7b1BawJAl8/EwU70II+Vetmz64FzkjgGA/UyMD0K+5s266Nap/bqbuV
M6uQENFr1WFohORtsb0Y37Nc2sDGX6wohnfP39P0AlKGY1Fx2CjzYbSS79bZZ9X4SE4N8w9nbmyG
EoziBE5xNuuLXiFg5t8i4CYfYdfZ8BcVIMa80R86K/orcXKwW3kYATYWgBsLAI5e6/4FEcd9XT13
6llH0zxP8GiY05vHNJymk8zDHz8Va/6V2278k5YZQy+HGo2ZHtk6TYGa3rKvk87S4dm5E2Z27+Km
2vklYZ/ciZ4TVUIuM4JvxlbTwQ5oCYrZJjmiSHgaq/AQmRutjddtOD6FTnNgafmuoSyuIzfHo5BN
98HK/pqtexqb8E0DKrRK+NOistoHaXqYyvHul7QRSEOHClEwWA18gjzGMf4KhKReg5TlSEUIz4zp
qdP2upWepJ/dTDG+Yv941Pzu2fG/HF/ts9B/iRRjgknW9taq7HOUTtSih5ukGO2DrtlHeIgXovh/
Q2E+WPquNaInzk1nx4TgXruX2A8unTSbpZQhefUR8BJ2mfnQLeWzltbryMnOlB8jTQh9AyYeGdZE
qnGDH+F08B7FJgGwOVBSOn1kgaAPFR9O5eJ0KfeoIZdUob1a7YtM3HfTZFDoUDXPZL1c55hMMUP7
u8wRq7x3XiKwQW6Y0v1s02HBbHJy3kZRc4pUO0La0tGfo5rjV5FnrxbjoEjJ94ajC2GrI1nyq8Ej
R7XWn1S6r2R8eI4bJ3dgilGl7dpX8uSRy8mfjMh7KuaWVsfzrIUVRDvLLWnbgDk4ZJWkUDpF8sAe
UBb+kWBjS2PMHJptbbzEVZ1tnRy6Wwl/uaj2janTX2JZ2aaHFEkchP6piT9gwq/HmZKDoz5BEkyb
c1nIs6u72pYnq1iW9LjtKma3a9ciuk7GHHA8Lg6jc37yVDzo7akpqicjoWNz9iXYDmPtgYwv0b2A
VIfrHMJJvEEvPMWVqmcMzaqydnaXYLDG7F0w4F7kvNQEFMtl66bRCpARY6+yP0wzDXnSy63OvI/4
q+ZcasWBB0qOwCMcB8dEC4Mzs1mNWQnN5b9fCrmxy/yj0PRjQJxoLFrcADL7biu/WSvj1R0Zf7Te
zaIstZySB7dy713fQt6zxNlsGfomZbcXWTN72J1Hi0F6OeV33+LwVZTwo0bRjFhfFkG2Qo5PkHrE
ha4sfNWwY6fUfYiaEOgBlm1DMEBgiq6TIAl7u7qyen14k6nvyHMBBI4w1EnxGHs6TwCw8nEt36Ya
6XRm+leVclaMtZ4cN2ELbafk1PWXUjhbhatk6/sdfzD954RXOb/hv0yXg2vgKU/cq7AHKM8TQ3yb
lrSoDD8dFFximgDRpAEmsR8ILUWvPh0p4CvpMyzP1MMz3avy7xae2HKgrtT3j8Lr4mNu0gjLIkOm
3mi/Ylx8hxysfjUJiFtgJ8hi9NdIAir7/1OH/8nUAVT9/2vqEP5N4hxP7/9l3MCf8L8BKXh6bGy+
rsFp2rQgkPzLiGz+g8onV2EARkxVmmSm8F9WZP0feIgsnbyQQ/AFn/K/xw3aP/A6s4F3Lcs0la3/
j8YNSurzOOE/xw26Iw2FbODib5Zw9f9j3MDTy4B0MaqlwANXkr3bj1N66DRK3bQmfyMkbsMrKI8+
7JCZHNmuadlpDoRV0k4Zp5q62TIebn4Ob0GFVDhYDPkBl5h/XI+eH6ayAI2K6kHl7Nd1PQAvQcfI
OB9vjTG5mXU7KzGBvS2ZnC+nr9RlIA5/gL0WDPYqDph3ky+oQXBiV7H2PuKsiNk5Y3XibGN6lHpq
3VHzM5BsJvFqb1a4Sa7ggFUfKu0NDGfcRkb8HbaIQlZnoazbxYORJgCDjQ6wSUd/NLW2oR/LVfnm
DlBdk7FL6KcaMP6r9DXumtfW74APGOUycpwZNpfA32WTtJZRD+wuHm+xXr2FktXHNDDLNKO7cIhJ
LGwFDqMgrOkWlHWJArtC3467ukJe7XV8xLVUj1oVvIfR5G70nExH6xhi21MfdcyGAJm6g9PW2V6y
NmlVYnkRpIp5GYBTP3gUneIfe2yDFoKhF9CkVBnvkR+fCmYMNrT/MFhG7UgUy6Nzj2D/0lamRkQb
W1o0Dle7Gzmx90xXco1ODt9IxaHQpMZRXr3w8H/gHaQvuMjQ7bXxG8tsJNBSXylAUxt/gtNdgfvV
YP8us7Fa05dF1By/9zJG0VlsIvxGcJU7B8jI8GJG6fx05iymtxo/SR/Cxoc9YxraahIWHjs5EZVq
WhzbWb9LOqqnKYYDXRj+EPGdx7rkWoAvlGsiSdkuad8o/ryQVNni3FuLzHWQxHFYVQmLrefg4Wwn
62SUX+TiqO4q/Xc4dSiNlnnqNV5a6e1iE4Wh1PVfSJu/dnTMTyRGprK/OJi/Kd/FM+GOAfRlQHUs
vuT+HL/g/FOzM3MCqgidnEMO0uYSPz2IB6Kf7phdKTQB6mdK3s+gNla2w9XV41yS0mEQXQLyki6D
eNVRszxFz4OmiTXVhhAmKI/AZwCPgXKpVeGFH8LOKMms4QlB4nqShQKkCGhxBe3/0TRTRtItxk0/
Tm6tbe2pMTQ27TAdwOtY+zqlQtRRwWs1tZDaveTDrSCbYHIslgDQlpqEXWzpEhgqKeLcLp9bJNRV
qCm5YpWafwfeNIk+a3A6zAV736oYyy1Pxz02TrlSGXd2+acrsQGOAhsnRsrRJJ89Tg0DRZfg4AiZ
AqrhCZlzI7tSbRwf0Iyqab6QNqMKTsgMd9oC1cTV6PaKpluWW6/Cx1ATFGO0aNqDbtDJqefy7Bm6
Ohm8mGGqf7sttl6nqsxVY7ExrDObwGY0G2FqTOjzu6Pb9lVK7LJTMHsFco2qz/IL9tq61woYt20T
8fyu9+QHaesmILLpYjwvFhlE3zG+EoCZK3bUm9oSzjLlqseBQa537Jv9VPCet9O413BAVQlWksEH
PezRtID7mH1BEprPXF8Hjj3HcXiZYn8gU4yc1jQMpkoZb6qmhlYR4tXw7XoXRzTmMLvZW1ZC+qsD
uOsbT0ZGbWKWJvw/3YyBzdlxSUIsC9yTX6X5HKksYdimvY4YbZaUXq4CFWFVb7VqA/WRbQsXlEEV
1RKrxwOk5oNEJokKfHuRzZtW6Th07cjfarHCjZPxez3HvdH0xDJGQB0OrIsrIqz2xoADqmcG7Efw
FMwSfkSCLDKM3P0RSQLAIJSIWxph4pr3pc+aSwcseK2q0F2sygyTlc64Eq6SBjxQ+VtdMR01dCw5
5jh7f3T5lnvuG7Tae6L7f/qw4orEvi4sGicMqzsYcYMRzeS+9JN0nTgxJaQ53i49NjCHAeqxVU1w
5DnqArK2AzFVYmrf6cRKUI0curVg08bGJRfOZxuEBeBDcUgNGyefCdavz3lraBc9ZlVA6MCqFI8z
E0eZffQGk5ZpaiX29phhvGy2TTFtdEA1SMgjM9BW3EVZPqJ/XxKD5RYr1y4wUe4j7QmTDu5dVz66
8yi5Vuq1KvKcW5usQR6EnwzqH3s7eXIDeeqQ3HSvJDkg7I2LW2/02m0m4T3p/i0jCyAJ9diCt3+q
2munxB276/NgUtummgFAENR74rYVDs8aJmtU2PuRFOsi4nhBFfbrFIcfWR6zELpXSPvb0YPuFOca
k0tn8ncd9IJFYCGfTAQuGIh0lMxU6sNmDFu47RLoNu71hhgovEOcwAITKEJsnY8YvgS1sYrSnbUK
+k8mfQ1zQRgOZs+/OnWHLSkHavGc4sglcsx8HYxWp38FY91Tj36riCfYETnSVPfkuZVpt4qL9iuo
myN0+0OkypMxQkuHxKb1KbbEkdaXEX20cDdN29CiqH9NeXYa62oz5eRaMCxjtgLcyX0/3PNs+jQM
oKNNN3gXhgH1dTDQ13RgFWsHk0LjMZbs+oYduCACmKJ6tXRaOolx6Hgun8Ccm5WgC6tmjCD84QaE
414T3gYk2QLxgC0yEqScrFs4kjxs2hrn7zeldB3pdLIWuc5RPaMQDDeFVVt32mXgPXfC3vU+jyuD
B8a+6fJLl1Igwq4gRBVveNEkbs4hAAuO/4CtVRrpaw6HdNgQ67Caq8IZ5owcQOiOjXCGl+FWACBp
BeystHmdkRlZiJw5Y1ZwHe9qj7cEggkcJ8zpi0Lm1dkdHqXO85ChULSV5a2G5ISMuAhc4yGsKVAd
HePq0rFi1ACXhvrTjt2fJk30TUUsikvGWcSS9a82GpAisI2jsltwkOcnTBFrquqm2VTGKftgpOpM
JHN2fVvQizGmx4XO2MJ8xjX3p6/IlP9arwN9uFmAhlcyzkivRYAjOq3YtZW8ZL74DJt8r7JnMeYX
2uJINXcbDtpqDfsY/HrBxGvwPxh27mvzyQ/D9yFIzjSar6R6IDALLag6e3vbQ/ch6bHwrPHJyvOX
MukfVJZ9Brl1LWyXXkbpUO8p3qOyPUYprrjGyo5O5Hw5XnBVdrQNRMvSJ+onc6KmU7MXEUd9FKTp
GDvldJBo/LvaMcgtDzoNGyjoG7dU08puoQVh4rwwlduy+4AGLKoX7pbkWJnVjxvY5SWa6FtyopPI
sSlr7KZAuMESsR9tkb5AQPrQSuMcRqO1rmO9v/Z2sFd99JjSyu1ErJJZx6huuNQoSkbLFM976nIH
emqd7Yq+v3iJ3lysEGJQLPIz0/CS2PDaw++h/GHf7ACqn4DNrAAdH3DqvnnwrdDYir95gkskYJCb
MLfW8vbd5G+SIrlmXXQLtLRcxHYYbAJD1Mtej9cxoWbqBV16CaaUabonPyOTrVSG5QmOQvdXjaxm
qWdu0vlFMetLWDD2k5MJQ4PGOFUhGCjjGujRU+1EAWV0xOtyixOK43H7I6BubB9MUhzLl4D2q6Mp
wvdysJ6Muqh24ST7tT1jJcwBmMTQS8zo4ZCcIjzXFsrLIi2iqzf+wcZyxoxwt6kaomsiIqeHnRAO
FHcemvxyhv3EJdjj0rg5ffKG1m4eNCBgrTGRZ/K0/pEgKo9Lu2LWyQZ3FQl8Sj5994GkHoalZ3DL
v5gn3qyYmHJBuklrb4U//xyAqagTqJOD4UTYW8h+IQwuxhw/esZSuOwt/67GeDV56qvOo6Md989+
qh7z1PRRyQaqLepHZq/OEc7VzW7LiMACkxNEqXsuCp6Z03dKwJAeBnJX1uDYa5Di+TqI2ZJr/IOl
xf2bk2cEpBcSBfdUt2211FnrFIW3MYOKskUeEzr+VBd0wS1iUk+QkB4thQa9mJtg0a+T6dj3uruq
/Kzn4MgZp8uf+4ikFZANwC/EYOYj1WMMo0QL+vVoFYAao4ABDMtiZLcodKyFZnHw+1bb1D1MWSZU
nExiM1iHfdaupqZ84QykO9mjzDsWVpy9K9PtCEzo6YVVZ9xPBvgFo7tTdP2stUeG3nBlYpYxoztK
fayPZBJhCzCma6Ip46b9CZ1xQ1vASzkCztS6P22KRWDQ7PSUDPV+TLiELeaDzM+4RJ0E/xj7efCI
xY8zUCTMgdQq0icVCvpVEEMdk+mabzNL6EWekgGI/W3Umj8BrdsHjbxPp0GrAamzUzTZe6wiCwmj
ksgHTjwJwdeq/JeOEyrqoH9JhX8Ga9KB+2AG5ro8VyidW6cW4AKT6h2iGya48yGuVk4wuPhvlFzb
EKWoT2BWdKaqdVdbNUGZtLLOsV7ANnXks2WnxlNWHxnz9GtIFfXan/R3at7gHei0EOB2Wg2cRR+z
xj+DmH+Jp4Sn/GCn5FgqIFs0v9S+hS+oSbtjyJhl6Wm6sYJbka4c04ofpin/GOUuaSCgWKUKN4pF
kQTppztjfXH6NzPm14L3Kz3Av50EAayb12hGAvewgfW2OSempJgspD5g8B5aKMIV6AO4iHv5ixe2
zIce3nBTp1ceHuuhJXpiO68BhLUVdhlYCJYDHSSiqBb2xb5q/ozRNC7TkKeqEimI4xl2XBXMwewZ
gDxCQo5mJHI4w5EllOTSdOnaMB4HZF3capJ//8bzI2/dxHW3JEwcwdPkLQtn/HITiodJme8mnjWE
T4A+kJpFLF/9+cSXmagoOBcuTTlEgEM/YbcFa4YlSBbsVZkqaksxw6DHGQsN1LHYoy/rhPWwS/Th
E2QmZ2Nijqdtm2mDnMNzDahpiNMR5GkO2zbQIGen5kyGy3KckZSZYdWFbtFILJJtIxhBlt545k8F
7vxiiijiyRgQYBDqanohiqg1rMAP1hsbk9Uxw/LEkInHdLQc2844xUn8plT1OSpSMNBVOTLESM7s
xF7CKZCbzEvDFZptGBdvESska1i67iRJ8ynfWh66SmTUL9lQ3LR8+gxYfLElCTZUwVtHpBSjq8S6
6tjFC1laWprZcp1y17+yZE/4YMJpbTtsh31FRTEQ9V0qIm3VlA3NJ3plHFv6XDJRwbDT9HuVuV+Z
G+9GBVPRo0J4xWPmHnnEub07uTN/0cROzPGexw4QShCG73PuNNFqptVJCzFj8FZFivYEt2c2d9WH
mLDifBbHDMSaoHKWuNChdiUy5Ta9EpaiuzobP3sG/4vaGKhDNwQDx2ALnKxamIb/1x+bb7OFiyOi
WVL/TkrjrXQcZpQmyrrLtq7LAM9HjsJkMD4NgUU9XRmrBcs7BUhG9S6wBh8tJ9pXvlYAXCVJjo1u
jTfGW/S4l2yDJIHrQTHV6YkD5FbQbCGDqzlkqBFddW2SHPHLR8hqxoQpUUDLDruUk/SImalzUNn6
IS/UkyB8uJ5GTi8ZuJ6cwgFoNwaNvTodPVbHRDh+ZWnc5aW8U+B8nawGayrWRnYZaHhcjjttUPWq
wY29HIryyTWzszTNBwmJlk03hKTI2YQwbbSp+O4NtQ6c4BKGaCzWuPGNi0+pX8oumMkglrhJz8fN
ZImOH4UHQR+yfyE4EaXZAQl+Rp9EHy1hqELtwkF8S99nXyrm7TZBopG56OxZ2TkV8XB8DhbvrHj2
NXgwyQjrx/QHeHzjumJVlDnH0VZLul0Rc07y+yOZnn7HOemxA0TChUmpb39hwktko+tf08l7gmD3
7JgZDtHKvjO9AqCAbPJnMtu9LskN0Ll9D8YEpkHCGCX2DtzibV2fjV4DapCtLTIQKCxl+5ay9MLl
wYBhwcaBJrsKUiL1mlholXmwTPvkUJME2oFwTNztG1igzKFeCpfubebk5Iw+B96pyWj2rWV9sovp
Uw2yvUF2p39AoggGoD9Onv7tx/LdYEeGVum+Ky/SIPJo+Ah7Gg+mYnhQ7UETXbEpmFqLuYiHIQ0+
CAzOjvZIg8eNU3CwEkHZrLYyUxDbkSELCIRaeecu/JhC9UGvxob+7WaVzu6JXqPGW/zoONbQm3GR
iSx5nHxf2yeuZEiGCqbhJYeK8NmJtjqFefSBSdHj2MzgRxl++NSgNcvQxDhZit1ojhm/1kdbEyMq
2FoCZY1CeUo5jrITjep93MHWcxBlUlNjYuMEH9YkjF3hF2vLq6wrp54XgRC0jvLkVdSRtsmKH6qf
20sRKIgNDrYEDIwSXs4YVid8ay5bJlJVmDnnBvAHGfSPsq6ubVKj4/EStAzc5pwSRl0syaX2wogg
xm1dPqXN9NIP1SG2muFAHuFm9p++nK5GlLGwtci6sRt9yOqchpyKPR+WVVMRqTWycB+aw4QRvXju
kvymZHwcS/CTVSOWbTVeaOzioGnInRc21jL1ePyj8XE12uMrs0q2OYWDPTvrzKvQyUV61T0AmNA3
6JW9VH9kVV8tHGUL0/RobBwegrD9G8DSSat+WdStd87JuiNV8PTt0h/iEA+3amh2rVW+W4UJItoh
UTX4kvxSQQ8qeMm7HYFTn7eTHL7zBTfgcSTK3cWvVUTrfWljUZnDVqtANxFTOQofRFeytPT+qWxp
XIUH8t2SWz+YZqxvEnNlIdh/DnGzUPg/eUDqD1kRvUedvSQwzbWUOz80mnyO+PA1VqySSP3C/kv4
4Y8WQttEOb5gk8MbOlOcMCdy0eDv0zCyjNVBr2ZVy/Ye6dfdAQw82qmlbURpveB6+QYzhwtUo7wJ
jMyD1Rfv1tg99AHYgLB3CdXWj2nrHkiHIWXw1OdAL4lZdGb0QqHKHItbtmXBVqPL1WrqkODKXVpX
HcT4nDMEwdkNuswmrtsTvpdkDzQgXS7ZGj6AuXhOJnX1mJ5btDYdbC04W/W0jy3r6ggevrpF3K2c
wkfX5iUki83R8VC5A/CGcUQWBUEc9S+dY77BEFHk6EIChyhE7Z/BQtVVk/XZKefOydZf2Ko/IyJA
/K3kR1/V7420SS2GI7dgF63FVJ8IB6iV4eUACubVQpHpXISiT7bFgDnfEwZtINmFAqBh2UKIXlcz
WlEobFYVKwzZgZJbMSm2tRUchsiXx6EVBKlgjcyBwV1lY4kvIAvP0Nqzq7Zjpk66+gBQjajMeE1Z
6wnIt5uonxZtYxWx4iBPTV+i4eorDfnldBYHxwbEnkhfc3jb7C3JfDPJchYkxSafzRZHj43bZgvD
yT44CoCdLtV7aBnvXgfxS/ZsFIzmboxPzaCvCaIzOO6x/FSgw3WLqULuXrxA35l6dG8rsSYovjW6
cdiLwgMvw61pTjxx5khnYVjoVvCHB4cEQ22NVPPyjET1AXhAkxSBwAcsQBl0QX8AGH/sm4m5FRt7
q4DrPrn5TwJDeKnYxbIL3nNB7KccBI1JmpVNI74D4dx6UjQxxxLueNAZUr8N0Ec2DCy+6sneW0ZP
GyAD8ixTq9SkvwPQtoGTcvBrY+0plrLUqKgB+n2oYEFzfZcpDia/QgWf/I2Yw6345lXlTxOBoJji
Vz/HhmiE+rM17Y2efVy+4DlHiTQxQO742CZRynpbRo+JsD69iao+2xs+CR28uF77o4XfQ1+2m6jr
MGC58h7GEROyOcnDMEOPk10mAe05ISbluuzWbeRQq5SZ5CkoDGJ4tPZzc2snBE/98SwC7WrW5grs
fnDGzPGAQdTfxn3xSXIK4GmYfTOcGrdeyMA/IM+86GDc24ZnbWhb41DnxTdpcuGVbqqWjZ8MeyeS
/t4ZxQc89nPR4s7TBIILx3PxZlvGhxwFjpwZnMjJkQ1Wt+xNyglJGtBN7ZqHLMNzq8fphhENSd+S
vreZJos7lCx9/0yLVzUdWgLto7an4Jb2k9JpIdEBYLHCYTvRn7pwJgzqViOAGXN46XfAT5ZJWt/H
zj+pOvwobMoDc1nd9aoX68FEnjHs85iou5vJ1RTkwTJkuGMKqhmBMAvynSusd3AkrFtpVM6mHfWz
FKl2GruVkJxO2VIhEprxV1eKI680fYBUapasWsubneY8DtoT7pb+AmhunQoaAFxPze5NqBhtyKmW
UbJAPWwxhk1WP2fDOQBZJxgkn7KLCaXX7OcC96dgPELGhiFM7L/4hv43QWRlYPlqlD0uj4mDZV73
e60xPuNSwZzWGBDF/oUGvNhJtUPc4fh103UzyevkAJJ3EvT00NLl8feD8oEh1NQGYLKHpp74SXvq
2V23bfzEOORV9X6CfsOlHmCfNE3tDkGWxKhpxKvWg9n6m/CyRsTrssqj/UgRYlfCu6VFlGMjaY6D
8opwq6fGGxZluA9NUGB58SB5ogqv4oG4bkzIYLLrq+6gSgO/WSGUK8IG7ilo2fyA4XftMKMeFfAk
Bl1eQWRazwlR/gYtIulDrEvQDk7pMi6fwTm3YZCspqIwGHBn+bZQ306tabTpsO0hmkV4wL8Edf6I
0fZH5LU5N/LgaDXwMNIFhpiEvzaNWQHY7MY2DU/NDI1ha+qxdTf/F3tn0hw3cqbhv+LwHZzEDjjG
PhRrX7kWJV4QXCTs+45fP0+SPW5Jdve4rTkwJoaHjlZLXapCAZlfvuuUD/tipBtC9BaCcxwJCVYT
yGcOP7lx48f6eKfb5Qt59fGB/GWOl22gLynxUAySEsub1HSGHfUsBqG7M2fECUHp/A4cnRIHBX9C
vmtSJ9tqcWyCVRjMI4xqhYOSyOJQsqIEaftKxki1q2CKLsEUHmleBzHKn1xgyd3ktduQDMh5ItNi
sE49CnPjFhF5ZBp9ojh/6NUdqCy0r80S+FTV1XxDlsbR0nPvhiayhgugReY68wIHkZUUaeHnV2g3
gcWoygKDGce0mvaVbVHD7PujfUjw5u1iilpROVTrTkG55anqIh+8dKuJgSSTeLoOLefWENGWxBMA
iDKzsJ40a7PCkliP6Mj0xv0UxSs7zK3LkT6Qea2Ix9LI7yNQHEiz0J6Nkcp5RdN9UDlYlkAXWxeQ
Kc/F3rCnYe7iWZrLUaTfYQka1lQxcfwnS8bS+xclI3YLH7os8WucvbnN6+iqV8RdlCvoJ0xU0EO1
cCybJXvCrxmUVFBmejIvVOYaTJXebNwxYY6XVjt8zZJ20yeTQZWWe+7MIl2/JapSMROzIdHhTksN
p2Qg4OBlaNoI9ymgVtxYu17k+SGcWtYfatsRaKjnGtyyNkm+9+orNQ73EZVtnHzd25x0Fiwv5U0w
YQ7nTksuiy42F6XZH9RGveF+XiZEtpG0RJhGVUFCqfa4QqNwK3qiv2qPOOLY1Z6wyUC8+AsLyTaV
si3p8L030xTLX1CDfCCnrp3XbUyy7JDNW6x7nDf4hUjK+f9Lp/6IdMr+H6VTj08vQf6ahain0vy3
7Nq8zC/6KevCRSHjCLghy1JVnSjFX/RTxoWKu5RcRpMVGUWK9at+yrgAGnJJebRt7d2T/ac6b5vg
r382tQvM1eiurP/OgPxDdm0UVz/op1RSJl1HvkMdq6ppYRr/1q5ddJltsCIjjNeyNVLsusTh64Bw
UyAJ2dJ27lNukJiWoU+Yta52LmSRK71Hla9lc8pxijWgCsaUZ3dEcpokyig9oBvq18lxS4piVZgG
0TFqSvqeuw9D9Dn2ndZn0zogrwk7pr8sVayeadLscaAcsafdOBa2sNJHsq+VA++kjNmzlAd8nDAv
+EPp5YXTNLMNaXmzwiXNpwNgJWg+IW6qU52F3/ZXthLWS/7gQ27cGdDgDON6MOf4eQkyqoMxC/x5
0I5GAN6XdfnJGBR4iuRhRA67j213w9gr5rpH5o7ehp9iBXx7mL6YMdkdVqHfZwbTND5Pmij6Gn+x
N7G2OqfApQs+MhnqLR+KLPUuvVqSI6B4iv6q261Mquqf+sbdI7R47MGXc01A6TkmFhU2n2oa4FPO
7XTSi3jHGWlamg2J1GaAkgRCvdUBYUtdeSXjeJYy/jAbvbTrIkLk5bJljxPxab3iz3us3n141xAX
QCdpCPhhoUBV3C7cK2DGjgz7qsloKtN+qXvVQ+VszNI/Jm5EawkJRhOhiQvb4mulp4cTEqmBYc1o
7ALpq4V7cCtHbIxQve0LG+QPU8hJocEp45iPpDpSOdsx3Eahfa1XTr72NeNqMhJS9GkGgndTVqIo
lZPVltleGbD1CGlkbdNFKjDZF52MhcR5tjTd8jVsGGq90NZnCeU9+HY0QqLVezQtHTGd/mVXqBGa
YhoQwMyJ9e/Fwm2VBXr8VzNrNkOl7xD+PqLhJUhOg/PxsNTMWtsd2I6nfWC0+6xBDmIMzq7NJn3m
ZDoTdm/ctDauwjDBUFiJHq9S6Gw4t5HyZrrpylVBAPwhjA46p1iRWKRQ1TjPPYc28jHDj/T2j4oE
d79u7+PIuu7V4WvbsVkbBi2tFjEdTvDZJnWZDmA8oBEfCz4+25b9WK+R9QWzrNSQEXEeDHXljO45
27stKFOugcnh4N4VSnlPLlo+aw0DeZrVfsXLsHIrcL4g7t1Z2lfEUMbxuQhr2DGZyBOqn0lMDRe6
4j9P/rD1Mu8IP3XrcabkqogTe1KZnCfbOIaVuNWdVa63T2kIKRTk2Ve8RNeoC3oVZD/Wr6MyPdtx
SufTOXcdyrL1a2w+KIqwJo7OOdUNCjPI3FrZo3M0FHkI8+a0pVxaojhndro2UP33wGCa+9CFXXms
FPNhUmgx9ghdnLr8XJvFJwCw24SIrLRTtk5U7ybZMxShcZrTyjXzWt+/cgx9pavJGT0WSoKuzDeO
Jm03UV6tq9ZYMkpAxNXQr5HuFwAc3nMyjeamqU9qnsZHOnO1WaNqJDUrLQa6dNN7SgeUC27VazRA
1TInjg5qoAhjF+Ge99sJFXRr3xuNcmo6WCT0+iT6Npcm73uGfyFe1PSDV6w5s30DUGdKxC4HujMl
hkdLx2MiUT3odng8gL5IIn4UxQpAQUbLVuKBhkQGK4kRlp5K4gPtpWthWnv0W9vWrMNbiPWMWYVE
u9JIHqfeqPZ9/lKAwHCOIYasiHD1lLm6qcrspmx4vDSJXw4AmSaAJtbyVSoRTkWJliOQJw7nR628
9yQS6oAHOqFx3FVFJx0EMjl8CK8j37hBtKQlA0Nhq3GqUzkV9YSqt/pWz6cr/n1Y2BJf0SUu6wLQ
5vTsEGfVfEaA+AWEO6M297K/7jPiVP2CIoiWnI7Wfa4sv90kFHfmz5nEg1XNObiJdx6gu7qp31Dt
eulKBJl8lL3EEDRhkgNQzaM4DOexJa4s7B94vuTD0376aoJMtyDUfQbHIUrSki6j0dkO4Ni+BLQz
jg9T3qmXmKM2IvCefLI8Z4dIddHHVIRzZfadZ/j4uscHgAbSf53haIKhtzxjSPJuNAmu56DsSaic
vLrp1iKSYemVdZuh7pDAfDHQuNsrjMH4x+8yCd87ZDNSrBGuBwntlzBRgoqEmQDGIsZbeW3gAbxo
jTThsZf0QAhPYErCoAspk4dAAIjuCGKVpIKkFxJJNCgiWCv6kdwNhFcBzH907OAlBPxEAE9RlO4y
tvu9KgkMLK9XHozGCLNREOh8ORBFNVc7Z02eIkOoJEKEpERoUjn5k3ZvElWkJ9lDSeDTLMP2OfXE
cAmD4EuqSEZJtNhujfoVQyMubYPaBeMgsh3JQ5BgkqahS2RTSOKmlRROB5djSVKnht2pJdrLbOyt
PUn9OJIEGmCDRkkLkVK4SCRRVEvKyIY78lNIJA02SZW0UioJplFSTTWcUwz3RG9juU0lHUWY866S
BFUKUzXBWMWSurLaNWrR1yTwXtEEyygUOC64rkaSXoOkv3J4sO6NEDuhg11FkibTJWE2BBwsdRc9
UodDI0rbrWfwtOOuxAEvKbdQkm8pLJxdDjtvij63dhmSQTEjASdZV30EKgWDF3ocQMx7VxJ7IawR
gUzpmn3vhZ6We55Bn1RTkvB81SD7WjYC1QV5FZlWryEUV5mUxehNTn+K1Uwb3BYntBnJnnBNIiy9
HJVBC9WLIReYrok+FQQwJEnNKdlRn+2homKgPqNxolevW1UOupcwRJeWEWlVDtUnwuw4xwJrF7lY
0oxwHgJck0OIb2nsU95M2T7HY/opTEx09D4N94MVcjE+d3mEx7/X62UpFOYrOFn9jZyFpVW5mw5p
5D+k2NOo2D7AN60CitVRaSPZGzT3MpE1xV21Umiq4yaYccYadgp9xpQuTDuiIBaerDouZenxRKAI
mSxrvyccQhty4IMarWdhlfkW8ZwcDokb6cZovYsZcswhSJe+EzFFKDK9NyefQqmia1WWMfdO/5kd
2XVM4krp1CL2l0GD/uaBJEmFPmdbFjs3NDxrTqHPQSoRRNXUPyv0QDuyEFrQDF3IimjAMBxStEYn
hnn7/osG+6aVIldEOL9SS/VhqO1q3vbjS46ZE39gi0GPYmpTjDy0LePZpMOAjCYMTRo59ERxNGxk
ubUma65tWXgNrX3Z4U+IVVEeraZb6bIcGyn9ZSTrsque4mx1uvEVirTdkTSmkiJlnLzUbLeycDui
edtSJ2uWyzLuXNZye6l609DTXULXWCPiWqcn5VIZH9UROMuQ5d6BoZL7kqyMRNur7nRM8xNppq+Z
LAUPUnNvN5B/oh7l6QCBVFEthKwS10BPXVkuHtEyHsi6cc2gRKEF+emPgs8OA+3ex7gu5llUF1cZ
uweowk0tS8xdk2YaUTMQmvHBtjhMh4p27oZ8lL76W8ehd0nRt8pQo5mqaAa6HGhMZ7F9ZEZH0ZdS
pk67B8Y8+tX5OhtZtz6Gdb32hVhpPiV8gkr2kC0E2m0DOrVBQECvbKCh4eiRXPj7lF7seZagJDn3
PRrBRpeHdbMSsBfsUSRPNUt8XdTDW96XGJ5xGzr1GlEq1Ye2s7YIU1LpjbpJiFHwOkZgP6dqz3hp
Hfdkyzr60uCQ1OC/0CmqDxu2Fr/CBV5Z7lOtUn9CuAJNETTcZ5SfBjWcgAeRRe5r7y7o1MDv1zrX
XW187h2in/TRAy1BKjm41ikbrWpBS4TTnSMblWFi8eI1c4jVPRLvfqc57caPWJ4iWoJeCueMimDZ
OP19kjs3TWseMwCukB6cvDWXSdfSdK5xFwJv4Vce6OmjDXappkaxLoIGbpWhiEOvvVXtlzGrsQME
0xMqdzqoNJzE9OkmsbNSJoJJ6TO6qQ2nIaUKvWZuTug1rW5lpZw36kE/wFQYhKVq28Dj4ey0UMx9
Kzm6oozmQnhib2fdc6Ur+FAs7ViUIEO52o84dPT4slJSa4NofU3ic77LTEiaStWwC5KKQ5QP2qte
Qoo9+2FYm9bKGgjMjsoiPeYm2t/RxbOj18oOX87KwZ14Z5ufonI6VJyjTg0NBEdq9pAs5ydSyEpW
QgHvW92Rr9zva60kViCoN8LuzlPXa4ucfWwbG+k5oZPxWmtXHSTwXKDR3BCFvOPmUPfK6CVzU0dq
l7pVduorsSPzhqo5PIW72sczkg8M2oKIs4QDwkMSiRhVLjLHcdkRR4CB9iunFmsxjA6+hD7Xrwlf
SLvCO3UCUb5eMfT72JyiZrAoUWbMGcdG4A5o1EOOIiX34n1JnRSxgDS5tmOQ7pjA1pFePvq2qdKj
azlr7oYtFT3dbrS7ly6r2+WYRcRQDe6dkyYaVyVaaVYxHmyGemvA465jg5hHJo6rOAQ+bn0s/Jz/
560V0V+CDZ6KJAFpNXbn1rSCDXWpBDYr6m0hOnFg6mUttaWBhnykHaHLBzoCyhUE5g0Jbo9IesDH
GYjdpgeb9boXbfS6fZdJS+XE4s0uPUWWvnXcMV47ZrCxO06HFc2vmBAoJw1a57Zq22FfFehwAtMH
d5Mkrh76Sy59uUUHSmUsathFVSV3ExMZ+w9JvU7+JWqMcW1hSDrVn0QwDceEyWOh1VL1XDvjzlT8
lW+p4Sltq2BbG+112Kb+sWWE1GXbnW7CHU9JWMqoLwJytCrZTk3SzwQYxNq5VfU0PxZ6Q1pAq36d
5KHSUyfGRIqeMP74J7fJpgPReCEo4sEnfoWKSyxNBqfS1mbbyTwPs0ncsRJ0ygYR4KkWNWdAqvrm
pkOJ+DBktfzv1SVkJ4+kIHsSP3LY1ipfFyJOrz8ahXnMY9fY1ELcoYdPNtXCpMUIBFMcdcbQRudd
KI52F1VIw6pqadncOznwfrnWeJwXokqTlc+8M3dLjnWqi1ckrci/o0HSXo2aZ6xyt4MtdIabRiNc
zMf+M9fTFGd0EiwV3w8RmlvrKVFoAJqSa+oKpoXaE1BQBkO3JA6AUz0jSkQE59Agn2uI22GIZSjN
/RBRiI0a1A2gUdWaaguPiiZLD9N5SBApy35sLIQSLsuh1NZpU14hPaKeaBQW5RQoUAzfQ5OZkuOR
dShW4zGZawWyN4DmN/a6UHxjE32xsz6dC7s42gZxF+BOB3Z0bY5ZOJ4HbTeLwP1n5HnSKwsxhpv3
3jbUOy8nDszpkkcjoB15QuDasNloaoS+3oFf0rY4RZByJ70zRwpYEykX4t9Dw+JkuHAaYXzt2YCw
AqaI6LLnKEtJItc+eW9/bYcDCsr9mvZpsrbTiQTDKrmvnZCH/9y75icYX8QWsmdKi+ppGQcBgSk4
Cm20kkwJ+WZSW+zmJLrCX+WPDeLLOY3YBgpcei2NLRnHtDck3mbioH5EbZkuCDKn3pVWpvlQZ2eQ
eJjsieNJMpoHYyL3WIssAPxoeGhQXNqNJcNWkmLhe0Scsqj6lx6PPl4lE8PSV1Jf+nmEKDyK8Ul6
tX1nFzYYfNwRtuHJ40FFwIEii6UIT/E18paEaEJKSHgNz7C2pPsmNschRf6vBMrRtjhtSEnjMZd5
c6hTVlTNLi1Fu00SQX2kW3AsUzj5On2+8HEvzRv0t2HGdEanaYziCqvc0DftTCNVet4NtDPYjGkE
RZMXntfHgrARNeWKdaq2nMgmW1piq5bDuBrq+Ovbh2vYXGZWBFmIZe3ZMsxjMGlzlRiE2iUZvrUI
Z3676PBMNMtm/Df0VzdOZdwUE5+5GC6xlDurshQMG+Q4IFGvR91/ZC66Hjx44sbpyl0djcTAUpHg
+BYZ/pr5Fd5ULBCFEafjRbjRCVeaT265LhPaa1E1hutKNdY+2jmrJXo2zhPefWKiZg7M02CrV4Wp
bVGYV5uh4Hw/BYYHOLXr9W5cQsQ8YyZ8GSxepmzHhZ258pzITUsTd4wCCZNjIUApWuKGEOnVs1We
UDkxxNgpPaIUHfIkwTGa7lKU2aeu6eeQW8Ahilzk89e4pgnNba+UARClV6or1VWO/r11wkoZLAYS
J684y96U7bSuA++yVzUU3oKbvmjcmyn07xIGEWwpY9zQePbI4dG9pTaJe1+GAObEZIYmnWN6Zc9J
qvC2ltdy2WGqMiMUFOvKjCOMabEeb2vpr8Hmdp3mxRoKNz5VcXeg6z0zs5JwpzFfprZLmyO+h3pQ
HjB0HbIpaQ8saLTNcQoWEoaxOEBkkbe0deFedt2eQVObh5FBFrDjnIwCA6Rwwmbbd6O7LU+jzp2o
l2KTEk26yKqrkhRSbWygxBA2YNOiVdZOTm2H6VKPX2wygcmgI6Y/brN9H6bnsiJgvkkW5KffWCwg
ZD1T6hhX/hOnU9SnJXetldG812namhtwXrTTc+dHILSYAoUylftW7x9UXwNbU6eDWvaPjg3YBzNO
5o2BtctpKSUWUOPsjuWG+9OSPBl4boR83jRvstByFyk96PR/2igq3W6hhpaG2BYn0VT4Sz+P967r
3JLRPHdB3bUQQM5sqUqPAzonqH4OlwpYveVRBTJK6ETUxs4fKceJMXGidrmmGOpYG3W99w31iL+6
OvcJKhAz5aOPxbXrTIScC9s8+Q21GXCKJe0KA1WRSkLLA/0mmsGo5YVDu7EYWghPImlZDTaBUbXL
KSwoxfTAG1rT/Rxo6NfHuNojgWV75vwRYUBYZCrKfvYNnrzquooS5bOow5XmNLeY0E9FVZUEadVb
JUTzbhTYavDh83b76CTciSzBulI2rei3Ga68eYPkaNub093AgHFrgxzuqSA/0wh6jZBeXJH4MtHf
21A37GjPjl5s+hhrFWGV2QqACR9Gqa9a7AozgRd7NapjuENnn6FylbWl0ljqRNYmS/PDoBrbVmN5
QDC70CyWjsAakHckz8QMna2gfNE8m8FZ0Cs8dNdeVHdXjqsvQq3IOVrCwUZE040T+WxMndYlNrcn
YLVgaYvhuW8VNiBqhgDtvWpO6xPxcYFN9iU9j//H2Mz/eBn+4n/J50/NEwpkyuCu2y9EBn2h9aep
//afv/7uVR5mzV3+7/2h33+hX2ro7sbiy1///IJxrpHvwA/z7LuGOvfHVIm3t/T2fn/vFZInPlb7
yktDXaqwmRx+dJK65M+f/5TkVJ29/7bqXhDgYGiWAxFKfMU3l+a3Pvzvf673q/j7f+a7d/70mobY
IuqmCl+a7z67bOeDdv2BG/6NC/DDy3x/AVxLYOH94ZObFzqfW9U1wjU+2icXmmWo7+/rh7vxH7/6
3/7k6oWmCUcFjiejgx/upW++ek27cIVwWWq1v//2R7sO3AEUK/7sHaBeCMc1DY0+vrcfwtu/uQ6q
dWGoqmra1vuz9vEegZ++EfQLYeua1C+8f9O84LcXwLmg8Fm4lv3L9Xm/4B/vOrwvUT/xQCD+MHUp
CkGP8e0FsJGLWDxyLsH58udj3gim+6NO5g+vhSo6FsNBY/j9UiB3ARWljP3NE/Ihl4KfvQMM98Ix
XRT06i/fNMKgb24ETVyQq8OaqL7fBx/0RmA3+9klUWPzQ3mERfz9k35/P1CEy3KgMST+unN8tPvh
bYv8senjDz8Q4sIiYUuwLPzTrcG+YEmEo3TZKeXPR10Y0I/x/fz7KyPPBYFhlqO6xvt14EH79rlg
iLR5KCzno24NP3sBKGRh/Ycz19+/aPH9FilnJZpHWTfe9+KPtzf+9NagX9BGo1JF88vK+P0FUE3E
kRoohv2+9Hy0C2C6DHU/9QiY4kInuVQly+W7e191LlyX2dFghnz/efuLPt4F+F9YC21cDhpHxfdn
4PvrwN5oo351dcakt5/3C/7RroP1D+1Pf3hP0JkRyPciquzvH/TbtVBcOPS9I2r7qBfgfZP69zcD
IAMdzBO7t/PPbgTVvtAMZmgar/71J+FfuE1AXuSfekm+PFV/+y8AAAD//w==</cx:binary>
              </cx:geoCache>
            </cx:geography>
          </cx:layoutPr>
          <cx:valueColors>
            <cx:maxColor>
              <a:srgbClr val="00B050"/>
            </cx:maxColor>
          </cx:valueColors>
        </cx:series>
      </cx:plotAreaRegion>
    </cx:plotArea>
    <cx:legend pos="r" align="ctr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Scroll" dx="22" fmlaLink="'WD11'!$U$2" horiz="1" inc="8" max="577" min="1" page="8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13" Type="http://schemas.openxmlformats.org/officeDocument/2006/relationships/chart" Target="../charts/chart7.xml"/><Relationship Id="rId3" Type="http://schemas.openxmlformats.org/officeDocument/2006/relationships/image" Target="../media/image3.png"/><Relationship Id="rId7" Type="http://schemas.openxmlformats.org/officeDocument/2006/relationships/image" Target="../media/image6.svg"/><Relationship Id="rId12" Type="http://schemas.openxmlformats.org/officeDocument/2006/relationships/chart" Target="../charts/chart6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chart" Target="../charts/chart5.xml"/><Relationship Id="rId5" Type="http://schemas.openxmlformats.org/officeDocument/2006/relationships/chart" Target="../charts/chart1.xml"/><Relationship Id="rId15" Type="http://schemas.microsoft.com/office/2014/relationships/chartEx" Target="../charts/chartEx2.xml"/><Relationship Id="rId10" Type="http://schemas.openxmlformats.org/officeDocument/2006/relationships/chart" Target="../charts/chart4.xml"/><Relationship Id="rId4" Type="http://schemas.openxmlformats.org/officeDocument/2006/relationships/image" Target="../media/image4.svg"/><Relationship Id="rId9" Type="http://schemas.openxmlformats.org/officeDocument/2006/relationships/chart" Target="../charts/chart3.xml"/><Relationship Id="rId1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20</xdr:row>
      <xdr:rowOff>85725</xdr:rowOff>
    </xdr:from>
    <xdr:ext cx="184731" cy="264560"/>
    <xdr:sp macro="" textlink="">
      <xdr:nvSpPr>
        <xdr:cNvPr id="12" name="pole tekstow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876800" y="3895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1</xdr:col>
      <xdr:colOff>0</xdr:colOff>
      <xdr:row>1</xdr:row>
      <xdr:rowOff>0</xdr:rowOff>
    </xdr:from>
    <xdr:to>
      <xdr:col>19</xdr:col>
      <xdr:colOff>295275</xdr:colOff>
      <xdr:row>4</xdr:row>
      <xdr:rowOff>0</xdr:rowOff>
    </xdr:to>
    <xdr:grpSp>
      <xdr:nvGrpSpPr>
        <xdr:cNvPr id="14" name="Grup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609600" y="190500"/>
          <a:ext cx="11363325" cy="571500"/>
          <a:chOff x="1219200" y="190500"/>
          <a:chExt cx="11582400" cy="571500"/>
        </a:xfrm>
        <a:solidFill>
          <a:schemeClr val="bg1"/>
        </a:solidFill>
      </xdr:grpSpPr>
      <xdr:sp macro="" textlink="">
        <xdr:nvSpPr>
          <xdr:cNvPr id="4" name="pole tekstow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1219200" y="190500"/>
            <a:ext cx="3048000" cy="190500"/>
          </a:xfrm>
          <a:prstGeom prst="rect">
            <a:avLst/>
          </a:prstGeom>
          <a:grp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l-PL" sz="14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Koronowirus</a:t>
            </a:r>
            <a:r>
              <a:rPr lang="pl-PL" sz="14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pl-PL" sz="14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SARS-CoV-2 na dzień </a:t>
            </a:r>
            <a:endParaRPr lang="pl-PL" sz="1400">
              <a:solidFill>
                <a:sysClr val="windowText" lastClr="000000"/>
              </a:solidFill>
              <a:effectLst/>
            </a:endParaRPr>
          </a:p>
          <a:p>
            <a:endParaRPr lang="pl-PL" sz="1100"/>
          </a:p>
        </xdr:txBody>
      </xdr:sp>
      <xdr:sp macro="" textlink="AG1">
        <xdr:nvSpPr>
          <xdr:cNvPr id="3" name="pole tekstow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4267200" y="190500"/>
            <a:ext cx="4267200" cy="19050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4EB9D77-721F-4798-A134-70A238D9341C}" type="TxLink">
              <a:rPr lang="en-US" sz="1400" b="0" i="0" u="none" strike="noStrike">
                <a:ln>
                  <a:noFill/>
                </a:ln>
                <a:solidFill>
                  <a:srgbClr val="000000"/>
                </a:solidFill>
                <a:latin typeface="Calibri"/>
                <a:cs typeface="Calibri"/>
              </a:rPr>
              <a:pPr algn="ctr"/>
              <a:t>Całkowita liczba przypadków śmiertlenych </a:t>
            </a:fld>
            <a:endParaRPr lang="pl-PL" sz="1400">
              <a:ln>
                <a:noFill/>
              </a:ln>
            </a:endParaRPr>
          </a:p>
        </xdr:txBody>
      </xdr:sp>
      <xdr:sp macro="" textlink="">
        <xdr:nvSpPr>
          <xdr:cNvPr id="5" name="pole tekstow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8534400" y="190500"/>
            <a:ext cx="4267200" cy="190500"/>
          </a:xfrm>
          <a:prstGeom prst="rect">
            <a:avLst/>
          </a:prstGeom>
          <a:grp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lang="pl-PL" sz="1400"/>
              <a:t>Całkowita liczba zaszczepionych</a:t>
            </a:r>
          </a:p>
        </xdr:txBody>
      </xdr:sp>
      <xdr:sp macro="" textlink="AG2">
        <xdr:nvSpPr>
          <xdr:cNvPr id="6" name="pole tekstowe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4267200" y="381000"/>
            <a:ext cx="4314825" cy="381000"/>
          </a:xfrm>
          <a:prstGeom prst="rect">
            <a:avLst/>
          </a:prstGeom>
          <a:grp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fld id="{0E3FF474-DA75-4692-AABC-CDF83E4FE81D}" type="TxLink">
              <a:rPr lang="en-US" sz="1600" b="0" i="0" u="none" strike="noStrike">
                <a:solidFill>
                  <a:srgbClr val="EA0000"/>
                </a:solidFill>
                <a:latin typeface="Calibri"/>
                <a:cs typeface="Calibri"/>
              </a:rPr>
              <a:pPr algn="ctr"/>
              <a:t>106 587 | 0,3%</a:t>
            </a:fld>
            <a:endParaRPr lang="pl-PL" sz="1600">
              <a:solidFill>
                <a:srgbClr val="EA0000"/>
              </a:solidFill>
            </a:endParaRPr>
          </a:p>
        </xdr:txBody>
      </xdr:sp>
      <xdr:sp macro="" textlink="">
        <xdr:nvSpPr>
          <xdr:cNvPr id="7" name="pole tekstow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1219200" y="381000"/>
            <a:ext cx="3048000" cy="381000"/>
          </a:xfrm>
          <a:prstGeom prst="rect">
            <a:avLst/>
          </a:prstGeom>
          <a:grp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l"/>
            <a:r>
              <a:rPr lang="pl-PL" sz="1600"/>
              <a:t>               19/01/2024</a:t>
            </a:r>
          </a:p>
          <a:p>
            <a:endParaRPr lang="pl-PL" sz="1100"/>
          </a:p>
        </xdr:txBody>
      </xdr:sp>
      <xdr:sp macro="" textlink="AG3">
        <xdr:nvSpPr>
          <xdr:cNvPr id="8" name="pole tekstow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8534400" y="381000"/>
            <a:ext cx="4267199" cy="381000"/>
          </a:xfrm>
          <a:prstGeom prst="rect">
            <a:avLst/>
          </a:prstGeom>
          <a:grp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9FC49B41-3E06-489B-A702-259CA3C0B69B}" type="TxLink">
              <a:rPr lang="en-US" sz="1600" b="0" i="0" u="none" strike="noStrike">
                <a:solidFill>
                  <a:srgbClr val="00DA63"/>
                </a:solidFill>
                <a:latin typeface="Calibri"/>
                <a:cs typeface="Calibri"/>
              </a:rPr>
              <a:pPr algn="ctr"/>
              <a:t>22 877 939 | 60,7%</a:t>
            </a:fld>
            <a:endParaRPr lang="pl-PL" sz="1600" b="0">
              <a:solidFill>
                <a:srgbClr val="00DA63"/>
              </a:solidFill>
            </a:endParaRPr>
          </a:p>
        </xdr:txBody>
      </xdr:sp>
    </xdr:grpSp>
    <xdr:clientData/>
  </xdr:twoCellAnchor>
  <xdr:twoCellAnchor editAs="oneCell">
    <xdr:from>
      <xdr:col>7</xdr:col>
      <xdr:colOff>361950</xdr:colOff>
      <xdr:row>2</xdr:row>
      <xdr:rowOff>0</xdr:rowOff>
    </xdr:from>
    <xdr:to>
      <xdr:col>8</xdr:col>
      <xdr:colOff>58350</xdr:colOff>
      <xdr:row>3</xdr:row>
      <xdr:rowOff>115500</xdr:rowOff>
    </xdr:to>
    <xdr:pic>
      <xdr:nvPicPr>
        <xdr:cNvPr id="10" name="Grafika 9" descr="Kontur płaczącej twarzy z wypełnieniem pełnym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24400" y="381000"/>
          <a:ext cx="306000" cy="3060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151485</xdr:colOff>
      <xdr:row>2</xdr:row>
      <xdr:rowOff>27661</xdr:rowOff>
    </xdr:from>
    <xdr:to>
      <xdr:col>14</xdr:col>
      <xdr:colOff>458685</xdr:colOff>
      <xdr:row>3</xdr:row>
      <xdr:rowOff>144361</xdr:rowOff>
    </xdr:to>
    <xdr:pic>
      <xdr:nvPicPr>
        <xdr:cNvPr id="16" name="Grafika 15" descr="Igła z wypełnieniem pełnym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10800000">
          <a:off x="8781135" y="408661"/>
          <a:ext cx="307200" cy="307200"/>
        </a:xfrm>
        <a:prstGeom prst="rect">
          <a:avLst/>
        </a:prstGeom>
      </xdr:spPr>
    </xdr:pic>
    <xdr:clientData/>
  </xdr:twoCellAnchor>
  <xdr:twoCellAnchor>
    <xdr:from>
      <xdr:col>4</xdr:col>
      <xdr:colOff>590550</xdr:colOff>
      <xdr:row>4</xdr:row>
      <xdr:rowOff>171450</xdr:rowOff>
    </xdr:from>
    <xdr:to>
      <xdr:col>9</xdr:col>
      <xdr:colOff>38100</xdr:colOff>
      <xdr:row>8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447676</xdr:colOff>
      <xdr:row>3</xdr:row>
      <xdr:rowOff>180976</xdr:rowOff>
    </xdr:from>
    <xdr:to>
      <xdr:col>19</xdr:col>
      <xdr:colOff>0</xdr:colOff>
      <xdr:row>4</xdr:row>
      <xdr:rowOff>0</xdr:rowOff>
    </xdr:to>
    <xdr:cxnSp macro="">
      <xdr:nvCxnSpPr>
        <xdr:cNvPr id="11" name="Łącznik prosty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 flipV="1">
          <a:off x="1057276" y="752476"/>
          <a:ext cx="10620374" cy="952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161924</xdr:colOff>
      <xdr:row>6</xdr:row>
      <xdr:rowOff>152400</xdr:rowOff>
    </xdr:from>
    <xdr:ext cx="542925" cy="304800"/>
    <xdr:sp macro="" textlink="AH6">
      <xdr:nvSpPr>
        <xdr:cNvPr id="31" name="pole tekstow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353174" y="1295400"/>
          <a:ext cx="542925" cy="3048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C533CF0C-F27C-4A14-9358-0A3180D5702C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pl-PL" sz="1400"/>
        </a:p>
      </xdr:txBody>
    </xdr:sp>
    <xdr:clientData/>
  </xdr:oneCellAnchor>
  <xdr:twoCellAnchor>
    <xdr:from>
      <xdr:col>8</xdr:col>
      <xdr:colOff>161924</xdr:colOff>
      <xdr:row>6</xdr:row>
      <xdr:rowOff>161925</xdr:rowOff>
    </xdr:from>
    <xdr:to>
      <xdr:col>9</xdr:col>
      <xdr:colOff>95249</xdr:colOff>
      <xdr:row>8</xdr:row>
      <xdr:rowOff>57150</xdr:rowOff>
    </xdr:to>
    <xdr:sp macro="" textlink="AI5">
      <xdr:nvSpPr>
        <xdr:cNvPr id="36" name="Prostokąt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133974" y="1304925"/>
          <a:ext cx="542925" cy="33337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t"/>
        <a:lstStyle/>
        <a:p>
          <a:pPr algn="l"/>
          <a:fld id="{454C7A43-0952-4710-845C-136D2B8FB9D1}" type="TxLink">
            <a:rPr lang="en-US" sz="1400" b="0" i="0" u="none" strike="noStrike">
              <a:ln>
                <a:noFill/>
              </a:ln>
              <a:solidFill>
                <a:schemeClr val="tx1"/>
              </a:solidFill>
              <a:latin typeface="Calibri"/>
              <a:cs typeface="Calibri"/>
            </a:rPr>
            <a:pPr algn="l"/>
            <a:t>60%</a:t>
          </a:fld>
          <a:endParaRPr lang="pl-PL" sz="1400">
            <a:ln>
              <a:noFill/>
            </a:ln>
            <a:solidFill>
              <a:schemeClr val="tx1"/>
            </a:solidFill>
          </a:endParaRPr>
        </a:p>
      </xdr:txBody>
    </xdr:sp>
    <xdr:clientData/>
  </xdr:twoCellAnchor>
  <xdr:oneCellAnchor>
    <xdr:from>
      <xdr:col>10</xdr:col>
      <xdr:colOff>38100</xdr:colOff>
      <xdr:row>5</xdr:row>
      <xdr:rowOff>152400</xdr:rowOff>
    </xdr:from>
    <xdr:ext cx="711413" cy="280205"/>
    <xdr:sp macro="" textlink="">
      <xdr:nvSpPr>
        <xdr:cNvPr id="37" name="pole tekstow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6229350" y="1104900"/>
          <a:ext cx="71141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l-PL" sz="1200"/>
            <a:t>Zarażeni</a:t>
          </a:r>
        </a:p>
      </xdr:txBody>
    </xdr:sp>
    <xdr:clientData/>
  </xdr:oneCellAnchor>
  <xdr:twoCellAnchor editAs="oneCell">
    <xdr:from>
      <xdr:col>9</xdr:col>
      <xdr:colOff>507151</xdr:colOff>
      <xdr:row>6</xdr:row>
      <xdr:rowOff>166574</xdr:rowOff>
    </xdr:from>
    <xdr:to>
      <xdr:col>10</xdr:col>
      <xdr:colOff>209551</xdr:colOff>
      <xdr:row>8</xdr:row>
      <xdr:rowOff>40424</xdr:rowOff>
    </xdr:to>
    <xdr:pic>
      <xdr:nvPicPr>
        <xdr:cNvPr id="46" name="Grafika 45" descr="Stetoskop z wypełnieniem pełnym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6088801" y="1309574"/>
          <a:ext cx="312000" cy="312000"/>
        </a:xfrm>
        <a:prstGeom prst="rect">
          <a:avLst/>
        </a:prstGeom>
      </xdr:spPr>
    </xdr:pic>
    <xdr:clientData/>
  </xdr:twoCellAnchor>
  <xdr:twoCellAnchor>
    <xdr:from>
      <xdr:col>11</xdr:col>
      <xdr:colOff>333375</xdr:colOff>
      <xdr:row>3</xdr:row>
      <xdr:rowOff>123824</xdr:rowOff>
    </xdr:from>
    <xdr:to>
      <xdr:col>19</xdr:col>
      <xdr:colOff>466726</xdr:colOff>
      <xdr:row>9</xdr:row>
      <xdr:rowOff>38099</xdr:rowOff>
    </xdr:to>
    <xdr:grpSp>
      <xdr:nvGrpSpPr>
        <xdr:cNvPr id="27" name="Grupa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7134225" y="695324"/>
          <a:ext cx="5010151" cy="1114425"/>
          <a:chOff x="7134225" y="695324"/>
          <a:chExt cx="5010151" cy="1114425"/>
        </a:xfrm>
      </xdr:grpSpPr>
      <xdr:graphicFrame macro="">
        <xdr:nvGraphicFramePr>
          <xdr:cNvPr id="30" name="Wykres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GraphicFramePr>
            <a:graphicFrameLocks/>
          </xdr:cNvGraphicFramePr>
        </xdr:nvGraphicFramePr>
        <xdr:xfrm>
          <a:off x="8610599" y="695324"/>
          <a:ext cx="1762125" cy="11144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graphicFrame macro="">
        <xdr:nvGraphicFramePr>
          <xdr:cNvPr id="32" name="Wykres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GraphicFramePr>
            <a:graphicFrameLocks/>
          </xdr:cNvGraphicFramePr>
        </xdr:nvGraphicFramePr>
        <xdr:xfrm>
          <a:off x="10201276" y="781050"/>
          <a:ext cx="1943100" cy="10001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graphicFrame macro="">
        <xdr:nvGraphicFramePr>
          <xdr:cNvPr id="34" name="Wykres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GraphicFramePr>
            <a:graphicFrameLocks/>
          </xdr:cNvGraphicFramePr>
        </xdr:nvGraphicFramePr>
        <xdr:xfrm>
          <a:off x="7134225" y="800099"/>
          <a:ext cx="1857375" cy="9715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0"/>
          </a:graphicData>
        </a:graphic>
      </xdr:graphicFrame>
    </xdr:grpSp>
    <xdr:clientData/>
  </xdr:twoCellAnchor>
  <xdr:twoCellAnchor>
    <xdr:from>
      <xdr:col>12</xdr:col>
      <xdr:colOff>161925</xdr:colOff>
      <xdr:row>4</xdr:row>
      <xdr:rowOff>152400</xdr:rowOff>
    </xdr:from>
    <xdr:to>
      <xdr:col>13</xdr:col>
      <xdr:colOff>276225</xdr:colOff>
      <xdr:row>7</xdr:row>
      <xdr:rowOff>123824</xdr:rowOff>
    </xdr:to>
    <xdr:sp macro="" textlink="$AG$8">
      <xdr:nvSpPr>
        <xdr:cNvPr id="21" name="Ow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572375" y="914400"/>
          <a:ext cx="723900" cy="552449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8BEACEE-CDD6-4BCC-B11D-AA5A1CE4812D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12%</a:t>
          </a:fld>
          <a:endParaRPr lang="pl-PL" sz="1400"/>
        </a:p>
      </xdr:txBody>
    </xdr:sp>
    <xdr:clientData/>
  </xdr:twoCellAnchor>
  <xdr:twoCellAnchor>
    <xdr:from>
      <xdr:col>14</xdr:col>
      <xdr:colOff>561975</xdr:colOff>
      <xdr:row>4</xdr:row>
      <xdr:rowOff>161925</xdr:rowOff>
    </xdr:from>
    <xdr:to>
      <xdr:col>16</xdr:col>
      <xdr:colOff>38100</xdr:colOff>
      <xdr:row>7</xdr:row>
      <xdr:rowOff>85724</xdr:rowOff>
    </xdr:to>
    <xdr:sp macro="" textlink="AG9">
      <xdr:nvSpPr>
        <xdr:cNvPr id="38" name="Owa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9191625" y="923925"/>
          <a:ext cx="695325" cy="504824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984E3679-BB1A-4D76-8F70-9DDBE95310BD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19%</a:t>
          </a:fld>
          <a:endParaRPr lang="en-US" sz="1800" b="0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17</xdr:col>
      <xdr:colOff>369094</xdr:colOff>
      <xdr:row>4</xdr:row>
      <xdr:rowOff>174391</xdr:rowOff>
    </xdr:from>
    <xdr:to>
      <xdr:col>18</xdr:col>
      <xdr:colOff>472888</xdr:colOff>
      <xdr:row>7</xdr:row>
      <xdr:rowOff>95250</xdr:rowOff>
    </xdr:to>
    <xdr:sp macro="" textlink="AG10">
      <xdr:nvSpPr>
        <xdr:cNvPr id="40" name="Ow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793016" y="936391"/>
          <a:ext cx="711013" cy="504265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378AFB96-FFA9-4AE5-91CA-4722BA53E31C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 algn="l"/>
            <a:t>79%</a:t>
          </a:fld>
          <a:endParaRPr lang="en-US" sz="1800" b="0" i="0" u="none" strike="noStrike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</xdr:col>
      <xdr:colOff>400050</xdr:colOff>
      <xdr:row>11</xdr:row>
      <xdr:rowOff>76200</xdr:rowOff>
    </xdr:from>
    <xdr:to>
      <xdr:col>3</xdr:col>
      <xdr:colOff>771524</xdr:colOff>
      <xdr:row>24</xdr:row>
      <xdr:rowOff>161925</xdr:rowOff>
    </xdr:to>
    <xdr:grpSp>
      <xdr:nvGrpSpPr>
        <xdr:cNvPr id="9" name="Grup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1009650" y="2228850"/>
          <a:ext cx="1466849" cy="2562225"/>
          <a:chOff x="1114425" y="2076450"/>
          <a:chExt cx="1467005" cy="2371725"/>
        </a:xfrm>
      </xdr:grpSpPr>
      <xdr:sp macro="" textlink="">
        <xdr:nvSpPr>
          <xdr:cNvPr id="22" name="pole tekstowe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114425" y="2076450"/>
            <a:ext cx="1467005" cy="468077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r>
              <a:rPr lang="pl-PL" sz="1200"/>
              <a:t>Wyłącznie</a:t>
            </a:r>
            <a:r>
              <a:rPr lang="pl-PL" sz="1200" baseline="0"/>
              <a:t> z powodu</a:t>
            </a:r>
          </a:p>
          <a:p>
            <a:pPr algn="ctr"/>
            <a:r>
              <a:rPr lang="pl-PL" sz="1200" baseline="0"/>
              <a:t>COVID-19</a:t>
            </a:r>
            <a:endParaRPr lang="pl-PL" sz="1200"/>
          </a:p>
        </xdr:txBody>
      </xdr:sp>
      <xdr:grpSp>
        <xdr:nvGrpSpPr>
          <xdr:cNvPr id="54" name="Grupa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GrpSpPr/>
        </xdr:nvGrpSpPr>
        <xdr:grpSpPr>
          <a:xfrm>
            <a:off x="1247775" y="2495550"/>
            <a:ext cx="1219200" cy="581025"/>
            <a:chOff x="1257300" y="2571750"/>
            <a:chExt cx="1219200" cy="581025"/>
          </a:xfrm>
        </xdr:grpSpPr>
        <xdr:sp macro="" textlink="AH11">
          <xdr:nvSpPr>
            <xdr:cNvPr id="35" name="Prostokąt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>
              <a:off x="1257300" y="2571750"/>
              <a:ext cx="1219200" cy="58102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F2465404-4BB2-47C0-BBD9-236C946A049D}" type="TxLink">
                <a:rPr lang="en-US" sz="14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3 osoby</a:t>
              </a:fld>
              <a:endParaRPr lang="pl-PL" sz="1800" u="none"/>
            </a:p>
          </xdr:txBody>
        </xdr:sp>
        <xdr:cxnSp macro="">
          <xdr:nvCxnSpPr>
            <xdr:cNvPr id="47" name="Łącznik prosty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CxnSpPr/>
          </xdr:nvCxnSpPr>
          <xdr:spPr>
            <a:xfrm flipH="1">
              <a:off x="1447801" y="2990850"/>
              <a:ext cx="84772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" name="pole tekstowe 50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 txBox="1"/>
        </xdr:nvSpPr>
        <xdr:spPr>
          <a:xfrm>
            <a:off x="1171575" y="3390900"/>
            <a:ext cx="1314975" cy="468077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r>
              <a:rPr lang="pl-PL" sz="1200"/>
              <a:t>Wraz</a:t>
            </a:r>
            <a:r>
              <a:rPr lang="pl-PL" sz="1200" baseline="0"/>
              <a:t> z chorobami</a:t>
            </a:r>
          </a:p>
          <a:p>
            <a:r>
              <a:rPr lang="pl-PL" sz="1200" baseline="0"/>
              <a:t>współistniejącymi</a:t>
            </a:r>
          </a:p>
        </xdr:txBody>
      </xdr:sp>
      <xdr:grpSp>
        <xdr:nvGrpSpPr>
          <xdr:cNvPr id="55" name="Grupa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GrpSpPr/>
        </xdr:nvGrpSpPr>
        <xdr:grpSpPr>
          <a:xfrm>
            <a:off x="1238250" y="3867150"/>
            <a:ext cx="1219200" cy="581025"/>
            <a:chOff x="1200150" y="3933825"/>
            <a:chExt cx="1219200" cy="581025"/>
          </a:xfrm>
        </xdr:grpSpPr>
        <xdr:sp macro="" textlink="AH12">
          <xdr:nvSpPr>
            <xdr:cNvPr id="52" name="Prostokąt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>
              <a:off x="1200150" y="3933825"/>
              <a:ext cx="1219200" cy="581025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fld id="{02A9BD8D-0528-443A-B573-47330129AE02}" type="TxLink">
                <a:rPr lang="en-US" sz="1400" b="0" i="0" u="none" strike="noStrike">
                  <a:solidFill>
                    <a:srgbClr val="000000"/>
                  </a:solidFill>
                  <a:latin typeface="Calibri"/>
                  <a:cs typeface="Calibri"/>
                </a:rPr>
                <a:pPr algn="ctr"/>
                <a:t>7 osób</a:t>
              </a:fld>
              <a:endParaRPr lang="pl-PL" sz="2400" u="none"/>
            </a:p>
          </xdr:txBody>
        </xdr:sp>
        <xdr:cxnSp macro="">
          <xdr:nvCxnSpPr>
            <xdr:cNvPr id="53" name="Łącznik prosty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CxnSpPr/>
          </xdr:nvCxnSpPr>
          <xdr:spPr>
            <a:xfrm flipH="1">
              <a:off x="1400175" y="4371975"/>
              <a:ext cx="847724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23</xdr:row>
          <xdr:rowOff>104775</xdr:rowOff>
        </xdr:from>
        <xdr:to>
          <xdr:col>13</xdr:col>
          <xdr:colOff>323850</xdr:colOff>
          <xdr:row>24</xdr:row>
          <xdr:rowOff>76200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19050</xdr:colOff>
      <xdr:row>8</xdr:row>
      <xdr:rowOff>104774</xdr:rowOff>
    </xdr:from>
    <xdr:to>
      <xdr:col>13</xdr:col>
      <xdr:colOff>227105</xdr:colOff>
      <xdr:row>23</xdr:row>
      <xdr:rowOff>123825</xdr:rowOff>
    </xdr:to>
    <xdr:grpSp>
      <xdr:nvGrpSpPr>
        <xdr:cNvPr id="15" name="Grupa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pSpPr/>
      </xdr:nvGrpSpPr>
      <xdr:grpSpPr>
        <a:xfrm>
          <a:off x="2552700" y="1685924"/>
          <a:ext cx="5694455" cy="2876551"/>
          <a:chOff x="2695575" y="1752599"/>
          <a:chExt cx="5694455" cy="2876551"/>
        </a:xfrm>
      </xdr:grpSpPr>
      <xdr:graphicFrame macro="">
        <xdr:nvGraphicFramePr>
          <xdr:cNvPr id="44" name="Wykres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GraphicFramePr>
            <a:graphicFrameLocks/>
          </xdr:cNvGraphicFramePr>
        </xdr:nvGraphicFramePr>
        <xdr:xfrm>
          <a:off x="2695575" y="1752599"/>
          <a:ext cx="5667375" cy="28765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1"/>
          </a:graphicData>
        </a:graphic>
      </xdr:graphicFrame>
      <xdr:sp macro="" textlink="">
        <xdr:nvSpPr>
          <xdr:cNvPr id="13" name="pole tekstowe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8039100" y="3762375"/>
            <a:ext cx="3509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l-PL" sz="1050">
                <a:solidFill>
                  <a:schemeClr val="tx1">
                    <a:lumMod val="65000"/>
                    <a:lumOff val="35000"/>
                  </a:schemeClr>
                </a:solidFill>
              </a:rPr>
              <a:t>tys</a:t>
            </a:r>
          </a:p>
        </xdr:txBody>
      </xdr:sp>
    </xdr:grpSp>
    <xdr:clientData/>
  </xdr:twoCellAnchor>
  <xdr:twoCellAnchor>
    <xdr:from>
      <xdr:col>1</xdr:col>
      <xdr:colOff>38100</xdr:colOff>
      <xdr:row>26</xdr:row>
      <xdr:rowOff>47624</xdr:rowOff>
    </xdr:from>
    <xdr:to>
      <xdr:col>7</xdr:col>
      <xdr:colOff>380999</xdr:colOff>
      <xdr:row>37</xdr:row>
      <xdr:rowOff>76199</xdr:rowOff>
    </xdr:to>
    <xdr:graphicFrame macro="">
      <xdr:nvGraphicFramePr>
        <xdr:cNvPr id="39" name="Wykres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447675</xdr:colOff>
      <xdr:row>25</xdr:row>
      <xdr:rowOff>76199</xdr:rowOff>
    </xdr:from>
    <xdr:to>
      <xdr:col>14</xdr:col>
      <xdr:colOff>352424</xdr:colOff>
      <xdr:row>37</xdr:row>
      <xdr:rowOff>161924</xdr:rowOff>
    </xdr:to>
    <xdr:graphicFrame macro="">
      <xdr:nvGraphicFramePr>
        <xdr:cNvPr id="41" name="Wykres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13</xdr:col>
      <xdr:colOff>152400</xdr:colOff>
      <xdr:row>9</xdr:row>
      <xdr:rowOff>85724</xdr:rowOff>
    </xdr:from>
    <xdr:to>
      <xdr:col>20</xdr:col>
      <xdr:colOff>95250</xdr:colOff>
      <xdr:row>23</xdr:row>
      <xdr:rowOff>28575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5" name="Wykres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72450" y="1857374"/>
              <a:ext cx="4210050" cy="2609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  <xdr:twoCellAnchor>
    <xdr:from>
      <xdr:col>13</xdr:col>
      <xdr:colOff>361950</xdr:colOff>
      <xdr:row>24</xdr:row>
      <xdr:rowOff>180976</xdr:rowOff>
    </xdr:from>
    <xdr:to>
      <xdr:col>19</xdr:col>
      <xdr:colOff>609599</xdr:colOff>
      <xdr:row>38</xdr:row>
      <xdr:rowOff>127576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8" name="Wykres 47">
              <a:extLst>
                <a:ext uri="{FF2B5EF4-FFF2-40B4-BE49-F238E27FC236}">
                  <a16:creationId xmlns:a16="http://schemas.microsoft.com/office/drawing/2014/main" id="{00000000-0008-0000-0000-00003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00" y="4810126"/>
              <a:ext cx="3905249" cy="2613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1</xdr:row>
      <xdr:rowOff>9525</xdr:rowOff>
    </xdr:from>
    <xdr:to>
      <xdr:col>5</xdr:col>
      <xdr:colOff>266700</xdr:colOff>
      <xdr:row>3</xdr:row>
      <xdr:rowOff>142875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71475" y="200025"/>
          <a:ext cx="29432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(1) Statystyki zakażeń koronowirusem                                                                              SARS-CoV-2</a:t>
          </a:r>
          <a:r>
            <a:rPr lang="pl-PL" sz="1100" baseline="0"/>
            <a:t> na dzień   19/01/2024 </a:t>
          </a:r>
        </a:p>
        <a:p>
          <a:pPr algn="l"/>
          <a:endParaRPr lang="pl-PL" sz="1100"/>
        </a:p>
      </xdr:txBody>
    </xdr:sp>
    <xdr:clientData/>
  </xdr:twoCellAnchor>
  <xdr:twoCellAnchor>
    <xdr:from>
      <xdr:col>5</xdr:col>
      <xdr:colOff>371475</xdr:colOff>
      <xdr:row>1</xdr:row>
      <xdr:rowOff>0</xdr:rowOff>
    </xdr:from>
    <xdr:to>
      <xdr:col>13</xdr:col>
      <xdr:colOff>161924</xdr:colOff>
      <xdr:row>3</xdr:row>
      <xdr:rowOff>133350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419475" y="190500"/>
          <a:ext cx="4667249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(2)	            Całkowita liczba przypadków śmiertelnych</a:t>
          </a:r>
          <a:endParaRPr lang="pl-PL" sz="1100" baseline="0"/>
        </a:p>
        <a:p>
          <a:pPr algn="l"/>
          <a:r>
            <a:rPr lang="pl-PL" sz="1100"/>
            <a:t>	</a:t>
          </a:r>
          <a:r>
            <a:rPr lang="pl-PL" sz="1100" baseline="0"/>
            <a:t>                         xx / xx%</a:t>
          </a:r>
          <a:endParaRPr lang="pl-PL" sz="1100"/>
        </a:p>
      </xdr:txBody>
    </xdr:sp>
    <xdr:clientData/>
  </xdr:twoCellAnchor>
  <xdr:twoCellAnchor>
    <xdr:from>
      <xdr:col>13</xdr:col>
      <xdr:colOff>238124</xdr:colOff>
      <xdr:row>1</xdr:row>
      <xdr:rowOff>9525</xdr:rowOff>
    </xdr:from>
    <xdr:to>
      <xdr:col>20</xdr:col>
      <xdr:colOff>590549</xdr:colOff>
      <xdr:row>3</xdr:row>
      <xdr:rowOff>142875</xdr:rowOff>
    </xdr:to>
    <xdr:sp macro="" textlink="">
      <xdr:nvSpPr>
        <xdr:cNvPr id="4" name="Prostoką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162924" y="200025"/>
          <a:ext cx="4619625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(3)	</a:t>
          </a:r>
          <a:r>
            <a:rPr lang="pl-PL" sz="1100" baseline="0"/>
            <a:t>                   całkowita liczba </a:t>
          </a:r>
          <a:r>
            <a:rPr lang="pl-PL" sz="1100"/>
            <a:t>zaszczepionych</a:t>
          </a:r>
        </a:p>
        <a:p>
          <a:pPr algn="l"/>
          <a:r>
            <a:rPr lang="pl-PL" sz="1100"/>
            <a:t>		    xx / xx%</a:t>
          </a:r>
        </a:p>
      </xdr:txBody>
    </xdr:sp>
    <xdr:clientData/>
  </xdr:twoCellAnchor>
  <xdr:twoCellAnchor>
    <xdr:from>
      <xdr:col>0</xdr:col>
      <xdr:colOff>381000</xdr:colOff>
      <xdr:row>4</xdr:row>
      <xdr:rowOff>47625</xdr:rowOff>
    </xdr:from>
    <xdr:to>
      <xdr:col>2</xdr:col>
      <xdr:colOff>476250</xdr:colOff>
      <xdr:row>8</xdr:row>
      <xdr:rowOff>57150</xdr:rowOff>
    </xdr:to>
    <xdr:sp macro="" textlink="">
      <xdr:nvSpPr>
        <xdr:cNvPr id="5" name="Prostoką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81000" y="809625"/>
          <a:ext cx="1314450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(4) Województwo</a:t>
          </a:r>
        </a:p>
        <a:p>
          <a:pPr algn="l"/>
          <a:endParaRPr lang="pl-PL" sz="1100"/>
        </a:p>
        <a:p>
          <a:pPr algn="l"/>
          <a:r>
            <a:rPr lang="pl-PL" sz="1100"/>
            <a:t>*w tym</a:t>
          </a:r>
          <a:r>
            <a:rPr lang="pl-PL" sz="1100" baseline="0"/>
            <a:t> cała polska</a:t>
          </a:r>
          <a:endParaRPr lang="pl-PL" sz="1100"/>
        </a:p>
      </xdr:txBody>
    </xdr:sp>
    <xdr:clientData/>
  </xdr:twoCellAnchor>
  <xdr:twoCellAnchor>
    <xdr:from>
      <xdr:col>0</xdr:col>
      <xdr:colOff>390525</xdr:colOff>
      <xdr:row>8</xdr:row>
      <xdr:rowOff>123825</xdr:rowOff>
    </xdr:from>
    <xdr:to>
      <xdr:col>2</xdr:col>
      <xdr:colOff>485775</xdr:colOff>
      <xdr:row>12</xdr:row>
      <xdr:rowOff>133350</xdr:rowOff>
    </xdr:to>
    <xdr:sp macro="" textlink="">
      <xdr:nvSpPr>
        <xdr:cNvPr id="6" name="Prostoką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90525" y="1647825"/>
          <a:ext cx="1314450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(10) Liczba</a:t>
          </a:r>
          <a:r>
            <a:rPr lang="pl-PL" sz="1100" baseline="0"/>
            <a:t> zgonów w tym dniu</a:t>
          </a:r>
        </a:p>
        <a:p>
          <a:pPr algn="l"/>
          <a:r>
            <a:rPr lang="pl-PL" sz="1100" baseline="0"/>
            <a:t>           x</a:t>
          </a:r>
          <a:endParaRPr lang="pl-PL" sz="1100"/>
        </a:p>
      </xdr:txBody>
    </xdr:sp>
    <xdr:clientData/>
  </xdr:twoCellAnchor>
  <xdr:twoCellAnchor>
    <xdr:from>
      <xdr:col>0</xdr:col>
      <xdr:colOff>390525</xdr:colOff>
      <xdr:row>13</xdr:row>
      <xdr:rowOff>19050</xdr:rowOff>
    </xdr:from>
    <xdr:to>
      <xdr:col>2</xdr:col>
      <xdr:colOff>485775</xdr:colOff>
      <xdr:row>17</xdr:row>
      <xdr:rowOff>28575</xdr:rowOff>
    </xdr:to>
    <xdr:sp macro="" textlink="">
      <xdr:nvSpPr>
        <xdr:cNvPr id="7" name="Prostoką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90525" y="2495550"/>
          <a:ext cx="1314450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(13) Wyłącznie</a:t>
          </a:r>
          <a:r>
            <a:rPr lang="pl-PL" sz="1100" baseline="0"/>
            <a:t> z powodu COVID</a:t>
          </a:r>
        </a:p>
        <a:p>
          <a:pPr algn="l"/>
          <a:r>
            <a:rPr lang="pl-PL" sz="1100" baseline="0"/>
            <a:t>           x</a:t>
          </a:r>
          <a:endParaRPr lang="pl-PL" sz="1100"/>
        </a:p>
      </xdr:txBody>
    </xdr:sp>
    <xdr:clientData/>
  </xdr:twoCellAnchor>
  <xdr:twoCellAnchor>
    <xdr:from>
      <xdr:col>0</xdr:col>
      <xdr:colOff>400050</xdr:colOff>
      <xdr:row>17</xdr:row>
      <xdr:rowOff>104775</xdr:rowOff>
    </xdr:from>
    <xdr:to>
      <xdr:col>2</xdr:col>
      <xdr:colOff>495300</xdr:colOff>
      <xdr:row>21</xdr:row>
      <xdr:rowOff>114300</xdr:rowOff>
    </xdr:to>
    <xdr:sp macro="" textlink="">
      <xdr:nvSpPr>
        <xdr:cNvPr id="8" name="Prostoką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00050" y="3343275"/>
          <a:ext cx="1314450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(14) Wraz z chorobami współistniejącymi</a:t>
          </a:r>
        </a:p>
        <a:p>
          <a:pPr algn="l"/>
          <a:r>
            <a:rPr lang="pl-PL" sz="1100"/>
            <a:t>            x</a:t>
          </a:r>
        </a:p>
      </xdr:txBody>
    </xdr:sp>
    <xdr:clientData/>
  </xdr:twoCellAnchor>
  <xdr:twoCellAnchor>
    <xdr:from>
      <xdr:col>2</xdr:col>
      <xdr:colOff>600076</xdr:colOff>
      <xdr:row>4</xdr:row>
      <xdr:rowOff>57150</xdr:rowOff>
    </xdr:from>
    <xdr:to>
      <xdr:col>8</xdr:col>
      <xdr:colOff>9526</xdr:colOff>
      <xdr:row>8</xdr:row>
      <xdr:rowOff>38100</xdr:rowOff>
    </xdr:to>
    <xdr:sp macro="" textlink="">
      <xdr:nvSpPr>
        <xdr:cNvPr id="9" name="Prostoką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819276" y="819150"/>
          <a:ext cx="3067050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(5) Zaszczepieni (suma)</a:t>
          </a:r>
        </a:p>
        <a:p>
          <a:pPr algn="l"/>
          <a:r>
            <a:rPr lang="pl-PL" sz="1100"/>
            <a:t>%</a:t>
          </a:r>
        </a:p>
      </xdr:txBody>
    </xdr:sp>
    <xdr:clientData/>
  </xdr:twoCellAnchor>
  <xdr:twoCellAnchor>
    <xdr:from>
      <xdr:col>8</xdr:col>
      <xdr:colOff>123825</xdr:colOff>
      <xdr:row>4</xdr:row>
      <xdr:rowOff>66675</xdr:rowOff>
    </xdr:from>
    <xdr:to>
      <xdr:col>13</xdr:col>
      <xdr:colOff>171450</xdr:colOff>
      <xdr:row>8</xdr:row>
      <xdr:rowOff>28575</xdr:rowOff>
    </xdr:to>
    <xdr:sp macro="" textlink="">
      <xdr:nvSpPr>
        <xdr:cNvPr id="10" name="Prostoką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000625" y="828675"/>
          <a:ext cx="309562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(6) Zarażeni (suma)</a:t>
          </a:r>
        </a:p>
        <a:p>
          <a:pPr algn="l"/>
          <a:r>
            <a:rPr lang="pl-PL" sz="1100"/>
            <a:t>%</a:t>
          </a:r>
        </a:p>
      </xdr:txBody>
    </xdr:sp>
    <xdr:clientData/>
  </xdr:twoCellAnchor>
  <xdr:twoCellAnchor>
    <xdr:from>
      <xdr:col>13</xdr:col>
      <xdr:colOff>285751</xdr:colOff>
      <xdr:row>4</xdr:row>
      <xdr:rowOff>66674</xdr:rowOff>
    </xdr:from>
    <xdr:to>
      <xdr:col>15</xdr:col>
      <xdr:colOff>523875</xdr:colOff>
      <xdr:row>8</xdr:row>
      <xdr:rowOff>28575</xdr:rowOff>
    </xdr:to>
    <xdr:sp macro="" textlink="">
      <xdr:nvSpPr>
        <xdr:cNvPr id="12" name="Prostoką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210551" y="828674"/>
          <a:ext cx="1457324" cy="7239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(7) testy</a:t>
          </a:r>
          <a:r>
            <a:rPr lang="pl-PL" sz="1100" baseline="0"/>
            <a:t> POZ (suma)</a:t>
          </a:r>
        </a:p>
        <a:p>
          <a:pPr algn="l"/>
          <a:endParaRPr lang="pl-PL" sz="1100"/>
        </a:p>
      </xdr:txBody>
    </xdr:sp>
    <xdr:clientData/>
  </xdr:twoCellAnchor>
  <xdr:twoCellAnchor>
    <xdr:from>
      <xdr:col>16</xdr:col>
      <xdr:colOff>66675</xdr:colOff>
      <xdr:row>4</xdr:row>
      <xdr:rowOff>57151</xdr:rowOff>
    </xdr:from>
    <xdr:to>
      <xdr:col>18</xdr:col>
      <xdr:colOff>238125</xdr:colOff>
      <xdr:row>8</xdr:row>
      <xdr:rowOff>1</xdr:rowOff>
    </xdr:to>
    <xdr:sp macro="" textlink="">
      <xdr:nvSpPr>
        <xdr:cNvPr id="13" name="Prostoką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9820275" y="819151"/>
          <a:ext cx="1390650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(8) Pozytywny (suma)</a:t>
          </a:r>
        </a:p>
        <a:p>
          <a:pPr algn="l"/>
          <a:endParaRPr lang="pl-PL" sz="1100" baseline="0"/>
        </a:p>
        <a:p>
          <a:pPr algn="l"/>
          <a:endParaRPr lang="pl-PL" sz="1100"/>
        </a:p>
      </xdr:txBody>
    </xdr:sp>
    <xdr:clientData/>
  </xdr:twoCellAnchor>
  <xdr:twoCellAnchor>
    <xdr:from>
      <xdr:col>18</xdr:col>
      <xdr:colOff>342900</xdr:colOff>
      <xdr:row>4</xdr:row>
      <xdr:rowOff>76200</xdr:rowOff>
    </xdr:from>
    <xdr:to>
      <xdr:col>20</xdr:col>
      <xdr:colOff>571499</xdr:colOff>
      <xdr:row>8</xdr:row>
      <xdr:rowOff>9525</xdr:rowOff>
    </xdr:to>
    <xdr:sp macro="" textlink="">
      <xdr:nvSpPr>
        <xdr:cNvPr id="14" name="Prostokąt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1315700" y="838200"/>
          <a:ext cx="1447799" cy="69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(9) Negatywny (suma)</a:t>
          </a:r>
        </a:p>
        <a:p>
          <a:pPr algn="l"/>
          <a:endParaRPr lang="pl-PL" sz="1100" baseline="0"/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582085</xdr:colOff>
      <xdr:row>8</xdr:row>
      <xdr:rowOff>169333</xdr:rowOff>
    </xdr:from>
    <xdr:to>
      <xdr:col>13</xdr:col>
      <xdr:colOff>179917</xdr:colOff>
      <xdr:row>21</xdr:row>
      <xdr:rowOff>95250</xdr:rowOff>
    </xdr:to>
    <xdr:sp macro="" textlink="">
      <xdr:nvSpPr>
        <xdr:cNvPr id="15" name="Prostokąt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809752" y="1693333"/>
          <a:ext cx="6349998" cy="24024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(11) Liczba</a:t>
          </a:r>
          <a:r>
            <a:rPr lang="pl-PL" sz="1100" baseline="0"/>
            <a:t> zaszczepionych, a liczba zgonów</a:t>
          </a:r>
          <a:endParaRPr lang="pl-PL" sz="1100"/>
        </a:p>
      </xdr:txBody>
    </xdr:sp>
    <xdr:clientData/>
  </xdr:twoCellAnchor>
  <xdr:twoCellAnchor>
    <xdr:from>
      <xdr:col>13</xdr:col>
      <xdr:colOff>296334</xdr:colOff>
      <xdr:row>8</xdr:row>
      <xdr:rowOff>158751</xdr:rowOff>
    </xdr:from>
    <xdr:to>
      <xdr:col>20</xdr:col>
      <xdr:colOff>560916</xdr:colOff>
      <xdr:row>21</xdr:row>
      <xdr:rowOff>95250</xdr:rowOff>
    </xdr:to>
    <xdr:sp macro="" textlink="">
      <xdr:nvSpPr>
        <xdr:cNvPr id="16" name="Prostoką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8276167" y="1682751"/>
          <a:ext cx="4561416" cy="24129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(12) MAPA - zarażeni</a:t>
          </a:r>
        </a:p>
      </xdr:txBody>
    </xdr:sp>
    <xdr:clientData/>
  </xdr:twoCellAnchor>
  <xdr:twoCellAnchor>
    <xdr:from>
      <xdr:col>0</xdr:col>
      <xdr:colOff>402168</xdr:colOff>
      <xdr:row>21</xdr:row>
      <xdr:rowOff>179917</xdr:rowOff>
    </xdr:from>
    <xdr:to>
      <xdr:col>5</xdr:col>
      <xdr:colOff>137583</xdr:colOff>
      <xdr:row>35</xdr:row>
      <xdr:rowOff>37042</xdr:rowOff>
    </xdr:to>
    <xdr:sp macro="" textlink="">
      <xdr:nvSpPr>
        <xdr:cNvPr id="17" name="Prostokąt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02168" y="4180417"/>
          <a:ext cx="2804582" cy="2524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(15)Ogólna liczba szczepień wg</a:t>
          </a:r>
          <a:r>
            <a:rPr lang="pl-PL" sz="1100" baseline="0"/>
            <a:t> płci</a:t>
          </a:r>
          <a:endParaRPr lang="pl-PL" sz="1100"/>
        </a:p>
      </xdr:txBody>
    </xdr:sp>
    <xdr:clientData/>
  </xdr:twoCellAnchor>
  <xdr:twoCellAnchor>
    <xdr:from>
      <xdr:col>5</xdr:col>
      <xdr:colOff>222250</xdr:colOff>
      <xdr:row>21</xdr:row>
      <xdr:rowOff>179917</xdr:rowOff>
    </xdr:from>
    <xdr:to>
      <xdr:col>13</xdr:col>
      <xdr:colOff>179917</xdr:colOff>
      <xdr:row>35</xdr:row>
      <xdr:rowOff>37042</xdr:rowOff>
    </xdr:to>
    <xdr:sp macro="" textlink="">
      <xdr:nvSpPr>
        <xdr:cNvPr id="18" name="Prostokąt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3291417" y="4180417"/>
          <a:ext cx="4868333" cy="2524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(16) Umieralność w Polsce,</a:t>
          </a:r>
          <a:r>
            <a:rPr lang="pl-PL" sz="1100" baseline="0"/>
            <a:t> a zgony w wyniku tylko choroby COVID</a:t>
          </a:r>
          <a:endParaRPr lang="pl-PL" sz="1100"/>
        </a:p>
      </xdr:txBody>
    </xdr:sp>
    <xdr:clientData/>
  </xdr:twoCellAnchor>
  <xdr:twoCellAnchor>
    <xdr:from>
      <xdr:col>13</xdr:col>
      <xdr:colOff>296334</xdr:colOff>
      <xdr:row>22</xdr:row>
      <xdr:rowOff>0</xdr:rowOff>
    </xdr:from>
    <xdr:to>
      <xdr:col>20</xdr:col>
      <xdr:colOff>571500</xdr:colOff>
      <xdr:row>35</xdr:row>
      <xdr:rowOff>47625</xdr:rowOff>
    </xdr:to>
    <xdr:sp macro="" textlink="">
      <xdr:nvSpPr>
        <xdr:cNvPr id="19" name="Prostokąt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8276167" y="4191000"/>
          <a:ext cx="4572000" cy="2524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(17) MAPA - zaszczepieni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6" xr16:uid="{4EB5267D-D783-499D-B179-51C41A5269A2}" autoFormatId="16" applyNumberFormats="0" applyBorderFormats="0" applyFontFormats="0" applyPatternFormats="0" applyAlignmentFormats="0" applyWidthHeightFormats="0">
  <queryTableRefresh nextId="5">
    <queryTableFields count="2">
      <queryTableField id="1" name="Województwa" tableColumnId="1"/>
      <queryTableField id="2" name="Populacj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8" xr16:uid="{0BC8EC92-E7D5-448E-B5F6-A3612001BC32}" autoFormatId="16" applyNumberFormats="0" applyBorderFormats="0" applyFontFormats="0" applyPatternFormats="0" applyAlignmentFormats="0" applyWidthHeightFormats="0">
  <queryTableRefresh nextId="5" unboundColumnsLeft="1">
    <queryTableFields count="3">
      <queryTableField id="3" dataBound="0" tableColumnId="3"/>
      <queryTableField id="1" name="Wojewodztwo" tableColumnId="1"/>
      <queryTableField id="2" name="Dawka 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7" xr16:uid="{31847FF7-257B-45DC-9E82-BD846B5D8BCA}" autoFormatId="16" applyNumberFormats="0" applyBorderFormats="0" applyFontFormats="0" applyPatternFormats="0" applyAlignmentFormats="0" applyWidthHeightFormats="0">
  <queryTableRefresh nextId="7" unboundColumnsRight="3">
    <queryTableFields count="5">
      <queryTableField id="1" name="Województwa" tableColumnId="1"/>
      <queryTableField id="2" name="Populacja" tableColumnId="2"/>
      <queryTableField id="3" dataBound="0" tableColumnId="3"/>
      <queryTableField id="4" dataBound="0" tableColumnId="4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30" xr16:uid="{B0DBC48F-F57A-4458-9942-A722D424E848}" autoFormatId="16" applyNumberFormats="0" applyBorderFormats="0" applyFontFormats="0" applyPatternFormats="0" applyAlignmentFormats="0" applyWidthHeightFormats="0">
  <queryTableRefresh nextId="10" unboundColumnsLeft="1" unboundColumnsRight="2">
    <queryTableFields count="6">
      <queryTableField id="5" dataBound="0" tableColumnId="5"/>
      <queryTableField id="1" name="Wojewodztwo" tableColumnId="1"/>
      <queryTableField id="9" dataBound="0" tableColumnId="8"/>
      <queryTableField id="2" name="Liczba zarazonych" tableColumnId="2"/>
      <queryTableField id="3" dataBound="0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1" xr16:uid="{A7265B2C-6165-42EA-98D3-6268A9E17017}" autoFormatId="16" applyNumberFormats="0" applyBorderFormats="0" applyFontFormats="0" applyPatternFormats="0" applyAlignmentFormats="0" applyWidthHeightFormats="0">
  <queryTableRefresh nextId="3">
    <queryTableFields count="2">
      <queryTableField id="1" name="wojewodztwo" tableColumnId="1"/>
      <queryTableField id="2" name="Liczba zgonow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2" xr16:uid="{D5B2BADF-CEE7-48D6-B63F-FC98C4115C7D}" autoFormatId="16" applyNumberFormats="0" applyBorderFormats="0" applyFontFormats="0" applyPatternFormats="0" applyAlignmentFormats="0" applyWidthHeightFormats="0">
  <queryTableRefresh nextId="6">
    <queryTableFields count="5">
      <queryTableField id="1" name="stan_rekordu_na" tableColumnId="1"/>
      <queryTableField id="2" name="wojewodztwo" tableColumnId="2"/>
      <queryTableField id="3" name="zgony" tableColumnId="3"/>
      <queryTableField id="4" name="zgony_w_wyniku_covid_bez_chorob_wspolistniejacych" tableColumnId="4"/>
      <queryTableField id="5" name="zgony_w_wyniku_covid_i_chorob_wspolistniejacych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3" xr16:uid="{CF1B770F-33B6-4F11-B8F1-905E17E4D225}" autoFormatId="16" applyNumberFormats="0" applyBorderFormats="0" applyFontFormats="0" applyPatternFormats="0" applyAlignmentFormats="0" applyWidthHeightFormats="0">
  <queryTableRefresh nextId="4">
    <queryTableFields count="3">
      <queryTableField id="1" name="szczepienia_plec_nieustalono" tableColumnId="1"/>
      <queryTableField id="2" name="szczepienia_kobiety" tableColumnId="2"/>
      <queryTableField id="3" name="szczepienia_mezczyzni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4" xr16:uid="{ED4515D6-46C7-4DF8-985D-81B8E48DD529}" autoFormatId="16" applyNumberFormats="0" applyBorderFormats="0" applyFontFormats="0" applyPatternFormats="0" applyAlignmentFormats="0" applyWidthHeightFormats="0">
  <queryTableRefresh nextId="6">
    <queryTableFields count="3">
      <queryTableField id="1" name="Rok" tableColumnId="1"/>
      <queryTableField id="2" name="wojewodztwo" tableColumnId="2"/>
      <queryTableField id="3" name="Zgony wszystkie" tableColumnId="3"/>
    </queryTableFields>
    <queryTableDeletedFields count="2">
      <deletedField name="Zgony tylko COVID"/>
      <deletedField name="Z chorobami dodatkowymi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2" connectionId="25" xr16:uid="{B530D8BE-413C-4408-8742-F37D3B3CA12F}" autoFormatId="16" applyNumberFormats="0" applyBorderFormats="0" applyFontFormats="0" applyPatternFormats="0" applyAlignmentFormats="0" applyWidthHeightFormats="0">
  <queryTableRefresh nextId="7" unboundColumnsRight="3">
    <queryTableFields count="5">
      <queryTableField id="1" name="Rok" tableColumnId="1"/>
      <queryTableField id="2" name="Liczba zgonów" tableColumnId="2"/>
      <queryTableField id="4" dataBound="0" tableColumnId="3"/>
      <queryTableField id="5" dataBound="0" tableColumnId="4"/>
      <queryTableField id="6" dataBound="0" tableColumnId="5"/>
    </queryTableFields>
    <queryTableDeletedFields count="1">
      <deletedField name="Column3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9681D-09C6-4FD1-AEF6-26C204D182F0}" name="tblSumaZgonowZChorobamiWspo" displayName="tblSumaZgonowZChorobamiWspo" ref="A1:A2" totalsRowShown="0">
  <autoFilter ref="A1:A2" xr:uid="{0E29681D-09C6-4FD1-AEF6-26C204D182F0}"/>
  <tableColumns count="1">
    <tableColumn id="1" xr3:uid="{5A9CC8F0-136E-4156-BB69-97C6F25A8B00}" name="Suma zgonów wywołanych przez COVID wraz z chorobami współistniejącymi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7ABF0A-383F-4331-B073-D3B656468D14}" name="_WD2" displayName="_WD2" ref="A4:B21" tableType="queryTable" totalsRowCount="1">
  <autoFilter ref="A4:B20" xr:uid="{DA7ABF0A-383F-4331-B073-D3B656468D14}"/>
  <tableColumns count="2">
    <tableColumn id="1" xr3:uid="{8CC5A6CF-7647-4A39-82B8-D7CBD9598F54}" uniqueName="1" name="Województwa" totalsRowLabel="Suma" queryTableFieldId="1" dataDxfId="39"/>
    <tableColumn id="2" xr3:uid="{48C44568-5B06-4B34-B232-5E87865AE4EC}" uniqueName="2" name="Populacja" totalsRowFunction="sum" queryTableFieldId="2" dataDxfId="38" totalsRowDxfId="3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180683-08E9-48F1-A92D-FE6B2E7B43DB}" name="tblSzczepieniaLiczbaWojewodztwo" displayName="tblSzczepieniaLiczbaWojewodztwo" ref="A1:C18" tableType="queryTable" totalsRowShown="0">
  <autoFilter ref="A1:C18" xr:uid="{3C180683-08E9-48F1-A92D-FE6B2E7B43DB}"/>
  <tableColumns count="3">
    <tableColumn id="3" xr3:uid="{3FD1ADEC-C248-455D-A083-EF1436A0047C}" uniqueName="3" name="Pomocnicza" queryTableFieldId="3" dataDxfId="36">
      <calculatedColumnFormula>IF(PulpitNawigacyjny!$C$8="Cała Polska","PRAWDA",IF(PulpitNawigacyjny!$C$8=tblSzczepieniaLiczbaWojewodztwo[[#This Row],[Wojewodztwo]],"PRAWDA","FAŁSZ"))</calculatedColumnFormula>
    </tableColumn>
    <tableColumn id="1" xr3:uid="{78ED3F38-F1C4-477B-B6A0-6D04C9BB3E00}" uniqueName="1" name="Wojewodztwo" queryTableFieldId="1" dataDxfId="35"/>
    <tableColumn id="2" xr3:uid="{A0BF562C-CE48-4978-BE09-9DB1DAAE26E7}" uniqueName="2" name="Dawka 1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5150DC6-8857-433E-A490-20EBBB9D8B2D}" name="_WD29" displayName="_WD29" ref="A1:E18" tableType="queryTable" totalsRowCount="1">
  <autoFilter ref="A1:E17" xr:uid="{55150DC6-8857-433E-A490-20EBBB9D8B2D}"/>
  <tableColumns count="5">
    <tableColumn id="1" xr3:uid="{43105BB4-B2E8-4D8D-9F16-D468560618F4}" uniqueName="1" name="Województwa" totalsRowLabel="Cała Polska" queryTableFieldId="1" dataDxfId="34"/>
    <tableColumn id="2" xr3:uid="{4B00E20E-C44D-4FE2-B9E3-6EB21C97A050}" uniqueName="2" name="Populacja" totalsRowFunction="sum" queryTableFieldId="2" dataDxfId="33" totalsRowDxfId="32"/>
    <tableColumn id="3" xr3:uid="{CAFAA5C9-B636-4EAE-96B7-203CB768EED9}" uniqueName="3" name="Zaszczepieni 1 dawką" totalsRowFunction="sum" queryTableFieldId="3" dataDxfId="31" totalsRowDxfId="30"/>
    <tableColumn id="4" xr3:uid="{9CF9C6E9-A79E-4417-A146-B36CA82B9DCA}" uniqueName="4" name="Procent" totalsRowFunction="average" queryTableFieldId="4" dataDxfId="29" totalsRowDxfId="28">
      <calculatedColumnFormula>_WD29[[#This Row],[Zaszczepieni 1 dawką]]/_WD29[[#This Row],[Populacja]]</calculatedColumnFormula>
    </tableColumn>
    <tableColumn id="6" xr3:uid="{2C696C8C-DF8A-4D16-AEBF-8838F78B96FA}" uniqueName="6" name="Całość" totalsRowFunction="average" queryTableFieldId="6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3F6F69-7F3E-4846-A21D-2EE89B651A0C}" name="tblLiczbaZarazonychWgWoj" displayName="tblLiczbaZarazonychWgWoj" ref="A1:F18" tableType="queryTable" totalsRowShown="0">
  <autoFilter ref="A1:F18" xr:uid="{6C3F6F69-7F3E-4846-A21D-2EE89B651A0C}"/>
  <tableColumns count="6">
    <tableColumn id="5" xr3:uid="{E9193E71-86C9-4E6C-93A6-1BDC9C6346CB}" uniqueName="5" name="Pomocnicza" queryTableFieldId="5" dataDxfId="26">
      <calculatedColumnFormula>IF(PulpitNawigacyjny!$C$8="Cała Polska","PRAWDA",IF(B2=PulpitNawigacyjny!$C$8,"PRAWDA","FAŁSZ"))</calculatedColumnFormula>
    </tableColumn>
    <tableColumn id="1" xr3:uid="{CAD5C7FC-2314-40C7-83B2-D26AC5D8600C}" uniqueName="1" name="Wojewodztwo" queryTableFieldId="1"/>
    <tableColumn id="8" xr3:uid="{0560729F-9D45-4923-BB0D-4E24B59C25E1}" uniqueName="8" name="Pomocnicza2" queryTableFieldId="9" dataDxfId="25">
      <calculatedColumnFormula>$I$3&amp;" "&amp;tblLiczbaZarazonychWgWoj[[#This Row],[Wojewodztwo]]</calculatedColumnFormula>
    </tableColumn>
    <tableColumn id="2" xr3:uid="{F6897655-787D-4258-88BE-B719FF25A54C}" uniqueName="2" name="Liczba zarazonych" queryTableFieldId="2" dataDxfId="24"/>
    <tableColumn id="3" xr3:uid="{515DE486-8ED1-46CB-A5A4-31922118D43C}" uniqueName="3" name="Populacja" queryTableFieldId="3" dataDxfId="23"/>
    <tableColumn id="4" xr3:uid="{3AEEC302-AD33-4999-AAC1-C570CC066C2C}" uniqueName="4" name="Procent" queryTableFieldId="4" dataDxfId="22">
      <calculatedColumnFormula>tblLiczbaZarazonychWgWoj[[#This Row],[Liczba zarazonych]]/tblLiczbaZarazonychWgWoj[[#This Row],[Populacja]]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1AEABA-1FA8-427F-A185-1BABAA0BE743}" name="tblWD789" displayName="tblWD789" ref="A1:M18" totalsRowShown="0">
  <autoFilter ref="A1:M18" xr:uid="{801AEABA-1FA8-427F-A185-1BABAA0BE743}"/>
  <tableColumns count="13">
    <tableColumn id="1" xr3:uid="{A5BB6EBF-5F74-4DF5-AD5D-5EB6BC1E781B}" name="wojewodztwo"/>
    <tableColumn id="2" xr3:uid="{F06D0A5A-128D-4285-BAE1-1E9B5931BA25}" name="POZ"/>
    <tableColumn id="3" xr3:uid="{7144308A-BA53-4775-BA3B-E353B2BBFC9A}" name="w. pozytywny"/>
    <tableColumn id="4" xr3:uid="{7555CEDA-AC91-4135-84FD-DC14BD170E0D}" name="w. negatywny"/>
    <tableColumn id="5" xr3:uid="{0F358DF8-8753-4526-BA5B-D7E615D4500E}" name="wszystkie testy"/>
    <tableColumn id="6" xr3:uid="{522FC47F-E497-46A3-AD5E-F67B325C9475}" name="% POZ" dataDxfId="21">
      <calculatedColumnFormula>tblWD789[[#This Row],[POZ]]/tblWD789[[#This Row],[wszystkie testy]]/2</calculatedColumnFormula>
    </tableColumn>
    <tableColumn id="9" xr3:uid="{5A2AE091-BA13-4790-8130-81EA7C292F4C}" name="% grubosc" dataDxfId="20">
      <calculatedColumnFormula>0.5-tblWD789[[#This Row],[% POZ]]</calculatedColumnFormula>
    </tableColumn>
    <tableColumn id="10" xr3:uid="{E68D73F1-8DB0-4866-BD0A-260DB5CD4272}" name="% POZ reszta" dataDxfId="19">
      <calculatedColumnFormula>1+1-tblWD789[[#This Row],[% POZ]]-tblWD789[[#This Row],[% grubosc]]</calculatedColumnFormula>
    </tableColumn>
    <tableColumn id="7" xr3:uid="{F3F91CCE-CD50-4309-8C55-E874E53F9561}" name="% w. pozytywny" dataDxfId="18">
      <calculatedColumnFormula>tblWD789[[#This Row],[w. pozytywny]]/tblWD789[[#This Row],[wszystkie testy]]</calculatedColumnFormula>
    </tableColumn>
    <tableColumn id="11" xr3:uid="{B177E541-9A69-40AD-920C-92597AF8A2AE}" name="%grubosc w.pozy" dataDxfId="17"/>
    <tableColumn id="12" xr3:uid="{DC166316-51CD-4E98-80C9-0290CE673A1E}" name="% w. pozy reszta" dataDxfId="16">
      <calculatedColumnFormula>1+1-tblWD789[[#This Row],[% w. pozytywny]]-tblWD789[[#This Row],[%grubosc w.pozy]]</calculatedColumnFormula>
    </tableColumn>
    <tableColumn id="8" xr3:uid="{E8E5B7EC-8DCD-42FC-AFC2-DBBCDC2753CE}" name="% w. negatywny" dataDxfId="15">
      <calculatedColumnFormula>tblWD789[[#This Row],[w. negatywny]]/tblWD789[[#This Row],[wszystkie testy]]</calculatedColumnFormula>
    </tableColumn>
    <tableColumn id="13" xr3:uid="{B7F65126-4E61-47B1-9158-53E3F07FFD5D}" name="% w. nega reszta" dataDxfId="14">
      <calculatedColumnFormula>1+1-tblWD789[[#This Row],[% w. negatywny]]-tblWD789[[#This Row],[%grubosc w.pozy]]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BB0079-C1E4-48E3-98A6-592602A90296}" name="_WD10" displayName="_WD10" ref="A1:B25" tableType="queryTable" totalsRowShown="0">
  <autoFilter ref="A1:B25" xr:uid="{64BB0079-C1E4-48E3-98A6-592602A90296}"/>
  <tableColumns count="2">
    <tableColumn id="1" xr3:uid="{E42DA9E5-6370-42ED-A863-C35D192934CD}" uniqueName="1" name="wojewodztwo" queryTableFieldId="1" dataDxfId="13"/>
    <tableColumn id="2" xr3:uid="{944C73ED-FC57-4781-81E2-11A0049212B2}" uniqueName="2" name="Liczba zgonow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926FAD-FCC7-45A3-ABE5-5934E49561BC}" name="tblWD11a" displayName="tblWD11a" ref="A1:D593" totalsRowShown="0">
  <autoFilter ref="A1:D593" xr:uid="{86926FAD-FCC7-45A3-ABE5-5934E49561BC}"/>
  <tableColumns count="4">
    <tableColumn id="1" xr3:uid="{2B8B2816-7574-45C4-BF1A-604EF394448E}" name="Wojewodztwo" dataDxfId="12"/>
    <tableColumn id="5" xr3:uid="{6E4A0914-9041-4382-A83C-844A5CFA87DE}" name="Sróty" dataDxfId="11"/>
    <tableColumn id="4" xr3:uid="{9B1EF421-2E84-4E98-80C8-A865FFA6F77D}" name="Data" dataDxfId="10"/>
    <tableColumn id="3" xr3:uid="{04F0691D-0BD2-4A50-81C3-906A72EE51F2}" name="Wszystkie zgony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F624BF-7692-42C6-BC21-5E15911D7CAE}" name="tblWD11b" displayName="tblWD11b" ref="F1:I593" totalsRowShown="0">
  <autoFilter ref="F1:I593" xr:uid="{68F624BF-7692-42C6-BC21-5E15911D7CAE}"/>
  <tableColumns count="4">
    <tableColumn id="1" xr3:uid="{041EC74E-67D1-4D29-A38E-29C3628A8CD7}" name="wojewodztwo" dataDxfId="9"/>
    <tableColumn id="2" xr3:uid="{AAE908BF-CB88-4B30-9DE9-71380898AA87}" name="Data" dataDxfId="8"/>
    <tableColumn id="4" xr3:uid="{C244FD87-95D1-4E6A-ABF6-401427E46C24}" name="Skróty" dataDxfId="7"/>
    <tableColumn id="3" xr3:uid="{17867696-214A-4B68-B74F-47CA31E6894D}" name="Liczba zaszepionych tylko 1 dawka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3834E4-BB26-4731-B7B3-D8E6FEA6797C}" name="_WD1314" displayName="_WD1314" ref="A1:E18" tableType="queryTable" totalsRowShown="0">
  <autoFilter ref="A1:E18" xr:uid="{A73834E4-BB26-4731-B7B3-D8E6FEA6797C}"/>
  <tableColumns count="5">
    <tableColumn id="1" xr3:uid="{0062AC8C-74CF-4F29-90ED-E8F27B524938}" uniqueName="1" name="stan_rekordu_na" queryTableFieldId="1" dataDxfId="6"/>
    <tableColumn id="2" xr3:uid="{826A40DD-D885-4A35-A963-E42F3EC51248}" uniqueName="2" name="wojewodztwo" queryTableFieldId="2" dataDxfId="5"/>
    <tableColumn id="3" xr3:uid="{2C8B8156-3F75-4CA5-AA00-B617EB71CE42}" uniqueName="3" name="zgony" queryTableFieldId="3"/>
    <tableColumn id="4" xr3:uid="{1499B2AA-0DDA-4C67-8CEA-B22A16877C1B}" uniqueName="4" name="zgony_w_wyniku_covid_bez_chorob_wspolistniejacych" queryTableFieldId="4"/>
    <tableColumn id="5" xr3:uid="{44DE3C03-8AE5-4599-BF91-FF108E40AFA1}" uniqueName="5" name="zgony_w_wyniku_covid_i_chorob_wspolistniejacych" queryTableFieldId="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0737FBF-FAA8-48A6-9061-DB702172330B}" name="tblWD15" displayName="tblWD15" ref="A1:C2" tableType="queryTable" totalsRowShown="0">
  <autoFilter ref="A1:C2" xr:uid="{A0737FBF-FAA8-48A6-9061-DB702172330B}"/>
  <tableColumns count="3">
    <tableColumn id="1" xr3:uid="{CCF1070B-81D2-4012-92EC-4E46074ACA89}" uniqueName="1" name="nieustalona" queryTableFieldId="1"/>
    <tableColumn id="2" xr3:uid="{B475A1F2-27A9-4306-B659-5D38887D276A}" uniqueName="2" name="kobiety" queryTableFieldId="2"/>
    <tableColumn id="3" xr3:uid="{B30B79A7-7FBA-486E-9585-632F1B1433EE}" uniqueName="3" name="mężczyźni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421DAC2-99C0-49AF-8C36-4846B99CAFDA}" name="WD16a" displayName="WD16a" ref="A1:C87" tableType="queryTable" totalsRowCount="1">
  <autoFilter ref="A1:C86" xr:uid="{8421DAC2-99C0-49AF-8C36-4846B99CAFDA}"/>
  <tableColumns count="3">
    <tableColumn id="1" xr3:uid="{36CEF798-63ED-42D5-B902-7CFFC485119F}" uniqueName="1" name="Rok" queryTableFieldId="1"/>
    <tableColumn id="2" xr3:uid="{B074C1C5-6F83-4BFE-8B99-440D43410FC5}" uniqueName="2" name="wojewodztwo" queryTableFieldId="2" dataDxfId="4" totalsRowDxfId="3"/>
    <tableColumn id="3" xr3:uid="{A305A3DA-ED26-4FA5-A089-D7703ECC3982}" uniqueName="3" name="Zgony wszystkie COVIDOWE i choroby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C2DCB1F-C86A-4886-A44A-99E0D38B5B7A}" name="WD16b" displayName="WD16b" ref="E1:I5" tableType="queryTable" totalsRowShown="0">
  <autoFilter ref="E1:I5" xr:uid="{6C2DCB1F-C86A-4886-A44A-99E0D38B5B7A}"/>
  <tableColumns count="5">
    <tableColumn id="1" xr3:uid="{D2D23603-0599-4D37-B3CF-716BC27689FB}" uniqueName="1" name="Rok" queryTableFieldId="1"/>
    <tableColumn id="2" xr3:uid="{F86B6C38-F88B-43C1-BA77-8DE275127691}" uniqueName="2" name="Umieralność" queryTableFieldId="2"/>
    <tableColumn id="3" xr3:uid="{A72492C0-C2A9-426C-9406-6154A8DD3864}" uniqueName="3" name="Zgony covidowe wraz z chorobami współistniejącymi" queryTableFieldId="4" dataDxfId="2"/>
    <tableColumn id="4" xr3:uid="{0EF6EA2B-A668-4C24-B745-86B0A6230962}" uniqueName="4" name="% procent" queryTableFieldId="5" dataDxfId="1">
      <calculatedColumnFormula>WD16b[[#This Row],[Zgony covidowe wraz z chorobami współistniejącymi]]/WD16b[[#This Row],[Umieralność]]</calculatedColumnFormula>
    </tableColumn>
    <tableColumn id="5" xr3:uid="{E3B33979-6A06-49A4-9036-CAFBF4E94255}" uniqueName="5" name="% całość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Niestandardowy 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A5A5A"/>
      </a:accent1>
      <a:accent2>
        <a:srgbClr val="00EA6A"/>
      </a:accent2>
      <a:accent3>
        <a:srgbClr val="A5A5A5"/>
      </a:accent3>
      <a:accent4>
        <a:srgbClr val="FF0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3C02-D3C5-4A28-BB4C-579ED93F8C47}">
  <sheetPr codeName="Arkusz1"/>
  <dimension ref="C1:AI20"/>
  <sheetViews>
    <sheetView showGridLines="0" tabSelected="1" zoomScaleNormal="100" workbookViewId="0">
      <selection activeCell="C8" sqref="C8:D8"/>
    </sheetView>
  </sheetViews>
  <sheetFormatPr defaultRowHeight="15" x14ac:dyDescent="0.25"/>
  <cols>
    <col min="1" max="1" width="9.140625" customWidth="1"/>
    <col min="2" max="2" width="7.28515625" customWidth="1"/>
    <col min="3" max="3" width="9.140625" customWidth="1"/>
    <col min="4" max="4" width="12.42578125" customWidth="1"/>
    <col min="19" max="20" width="9.140625" customWidth="1"/>
    <col min="21" max="21" width="15.28515625" customWidth="1"/>
    <col min="32" max="32" width="15.5703125" customWidth="1"/>
    <col min="33" max="33" width="14.140625" customWidth="1"/>
    <col min="34" max="34" width="16.7109375" customWidth="1"/>
    <col min="35" max="35" width="11.42578125" customWidth="1"/>
  </cols>
  <sheetData>
    <row r="1" spans="3:35" x14ac:dyDescent="0.25">
      <c r="AF1" t="s">
        <v>91</v>
      </c>
      <c r="AG1" t="str">
        <f>"Całkowita liczba przypadków śmiertlenych "</f>
        <v xml:space="preserve">Całkowita liczba przypadków śmiertlenych </v>
      </c>
    </row>
    <row r="2" spans="3:35" x14ac:dyDescent="0.25">
      <c r="AF2" t="s">
        <v>92</v>
      </c>
      <c r="AG2" t="str" cm="1">
        <f t="array" ref="AG2">TEXT(tblSumaZgonowZChorobamiWspo[Suma zgonów wywołanych przez COVID wraz z chorobami współistniejącymi],"# ##") &amp; " | " &amp; TEXT('WD2'!B23,"0,0%")</f>
        <v>106 587 | 0,3%</v>
      </c>
    </row>
    <row r="3" spans="3:35" x14ac:dyDescent="0.25">
      <c r="AF3" t="s">
        <v>69</v>
      </c>
      <c r="AG3" s="6" t="str">
        <f>TEXT('WD3'!C18, "# ##") &amp; " | " &amp; TEXT('WD3'!C18/_WD2[[#Totals],[Populacja]],"0,0%")</f>
        <v>22 877 939 | 60,7%</v>
      </c>
    </row>
    <row r="4" spans="3:35" x14ac:dyDescent="0.25">
      <c r="AF4" t="s">
        <v>96</v>
      </c>
      <c r="AG4" t="s">
        <v>97</v>
      </c>
      <c r="AH4" t="str">
        <f>"'WD5'!$E$"&amp;AI4</f>
        <v>'WD5'!$E$18</v>
      </c>
      <c r="AI4">
        <f>MATCH($C$8,_WD29[[#Data],[#Totals],[Województwa]],0)+1</f>
        <v>18</v>
      </c>
    </row>
    <row r="5" spans="3:35" x14ac:dyDescent="0.25">
      <c r="AF5" t="s">
        <v>96</v>
      </c>
      <c r="AG5" t="s">
        <v>98</v>
      </c>
      <c r="AH5" t="str">
        <f>"'WD5'!$D$"&amp;AI4</f>
        <v>'WD5'!$D$18</v>
      </c>
      <c r="AI5" s="8">
        <f>VLOOKUP(C8,_WD29[[#Data],[#Totals],[Województwa]:[Procent]],4,0)</f>
        <v>0.59809913642589829</v>
      </c>
    </row>
    <row r="6" spans="3:35" x14ac:dyDescent="0.25">
      <c r="AF6" t="s">
        <v>95</v>
      </c>
      <c r="AG6" t="s">
        <v>102</v>
      </c>
      <c r="AH6" s="8" t="str">
        <f>_xlfn.XLOOKUP($C$8,'WD6'!$B$2:$B$18,'WD6'!$F$2:$F$18,"",0)</f>
        <v/>
      </c>
    </row>
    <row r="7" spans="3:35" ht="15.75" x14ac:dyDescent="0.25">
      <c r="C7" s="11" t="s">
        <v>121</v>
      </c>
      <c r="D7" s="11"/>
      <c r="AF7" t="s">
        <v>103</v>
      </c>
      <c r="AG7" s="8">
        <v>0.5</v>
      </c>
      <c r="AH7" s="8">
        <v>0.5</v>
      </c>
    </row>
    <row r="8" spans="3:35" ht="18.75" x14ac:dyDescent="0.3">
      <c r="C8" s="12" t="s">
        <v>93</v>
      </c>
      <c r="D8" s="12"/>
      <c r="I8" s="13"/>
      <c r="J8" s="13"/>
      <c r="AF8" t="s">
        <v>113</v>
      </c>
      <c r="AG8" s="8">
        <f>_xlfn.XLOOKUP($C$8,tblWD789[wojewodztwo],tblWD789[% POZ],,0)</f>
        <v>0.11676317857581919</v>
      </c>
      <c r="AH8" s="8">
        <v>0.04</v>
      </c>
      <c r="AI8" s="8">
        <f>_xlfn.XLOOKUP($C$8,tblWD789[wojewodztwo],tblWD789[% POZ reszta],,0)</f>
        <v>1.8432368214241808</v>
      </c>
    </row>
    <row r="9" spans="3:35" x14ac:dyDescent="0.25">
      <c r="AF9" t="s">
        <v>114</v>
      </c>
      <c r="AG9" s="8">
        <f>_xlfn.XLOOKUP($C$8,tblWD789[wojewodztwo],tblWD789[% w. pozytywny],,0)</f>
        <v>0.19454293477330123</v>
      </c>
      <c r="AH9" s="8">
        <v>0.04</v>
      </c>
      <c r="AI9" s="8">
        <f>_xlfn.XLOOKUP($C$8,tblWD789[wojewodztwo],tblWD789[% w. pozy reszta],,0)</f>
        <v>1.7654570652266988</v>
      </c>
    </row>
    <row r="10" spans="3:35" x14ac:dyDescent="0.25">
      <c r="AF10" t="s">
        <v>115</v>
      </c>
      <c r="AG10" s="8">
        <f>_xlfn.XLOOKUP($C$8,tblWD789[wojewodztwo],tblWD789[% w. negatywny],,0)</f>
        <v>0.79294301642782605</v>
      </c>
      <c r="AH10" s="8">
        <v>0.04</v>
      </c>
      <c r="AI10" s="8">
        <f>_xlfn.XLOOKUP($C$8,tblWD789[wojewodztwo],tblWD789[% w. nega reszta],,0)</f>
        <v>1.167056983572174</v>
      </c>
    </row>
    <row r="11" spans="3:35" x14ac:dyDescent="0.25">
      <c r="AF11" t="s">
        <v>119</v>
      </c>
      <c r="AG11">
        <f>_xlfn.XLOOKUP($C$8,_WD1314[wojewodztwo],_WD1314[zgony_w_wyniku_covid_bez_chorob_wspolistniejacych],,0)</f>
        <v>3</v>
      </c>
      <c r="AH11" t="str">
        <f>AG11&amp;IF(AG11=0," osób", IF(AG11=1," osoba", IF(AG11=2," osoby", IF(AG11=3," osoby", IF(AG11=4," osoby", " osób")))))</f>
        <v>3 osoby</v>
      </c>
    </row>
    <row r="12" spans="3:35" x14ac:dyDescent="0.25">
      <c r="F12" s="5"/>
      <c r="AF12" t="s">
        <v>120</v>
      </c>
      <c r="AG12">
        <f>_xlfn.XLOOKUP($C$8,_WD1314[wojewodztwo],_WD1314[zgony_w_wyniku_covid_i_chorob_wspolistniejacych],,0)</f>
        <v>7</v>
      </c>
      <c r="AH12" t="str">
        <f>AG12&amp;IF(AG12=0," osób", IF(AG12=1," osoba", IF(AG12=2," osoby", IF(AG12=3," osoby", IF(AG12=4," osoby", " osób")))))</f>
        <v>7 osób</v>
      </c>
    </row>
    <row r="20" spans="16:16" x14ac:dyDescent="0.25">
      <c r="P20" s="1"/>
    </row>
  </sheetData>
  <mergeCells count="3">
    <mergeCell ref="C7:D7"/>
    <mergeCell ref="C8:D8"/>
    <mergeCell ref="I8:J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croll Bar 5">
              <controlPr defaultSize="0" autoPict="0">
                <anchor moveWithCells="1">
                  <from>
                    <xdr:col>4</xdr:col>
                    <xdr:colOff>247650</xdr:colOff>
                    <xdr:row>23</xdr:row>
                    <xdr:rowOff>104775</xdr:rowOff>
                  </from>
                  <to>
                    <xdr:col>13</xdr:col>
                    <xdr:colOff>323850</xdr:colOff>
                    <xdr:row>24</xdr:row>
                    <xdr:rowOff>76200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188AA9D-69CF-472A-BA6C-3992F0ED0444}">
          <x14:formula1>
            <xm:f>'WD4'!$A$2:$A$18</xm:f>
          </x14:formula1>
          <xm:sqref>C8:D8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698B-1185-4545-8FDA-6F49EFADBD99}">
  <sheetPr codeName="Arkusz2"/>
  <dimension ref="B11:N67"/>
  <sheetViews>
    <sheetView zoomScale="90" zoomScaleNormal="90" workbookViewId="0">
      <selection activeCell="G68" sqref="G68"/>
    </sheetView>
  </sheetViews>
  <sheetFormatPr defaultRowHeight="15" x14ac:dyDescent="0.25"/>
  <sheetData>
    <row r="11" spans="9:14" x14ac:dyDescent="0.25">
      <c r="I11" s="1"/>
      <c r="N11" s="1"/>
    </row>
    <row r="38" spans="2:3" x14ac:dyDescent="0.25">
      <c r="B38" t="s">
        <v>8</v>
      </c>
      <c r="C38" t="s">
        <v>9</v>
      </c>
    </row>
    <row r="40" spans="2:3" x14ac:dyDescent="0.25">
      <c r="B40" t="s">
        <v>0</v>
      </c>
      <c r="C40" t="s">
        <v>1</v>
      </c>
    </row>
    <row r="42" spans="2:3" x14ac:dyDescent="0.25">
      <c r="B42" t="s">
        <v>2</v>
      </c>
      <c r="C42" t="s">
        <v>3</v>
      </c>
    </row>
    <row r="44" spans="2:3" x14ac:dyDescent="0.25">
      <c r="B44" t="s">
        <v>4</v>
      </c>
      <c r="C44" t="s">
        <v>5</v>
      </c>
    </row>
    <row r="46" spans="2:3" x14ac:dyDescent="0.25">
      <c r="B46" t="s">
        <v>6</v>
      </c>
      <c r="C46" t="s">
        <v>10</v>
      </c>
    </row>
    <row r="48" spans="2:3" x14ac:dyDescent="0.25">
      <c r="B48" t="s">
        <v>7</v>
      </c>
      <c r="C48" t="s">
        <v>11</v>
      </c>
    </row>
    <row r="50" spans="2:3" x14ac:dyDescent="0.25">
      <c r="B50" t="s">
        <v>12</v>
      </c>
      <c r="C50" t="s">
        <v>13</v>
      </c>
    </row>
    <row r="52" spans="2:3" x14ac:dyDescent="0.25">
      <c r="B52" t="s">
        <v>14</v>
      </c>
      <c r="C52" t="s">
        <v>18</v>
      </c>
    </row>
    <row r="54" spans="2:3" x14ac:dyDescent="0.25">
      <c r="B54" t="s">
        <v>15</v>
      </c>
      <c r="C54" t="s">
        <v>16</v>
      </c>
    </row>
    <row r="56" spans="2:3" x14ac:dyDescent="0.25">
      <c r="B56" t="s">
        <v>17</v>
      </c>
      <c r="C56" t="s">
        <v>19</v>
      </c>
    </row>
    <row r="58" spans="2:3" x14ac:dyDescent="0.25">
      <c r="B58" t="s">
        <v>20</v>
      </c>
      <c r="C58" t="s">
        <v>21</v>
      </c>
    </row>
    <row r="59" spans="2:3" x14ac:dyDescent="0.25">
      <c r="C59" t="s">
        <v>22</v>
      </c>
    </row>
    <row r="61" spans="2:3" x14ac:dyDescent="0.25">
      <c r="B61" t="s">
        <v>23</v>
      </c>
      <c r="C61" t="s">
        <v>24</v>
      </c>
    </row>
    <row r="63" spans="2:3" x14ac:dyDescent="0.25">
      <c r="B63" t="s">
        <v>25</v>
      </c>
      <c r="C63" t="s">
        <v>26</v>
      </c>
    </row>
    <row r="65" spans="2:3" x14ac:dyDescent="0.25">
      <c r="B65" t="s">
        <v>27</v>
      </c>
      <c r="C65" t="s">
        <v>28</v>
      </c>
    </row>
    <row r="67" spans="2:3" x14ac:dyDescent="0.25">
      <c r="B67" t="s">
        <v>29</v>
      </c>
      <c r="C67" t="s">
        <v>30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C5F1-8981-44CC-BB22-B6BEE2389A58}">
  <sheetPr codeName="Arkusz3"/>
  <dimension ref="A1:B23"/>
  <sheetViews>
    <sheetView workbookViewId="0">
      <selection activeCell="A30" sqref="A30"/>
    </sheetView>
  </sheetViews>
  <sheetFormatPr defaultRowHeight="15" x14ac:dyDescent="0.25"/>
  <cols>
    <col min="1" max="1" width="72" customWidth="1"/>
    <col min="2" max="2" width="15.42578125" customWidth="1"/>
  </cols>
  <sheetData>
    <row r="1" spans="1:2" x14ac:dyDescent="0.25">
      <c r="A1" t="s">
        <v>31</v>
      </c>
    </row>
    <row r="2" spans="1:2" x14ac:dyDescent="0.25">
      <c r="A2">
        <v>106587</v>
      </c>
    </row>
    <row r="4" spans="1:2" x14ac:dyDescent="0.25">
      <c r="A4" t="s">
        <v>32</v>
      </c>
      <c r="B4" t="s">
        <v>33</v>
      </c>
    </row>
    <row r="5" spans="1:2" x14ac:dyDescent="0.25">
      <c r="A5" s="2" t="s">
        <v>53</v>
      </c>
      <c r="B5" s="6">
        <v>2883133</v>
      </c>
    </row>
    <row r="6" spans="1:2" x14ac:dyDescent="0.25">
      <c r="A6" s="2" t="s">
        <v>99</v>
      </c>
      <c r="B6" s="6">
        <v>2001670</v>
      </c>
    </row>
    <row r="7" spans="1:2" x14ac:dyDescent="0.25">
      <c r="A7" s="2" t="s">
        <v>55</v>
      </c>
      <c r="B7" s="6">
        <v>2017807</v>
      </c>
    </row>
    <row r="8" spans="1:2" x14ac:dyDescent="0.25">
      <c r="A8" s="2" t="s">
        <v>56</v>
      </c>
      <c r="B8" s="6">
        <v>977493</v>
      </c>
    </row>
    <row r="9" spans="1:2" x14ac:dyDescent="0.25">
      <c r="A9" s="2" t="s">
        <v>57</v>
      </c>
      <c r="B9" s="6">
        <v>2370370</v>
      </c>
    </row>
    <row r="10" spans="1:2" x14ac:dyDescent="0.25">
      <c r="A10" s="2" t="s">
        <v>58</v>
      </c>
      <c r="B10" s="6">
        <v>3428728</v>
      </c>
    </row>
    <row r="11" spans="1:2" x14ac:dyDescent="0.25">
      <c r="A11" s="2" t="s">
        <v>59</v>
      </c>
      <c r="B11" s="6">
        <v>5509351</v>
      </c>
    </row>
    <row r="12" spans="1:2" x14ac:dyDescent="0.25">
      <c r="A12" s="2" t="s">
        <v>60</v>
      </c>
      <c r="B12" s="6">
        <v>939470</v>
      </c>
    </row>
    <row r="13" spans="1:2" x14ac:dyDescent="0.25">
      <c r="A13" s="2" t="s">
        <v>61</v>
      </c>
      <c r="B13" s="6">
        <v>2075827</v>
      </c>
    </row>
    <row r="14" spans="1:2" x14ac:dyDescent="0.25">
      <c r="A14" s="2" t="s">
        <v>62</v>
      </c>
      <c r="B14" s="6">
        <v>1140681</v>
      </c>
    </row>
    <row r="15" spans="1:2" x14ac:dyDescent="0.25">
      <c r="A15" s="2" t="s">
        <v>63</v>
      </c>
      <c r="B15" s="6">
        <v>2358323</v>
      </c>
    </row>
    <row r="16" spans="1:2" x14ac:dyDescent="0.25">
      <c r="A16" s="2" t="s">
        <v>64</v>
      </c>
      <c r="B16" s="6">
        <v>4333066</v>
      </c>
    </row>
    <row r="17" spans="1:2" x14ac:dyDescent="0.25">
      <c r="A17" s="2" t="s">
        <v>65</v>
      </c>
      <c r="B17" s="6">
        <v>1173285</v>
      </c>
    </row>
    <row r="18" spans="1:2" x14ac:dyDescent="0.25">
      <c r="A18" s="2" t="s">
        <v>100</v>
      </c>
      <c r="B18" s="6">
        <v>1362433</v>
      </c>
    </row>
    <row r="19" spans="1:2" x14ac:dyDescent="0.25">
      <c r="A19" s="2" t="s">
        <v>67</v>
      </c>
      <c r="B19" s="6">
        <v>3490364</v>
      </c>
    </row>
    <row r="20" spans="1:2" x14ac:dyDescent="0.25">
      <c r="A20" s="2" t="s">
        <v>68</v>
      </c>
      <c r="B20" s="6">
        <v>1636293</v>
      </c>
    </row>
    <row r="21" spans="1:2" x14ac:dyDescent="0.25">
      <c r="A21" t="s">
        <v>89</v>
      </c>
      <c r="B21" s="6">
        <f>SUBTOTAL(109,_WD2[Populacja])</f>
        <v>37698294</v>
      </c>
    </row>
    <row r="23" spans="1:2" x14ac:dyDescent="0.25">
      <c r="A23" s="1" t="s">
        <v>90</v>
      </c>
      <c r="B23" s="7" cm="1">
        <f t="array" ref="B23">tblSumaZgonowZChorobamiWspo[Suma zgonów wywołanych przez COVID wraz z chorobami współistniejącymi]/_WD2[[#Totals],[Populacja]]</f>
        <v>2.8273693233969686E-3</v>
      </c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1FD4-AAE9-46DF-AD8C-55A500988CD6}">
  <sheetPr codeName="Arkusz4"/>
  <dimension ref="A1:F18"/>
  <sheetViews>
    <sheetView workbookViewId="0">
      <selection activeCell="E11" sqref="E11"/>
    </sheetView>
  </sheetViews>
  <sheetFormatPr defaultRowHeight="15" x14ac:dyDescent="0.25"/>
  <cols>
    <col min="1" max="1" width="20.7109375" bestFit="1" customWidth="1"/>
    <col min="2" max="2" width="10.5703125" bestFit="1" customWidth="1"/>
    <col min="5" max="5" width="18.42578125" customWidth="1"/>
    <col min="6" max="6" width="12.140625" bestFit="1" customWidth="1"/>
  </cols>
  <sheetData>
    <row r="1" spans="1:6" x14ac:dyDescent="0.25">
      <c r="A1" t="s">
        <v>225</v>
      </c>
      <c r="B1" t="s">
        <v>34</v>
      </c>
      <c r="C1" t="s">
        <v>35</v>
      </c>
      <c r="E1" t="s">
        <v>226</v>
      </c>
      <c r="F1" t="s">
        <v>179</v>
      </c>
    </row>
    <row r="2" spans="1:6" x14ac:dyDescent="0.25">
      <c r="A2" t="str">
        <f>IF(PulpitNawigacyjny!$C$8="Cała Polska","PRAWDA",IF(PulpitNawigacyjny!$C$8=tblSzczepieniaLiczbaWojewodztwo[[#This Row],[Wojewodztwo]],"PRAWDA","FAŁSZ"))</f>
        <v>PRAWDA</v>
      </c>
      <c r="B2" s="2" t="s">
        <v>36</v>
      </c>
      <c r="C2">
        <v>1807643</v>
      </c>
      <c r="E2" t="str" cm="1">
        <f t="array" ref="E2:F17">_xlfn._xlws.FILTER(B2:C17,A2:A17)</f>
        <v>dolnośląskie</v>
      </c>
      <c r="F2">
        <v>1807643</v>
      </c>
    </row>
    <row r="3" spans="1:6" x14ac:dyDescent="0.25">
      <c r="A3" t="str">
        <f>IF(PulpitNawigacyjny!$C$8="Cała Polska","PRAWDA",IF(PulpitNawigacyjny!$C$8=tblSzczepieniaLiczbaWojewodztwo[[#This Row],[Wojewodztwo]],"PRAWDA","FAŁSZ"))</f>
        <v>PRAWDA</v>
      </c>
      <c r="B3" s="2" t="s">
        <v>37</v>
      </c>
      <c r="C3">
        <v>1223626</v>
      </c>
      <c r="E3" t="str">
        <v>kujawsko-pomorskie</v>
      </c>
      <c r="F3">
        <v>1223626</v>
      </c>
    </row>
    <row r="4" spans="1:6" x14ac:dyDescent="0.25">
      <c r="A4" t="str">
        <f>IF(PulpitNawigacyjny!$C$8="Cała Polska","PRAWDA",IF(PulpitNawigacyjny!$C$8=tblSzczepieniaLiczbaWojewodztwo[[#This Row],[Wojewodztwo]],"PRAWDA","FAŁSZ"))</f>
        <v>PRAWDA</v>
      </c>
      <c r="B4" s="2" t="s">
        <v>38</v>
      </c>
      <c r="C4">
        <v>1057934</v>
      </c>
      <c r="E4" t="str">
        <v>lubelskie</v>
      </c>
      <c r="F4">
        <v>1057934</v>
      </c>
    </row>
    <row r="5" spans="1:6" x14ac:dyDescent="0.25">
      <c r="A5" t="str">
        <f>IF(PulpitNawigacyjny!$C$8="Cała Polska","PRAWDA",IF(PulpitNawigacyjny!$C$8=tblSzczepieniaLiczbaWojewodztwo[[#This Row],[Wojewodztwo]],"PRAWDA","FAŁSZ"))</f>
        <v>PRAWDA</v>
      </c>
      <c r="B5" s="2" t="s">
        <v>39</v>
      </c>
      <c r="C5">
        <v>647557</v>
      </c>
      <c r="E5" t="str">
        <v>lubuskie</v>
      </c>
      <c r="F5">
        <v>647557</v>
      </c>
    </row>
    <row r="6" spans="1:6" x14ac:dyDescent="0.25">
      <c r="A6" t="str">
        <f>IF(PulpitNawigacyjny!$C$8="Cała Polska","PRAWDA",IF(PulpitNawigacyjny!$C$8=tblSzczepieniaLiczbaWojewodztwo[[#This Row],[Wojewodztwo]],"PRAWDA","FAŁSZ"))</f>
        <v>PRAWDA</v>
      </c>
      <c r="B6" s="2" t="s">
        <v>40</v>
      </c>
      <c r="C6">
        <v>1471487</v>
      </c>
      <c r="E6" t="str">
        <v>łódzkie</v>
      </c>
      <c r="F6">
        <v>1471487</v>
      </c>
    </row>
    <row r="7" spans="1:6" x14ac:dyDescent="0.25">
      <c r="A7" t="str">
        <f>IF(PulpitNawigacyjny!$C$8="Cała Polska","PRAWDA",IF(PulpitNawigacyjny!$C$8=tblSzczepieniaLiczbaWojewodztwo[[#This Row],[Wojewodztwo]],"PRAWDA","FAŁSZ"))</f>
        <v>PRAWDA</v>
      </c>
      <c r="B7" s="2" t="s">
        <v>41</v>
      </c>
      <c r="C7">
        <v>1909353</v>
      </c>
      <c r="E7" t="str">
        <v>małopolskie</v>
      </c>
      <c r="F7">
        <v>1909353</v>
      </c>
    </row>
    <row r="8" spans="1:6" x14ac:dyDescent="0.25">
      <c r="A8" t="str">
        <f>IF(PulpitNawigacyjny!$C$8="Cała Polska","PRAWDA",IF(PulpitNawigacyjny!$C$8=tblSzczepieniaLiczbaWojewodztwo[[#This Row],[Wojewodztwo]],"PRAWDA","FAŁSZ"))</f>
        <v>PRAWDA</v>
      </c>
      <c r="B8" s="2" t="s">
        <v>42</v>
      </c>
      <c r="C8">
        <v>3589745</v>
      </c>
      <c r="E8" t="str">
        <v>mazowieckie</v>
      </c>
      <c r="F8">
        <v>3589745</v>
      </c>
    </row>
    <row r="9" spans="1:6" x14ac:dyDescent="0.25">
      <c r="A9" t="str">
        <f>IF(PulpitNawigacyjny!$C$8="Cała Polska","PRAWDA",IF(PulpitNawigacyjny!$C$8=tblSzczepieniaLiczbaWojewodztwo[[#This Row],[Wojewodztwo]],"PRAWDA","FAŁSZ"))</f>
        <v>PRAWDA</v>
      </c>
      <c r="B9" s="2" t="s">
        <v>43</v>
      </c>
      <c r="C9">
        <v>532145</v>
      </c>
      <c r="E9" t="str">
        <v>opolskie</v>
      </c>
      <c r="F9">
        <v>532145</v>
      </c>
    </row>
    <row r="10" spans="1:6" x14ac:dyDescent="0.25">
      <c r="A10" t="str">
        <f>IF(PulpitNawigacyjny!$C$8="Cała Polska","PRAWDA",IF(PulpitNawigacyjny!$C$8=tblSzczepieniaLiczbaWojewodztwo[[#This Row],[Wojewodztwo]],"PRAWDA","FAŁSZ"))</f>
        <v>PRAWDA</v>
      </c>
      <c r="B10" s="2" t="s">
        <v>44</v>
      </c>
      <c r="C10">
        <v>973595</v>
      </c>
      <c r="E10" t="str">
        <v>podkarpackie</v>
      </c>
      <c r="F10">
        <v>973595</v>
      </c>
    </row>
    <row r="11" spans="1:6" x14ac:dyDescent="0.25">
      <c r="A11" t="str">
        <f>IF(PulpitNawigacyjny!$C$8="Cała Polska","PRAWDA",IF(PulpitNawigacyjny!$C$8=tblSzczepieniaLiczbaWojewodztwo[[#This Row],[Wojewodztwo]],"PRAWDA","FAŁSZ"))</f>
        <v>PRAWDA</v>
      </c>
      <c r="B11" s="2" t="s">
        <v>45</v>
      </c>
      <c r="C11">
        <v>654167</v>
      </c>
      <c r="E11" t="str">
        <v>podlaskie</v>
      </c>
      <c r="F11">
        <v>654167</v>
      </c>
    </row>
    <row r="12" spans="1:6" x14ac:dyDescent="0.25">
      <c r="A12" t="str">
        <f>IF(PulpitNawigacyjny!$C$8="Cała Polska","PRAWDA",IF(PulpitNawigacyjny!$C$8=tblSzczepieniaLiczbaWojewodztwo[[#This Row],[Wojewodztwo]],"PRAWDA","FAŁSZ"))</f>
        <v>PRAWDA</v>
      </c>
      <c r="B12" s="2" t="s">
        <v>46</v>
      </c>
      <c r="C12">
        <v>1498987</v>
      </c>
      <c r="E12" t="str">
        <v>pomorskie</v>
      </c>
      <c r="F12">
        <v>1498987</v>
      </c>
    </row>
    <row r="13" spans="1:6" x14ac:dyDescent="0.25">
      <c r="A13" t="str">
        <f>IF(PulpitNawigacyjny!$C$8="Cała Polska","PRAWDA",IF(PulpitNawigacyjny!$C$8=tblSzczepieniaLiczbaWojewodztwo[[#This Row],[Wojewodztwo]],"PRAWDA","FAŁSZ"))</f>
        <v>PRAWDA</v>
      </c>
      <c r="B13" s="2" t="s">
        <v>47</v>
      </c>
      <c r="C13">
        <v>2667151</v>
      </c>
      <c r="E13" t="str">
        <v>śląskie</v>
      </c>
      <c r="F13">
        <v>2667151</v>
      </c>
    </row>
    <row r="14" spans="1:6" x14ac:dyDescent="0.25">
      <c r="A14" t="str">
        <f>IF(PulpitNawigacyjny!$C$8="Cała Polska","PRAWDA",IF(PulpitNawigacyjny!$C$8=tblSzczepieniaLiczbaWojewodztwo[[#This Row],[Wojewodztwo]],"PRAWDA","FAŁSZ"))</f>
        <v>PRAWDA</v>
      </c>
      <c r="B14" s="2" t="s">
        <v>48</v>
      </c>
      <c r="C14">
        <v>652505</v>
      </c>
      <c r="E14" t="str">
        <v>świętokrzyskie</v>
      </c>
      <c r="F14">
        <v>652505</v>
      </c>
    </row>
    <row r="15" spans="1:6" x14ac:dyDescent="0.25">
      <c r="A15" t="str">
        <f>IF(PulpitNawigacyjny!$C$8="Cała Polska","PRAWDA",IF(PulpitNawigacyjny!$C$8=tblSzczepieniaLiczbaWojewodztwo[[#This Row],[Wojewodztwo]],"PRAWDA","FAŁSZ"))</f>
        <v>PRAWDA</v>
      </c>
      <c r="B15" s="2" t="s">
        <v>49</v>
      </c>
      <c r="C15">
        <v>788304</v>
      </c>
      <c r="E15" t="str">
        <v>warmińsko-mazurskie</v>
      </c>
      <c r="F15">
        <v>788304</v>
      </c>
    </row>
    <row r="16" spans="1:6" x14ac:dyDescent="0.25">
      <c r="A16" t="str">
        <f>IF(PulpitNawigacyjny!$C$8="Cała Polska","PRAWDA",IF(PulpitNawigacyjny!$C$8=tblSzczepieniaLiczbaWojewodztwo[[#This Row],[Wojewodztwo]],"PRAWDA","FAŁSZ"))</f>
        <v>PRAWDA</v>
      </c>
      <c r="B16" s="2" t="s">
        <v>50</v>
      </c>
      <c r="C16">
        <v>2340027</v>
      </c>
      <c r="E16" t="str">
        <v>wielkopolskie</v>
      </c>
      <c r="F16">
        <v>2340027</v>
      </c>
    </row>
    <row r="17" spans="1:6" x14ac:dyDescent="0.25">
      <c r="A17" t="str">
        <f>IF(PulpitNawigacyjny!$C$8="Cała Polska","PRAWDA",IF(PulpitNawigacyjny!$C$8=tblSzczepieniaLiczbaWojewodztwo[[#This Row],[Wojewodztwo]],"PRAWDA","FAŁSZ"))</f>
        <v>PRAWDA</v>
      </c>
      <c r="B17" s="2" t="s">
        <v>51</v>
      </c>
      <c r="C17">
        <v>1063713</v>
      </c>
      <c r="E17" t="str">
        <v>zachodniopomorskie</v>
      </c>
      <c r="F17">
        <v>1063713</v>
      </c>
    </row>
    <row r="18" spans="1:6" x14ac:dyDescent="0.25">
      <c r="A18" t="str">
        <f>IF(PulpitNawigacyjny!$C$8="Cała Polska","PRAWDA",IF(PulpitNawigacyjny!$C$8=tblSzczepieniaLiczbaWojewodztwo[[#This Row],[Wojewodztwo]],"PRAWDA","FAŁSZ"))</f>
        <v>PRAWDA</v>
      </c>
      <c r="B18" s="2" t="s">
        <v>93</v>
      </c>
      <c r="C18">
        <v>22877939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2146-38B4-4CC8-9538-D52591A39932}">
  <sheetPr codeName="Arkusz5"/>
  <dimension ref="A1:A18"/>
  <sheetViews>
    <sheetView workbookViewId="0">
      <selection activeCell="B3" sqref="B3"/>
    </sheetView>
  </sheetViews>
  <sheetFormatPr defaultRowHeight="15" x14ac:dyDescent="0.25"/>
  <cols>
    <col min="1" max="1" width="28.28515625" customWidth="1"/>
    <col min="2" max="2" width="21" bestFit="1" customWidth="1"/>
  </cols>
  <sheetData>
    <row r="1" spans="1:1" x14ac:dyDescent="0.25">
      <c r="A1" s="4" t="s">
        <v>52</v>
      </c>
    </row>
    <row r="2" spans="1:1" x14ac:dyDescent="0.25">
      <c r="A2" t="s">
        <v>93</v>
      </c>
    </row>
    <row r="3" spans="1:1" x14ac:dyDescent="0.25">
      <c r="A3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  <row r="9" spans="1:1" x14ac:dyDescent="0.25">
      <c r="A9" t="s">
        <v>59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5923-D648-4C89-8804-79F8AADF8FCA}">
  <sheetPr codeName="Arkusz6"/>
  <dimension ref="A1:E18"/>
  <sheetViews>
    <sheetView workbookViewId="0">
      <selection activeCell="B18" sqref="B18"/>
    </sheetView>
  </sheetViews>
  <sheetFormatPr defaultRowHeight="15" x14ac:dyDescent="0.25"/>
  <cols>
    <col min="1" max="1" width="30.7109375" bestFit="1" customWidth="1"/>
    <col min="2" max="2" width="15.42578125" customWidth="1"/>
    <col min="3" max="3" width="25.5703125" customWidth="1"/>
    <col min="4" max="4" width="30.7109375" bestFit="1" customWidth="1"/>
    <col min="5" max="5" width="20.7109375" bestFit="1" customWidth="1"/>
    <col min="6" max="6" width="22.28515625" bestFit="1" customWidth="1"/>
    <col min="7" max="7" width="20.7109375" bestFit="1" customWidth="1"/>
  </cols>
  <sheetData>
    <row r="1" spans="1:5" x14ac:dyDescent="0.25">
      <c r="A1" t="s">
        <v>32</v>
      </c>
      <c r="B1" t="s">
        <v>33</v>
      </c>
      <c r="C1" t="s">
        <v>94</v>
      </c>
      <c r="D1" t="s">
        <v>90</v>
      </c>
      <c r="E1" t="s">
        <v>101</v>
      </c>
    </row>
    <row r="2" spans="1:5" x14ac:dyDescent="0.25">
      <c r="A2" s="2" t="s">
        <v>53</v>
      </c>
      <c r="B2" s="6">
        <v>2883133</v>
      </c>
      <c r="C2" s="6">
        <v>1807643</v>
      </c>
      <c r="D2" s="8">
        <f>_WD29[[#This Row],[Zaszczepieni 1 dawką]]/_WD29[[#This Row],[Populacja]]</f>
        <v>0.62697176994609682</v>
      </c>
      <c r="E2" s="8">
        <v>1</v>
      </c>
    </row>
    <row r="3" spans="1:5" x14ac:dyDescent="0.25">
      <c r="A3" s="2" t="s">
        <v>99</v>
      </c>
      <c r="B3" s="6">
        <v>2001670</v>
      </c>
      <c r="C3" s="6">
        <v>1223626</v>
      </c>
      <c r="D3" s="8">
        <f>_WD29[[#This Row],[Zaszczepieni 1 dawką]]/_WD29[[#This Row],[Populacja]]</f>
        <v>0.61130256236042901</v>
      </c>
      <c r="E3" s="8">
        <v>1</v>
      </c>
    </row>
    <row r="4" spans="1:5" x14ac:dyDescent="0.25">
      <c r="A4" s="2" t="s">
        <v>55</v>
      </c>
      <c r="B4" s="6">
        <v>2017807</v>
      </c>
      <c r="C4" s="6">
        <v>1057934</v>
      </c>
      <c r="D4" s="8">
        <f>_WD29[[#This Row],[Zaszczepieni 1 dawką]]/_WD29[[#This Row],[Populacja]]</f>
        <v>0.52429890470198592</v>
      </c>
      <c r="E4" s="8">
        <v>1</v>
      </c>
    </row>
    <row r="5" spans="1:5" x14ac:dyDescent="0.25">
      <c r="A5" s="2" t="s">
        <v>56</v>
      </c>
      <c r="B5" s="6">
        <v>977493</v>
      </c>
      <c r="C5" s="6">
        <v>647557</v>
      </c>
      <c r="D5" s="8">
        <f>_WD29[[#This Row],[Zaszczepieni 1 dawką]]/_WD29[[#This Row],[Populacja]]</f>
        <v>0.66246714810233931</v>
      </c>
      <c r="E5" s="8">
        <v>1</v>
      </c>
    </row>
    <row r="6" spans="1:5" x14ac:dyDescent="0.25">
      <c r="A6" s="2" t="s">
        <v>57</v>
      </c>
      <c r="B6" s="6">
        <v>2370370</v>
      </c>
      <c r="C6" s="6">
        <v>1471487</v>
      </c>
      <c r="D6" s="8">
        <f>_WD29[[#This Row],[Zaszczepieni 1 dawką]]/_WD29[[#This Row],[Populacja]]</f>
        <v>0.62078367512244925</v>
      </c>
      <c r="E6" s="8">
        <v>1</v>
      </c>
    </row>
    <row r="7" spans="1:5" x14ac:dyDescent="0.25">
      <c r="A7" s="2" t="s">
        <v>58</v>
      </c>
      <c r="B7" s="6">
        <v>3428728</v>
      </c>
      <c r="C7" s="6">
        <v>1909353</v>
      </c>
      <c r="D7" s="8">
        <f>_WD29[[#This Row],[Zaszczepieni 1 dawką]]/_WD29[[#This Row],[Populacja]]</f>
        <v>0.55686919464011142</v>
      </c>
      <c r="E7" s="8">
        <v>1</v>
      </c>
    </row>
    <row r="8" spans="1:5" x14ac:dyDescent="0.25">
      <c r="A8" s="2" t="s">
        <v>59</v>
      </c>
      <c r="B8" s="6">
        <v>5509351</v>
      </c>
      <c r="C8" s="6">
        <v>3589745</v>
      </c>
      <c r="D8" s="8">
        <f>_WD29[[#This Row],[Zaszczepieni 1 dawką]]/_WD29[[#This Row],[Populacja]]</f>
        <v>0.65157311632531667</v>
      </c>
      <c r="E8" s="8">
        <v>1</v>
      </c>
    </row>
    <row r="9" spans="1:5" x14ac:dyDescent="0.25">
      <c r="A9" s="2" t="s">
        <v>60</v>
      </c>
      <c r="B9" s="6">
        <v>939470</v>
      </c>
      <c r="C9" s="6">
        <v>532145</v>
      </c>
      <c r="D9" s="8">
        <f>_WD29[[#This Row],[Zaszczepieni 1 dawką]]/_WD29[[#This Row],[Populacja]]</f>
        <v>0.56643107283894112</v>
      </c>
      <c r="E9" s="8">
        <v>1</v>
      </c>
    </row>
    <row r="10" spans="1:5" x14ac:dyDescent="0.25">
      <c r="A10" s="2" t="s">
        <v>61</v>
      </c>
      <c r="B10" s="6">
        <v>2075827</v>
      </c>
      <c r="C10" s="6">
        <v>973595</v>
      </c>
      <c r="D10" s="8">
        <f>_WD29[[#This Row],[Zaszczepieni 1 dawką]]/_WD29[[#This Row],[Populacja]]</f>
        <v>0.46901548154061007</v>
      </c>
      <c r="E10" s="8">
        <v>1</v>
      </c>
    </row>
    <row r="11" spans="1:5" x14ac:dyDescent="0.25">
      <c r="A11" s="2" t="s">
        <v>62</v>
      </c>
      <c r="B11" s="6">
        <v>1140681</v>
      </c>
      <c r="C11" s="6">
        <v>654167</v>
      </c>
      <c r="D11" s="8">
        <f>_WD29[[#This Row],[Zaszczepieni 1 dawką]]/_WD29[[#This Row],[Populacja]]</f>
        <v>0.57348811806280631</v>
      </c>
      <c r="E11" s="8">
        <v>1</v>
      </c>
    </row>
    <row r="12" spans="1:5" x14ac:dyDescent="0.25">
      <c r="A12" s="2" t="s">
        <v>63</v>
      </c>
      <c r="B12" s="6">
        <v>2358323</v>
      </c>
      <c r="C12" s="6">
        <v>1498987</v>
      </c>
      <c r="D12" s="8">
        <f>_WD29[[#This Row],[Zaszczepieni 1 dawką]]/_WD29[[#This Row],[Populacja]]</f>
        <v>0.63561564722050368</v>
      </c>
      <c r="E12" s="8">
        <v>1</v>
      </c>
    </row>
    <row r="13" spans="1:5" x14ac:dyDescent="0.25">
      <c r="A13" s="2" t="s">
        <v>64</v>
      </c>
      <c r="B13" s="6">
        <v>4333066</v>
      </c>
      <c r="C13" s="6">
        <v>2667151</v>
      </c>
      <c r="D13" s="8">
        <f>_WD29[[#This Row],[Zaszczepieni 1 dawką]]/_WD29[[#This Row],[Populacja]]</f>
        <v>0.61553435835041515</v>
      </c>
      <c r="E13" s="8">
        <v>1</v>
      </c>
    </row>
    <row r="14" spans="1:5" x14ac:dyDescent="0.25">
      <c r="A14" s="2" t="s">
        <v>65</v>
      </c>
      <c r="B14" s="6">
        <v>1173285</v>
      </c>
      <c r="C14" s="6">
        <v>652505</v>
      </c>
      <c r="D14" s="8">
        <f>_WD29[[#This Row],[Zaszczepieni 1 dawką]]/_WD29[[#This Row],[Populacja]]</f>
        <v>0.55613512488440575</v>
      </c>
      <c r="E14" s="8">
        <v>1</v>
      </c>
    </row>
    <row r="15" spans="1:5" x14ac:dyDescent="0.25">
      <c r="A15" s="2" t="s">
        <v>100</v>
      </c>
      <c r="B15" s="6">
        <v>1362433</v>
      </c>
      <c r="C15" s="6">
        <v>788304</v>
      </c>
      <c r="D15" s="8">
        <f>_WD29[[#This Row],[Zaszczepieni 1 dawką]]/_WD29[[#This Row],[Populacja]]</f>
        <v>0.5786001953857548</v>
      </c>
      <c r="E15" s="8">
        <v>1</v>
      </c>
    </row>
    <row r="16" spans="1:5" x14ac:dyDescent="0.25">
      <c r="A16" s="2" t="s">
        <v>67</v>
      </c>
      <c r="B16" s="6">
        <v>3490364</v>
      </c>
      <c r="C16" s="6">
        <v>2340027</v>
      </c>
      <c r="D16" s="8">
        <f>_WD29[[#This Row],[Zaszczepieni 1 dawką]]/_WD29[[#This Row],[Populacja]]</f>
        <v>0.67042491843257612</v>
      </c>
      <c r="E16" s="8">
        <v>1</v>
      </c>
    </row>
    <row r="17" spans="1:5" x14ac:dyDescent="0.25">
      <c r="A17" s="2" t="s">
        <v>68</v>
      </c>
      <c r="B17" s="6">
        <v>1636293</v>
      </c>
      <c r="C17" s="6">
        <v>1063713</v>
      </c>
      <c r="D17" s="8">
        <f>_WD29[[#This Row],[Zaszczepieni 1 dawką]]/_WD29[[#This Row],[Populacja]]</f>
        <v>0.65007489489962988</v>
      </c>
      <c r="E17" s="8">
        <v>1</v>
      </c>
    </row>
    <row r="18" spans="1:5" x14ac:dyDescent="0.25">
      <c r="A18" t="s">
        <v>93</v>
      </c>
      <c r="B18" s="6">
        <f>SUBTOTAL(109,_WD29[Populacja])</f>
        <v>37698294</v>
      </c>
      <c r="C18" s="6">
        <f>SUBTOTAL(109,_WD29[Zaszczepieni 1 dawką])</f>
        <v>22877939</v>
      </c>
      <c r="D18" s="8">
        <f>SUBTOTAL(101,_WD29[Procent])</f>
        <v>0.59809913642589829</v>
      </c>
      <c r="E18" s="8">
        <f>SUBTOTAL(101,_WD29[Całość])</f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FE94-28BD-4209-BFA0-60ADB4EF66F1}">
  <sheetPr codeName="Arkusz7"/>
  <dimension ref="A1:J18"/>
  <sheetViews>
    <sheetView topLeftCell="E1" zoomScale="120" zoomScaleNormal="120" workbookViewId="0">
      <selection activeCell="M1" sqref="M1:N17"/>
    </sheetView>
  </sheetViews>
  <sheetFormatPr defaultRowHeight="15" x14ac:dyDescent="0.25"/>
  <cols>
    <col min="1" max="1" width="20.7109375" bestFit="1" customWidth="1"/>
    <col min="2" max="2" width="20.7109375" customWidth="1"/>
    <col min="3" max="3" width="39.140625" bestFit="1" customWidth="1"/>
    <col min="4" max="4" width="18.85546875" bestFit="1" customWidth="1"/>
    <col min="5" max="5" width="14.85546875" customWidth="1"/>
    <col min="6" max="6" width="13.7109375" customWidth="1"/>
    <col min="9" max="9" width="34.28515625" bestFit="1" customWidth="1"/>
    <col min="10" max="10" width="16.5703125" bestFit="1" customWidth="1"/>
    <col min="11" max="11" width="12.28515625" bestFit="1" customWidth="1"/>
    <col min="13" max="13" width="15" customWidth="1"/>
  </cols>
  <sheetData>
    <row r="1" spans="1:10" x14ac:dyDescent="0.25">
      <c r="A1" t="s">
        <v>225</v>
      </c>
      <c r="B1" t="s">
        <v>34</v>
      </c>
      <c r="C1" t="s">
        <v>243</v>
      </c>
      <c r="D1" t="s">
        <v>70</v>
      </c>
      <c r="E1" t="s">
        <v>33</v>
      </c>
      <c r="F1" t="s">
        <v>90</v>
      </c>
      <c r="I1" t="s">
        <v>226</v>
      </c>
      <c r="J1" t="s">
        <v>244</v>
      </c>
    </row>
    <row r="2" spans="1:10" x14ac:dyDescent="0.25">
      <c r="A2" t="str">
        <f>IF(PulpitNawigacyjny!$C$8="Cała Polska","PRAWDA",IF(B2=PulpitNawigacyjny!$C$8,"PRAWDA","FAŁSZ"))</f>
        <v>PRAWDA</v>
      </c>
      <c r="D2" s="6"/>
      <c r="E2" s="6">
        <v>37698294</v>
      </c>
      <c r="F2" s="8">
        <f>tblLiczbaZarazonychWgWoj[[#This Row],[Liczba zarazonych]]/tblLiczbaZarazonychWgWoj[[#This Row],[Populacja]]</f>
        <v>0</v>
      </c>
      <c r="I2" cm="1">
        <f t="array" ref="I2:J18">_xlfn._xlws.FILTER(tblLiczbaZarazonychWgWoj[[Pomocnicza2]:[Liczba zarazonych]],tblLiczbaZarazonychWgWoj[Pomocnicza])</f>
        <v>0</v>
      </c>
      <c r="J2">
        <v>0</v>
      </c>
    </row>
    <row r="3" spans="1:10" x14ac:dyDescent="0.25">
      <c r="A3" t="str">
        <f>IF(PulpitNawigacyjny!$C$8="Cała Polska","PRAWDA",IF(B3=PulpitNawigacyjny!$C$8,"PRAWDA","FAŁSZ"))</f>
        <v>PRAWDA</v>
      </c>
      <c r="B3" t="s">
        <v>36</v>
      </c>
      <c r="C3" t="s">
        <v>227</v>
      </c>
      <c r="D3" s="6">
        <v>431470</v>
      </c>
      <c r="E3" s="6">
        <v>2883133</v>
      </c>
      <c r="F3" s="8">
        <f>tblLiczbaZarazonychWgWoj[[#This Row],[Liczba zarazonych]]/tblLiczbaZarazonychWgWoj[[#This Row],[Populacja]]</f>
        <v>0.14965317243429282</v>
      </c>
      <c r="I3" t="str">
        <v>województwo dolnośląskie</v>
      </c>
      <c r="J3">
        <v>431470</v>
      </c>
    </row>
    <row r="4" spans="1:10" x14ac:dyDescent="0.25">
      <c r="A4" t="str">
        <f>IF(PulpitNawigacyjny!$C$8="Cała Polska","PRAWDA",IF(B4=PulpitNawigacyjny!$C$8,"PRAWDA","FAŁSZ"))</f>
        <v>PRAWDA</v>
      </c>
      <c r="B4" t="s">
        <v>37</v>
      </c>
      <c r="C4" t="s">
        <v>228</v>
      </c>
      <c r="D4" s="6">
        <v>349872</v>
      </c>
      <c r="E4" s="6">
        <v>2001670</v>
      </c>
      <c r="F4" s="8">
        <f>tblLiczbaZarazonychWgWoj[[#This Row],[Liczba zarazonych]]/tblLiczbaZarazonychWgWoj[[#This Row],[Populacja]]</f>
        <v>0.17479005030799283</v>
      </c>
      <c r="I4" t="str">
        <v>województwo kujawsko-pomorskie</v>
      </c>
      <c r="J4">
        <v>349872</v>
      </c>
    </row>
    <row r="5" spans="1:10" x14ac:dyDescent="0.25">
      <c r="A5" t="str">
        <f>IF(PulpitNawigacyjny!$C$8="Cała Polska","PRAWDA",IF(B5=PulpitNawigacyjny!$C$8,"PRAWDA","FAŁSZ"))</f>
        <v>PRAWDA</v>
      </c>
      <c r="B5" t="s">
        <v>38</v>
      </c>
      <c r="C5" t="s">
        <v>229</v>
      </c>
      <c r="D5" s="6">
        <v>311442</v>
      </c>
      <c r="E5" s="6">
        <v>2017807</v>
      </c>
      <c r="F5" s="8">
        <f>tblLiczbaZarazonychWgWoj[[#This Row],[Liczba zarazonych]]/tblLiczbaZarazonychWgWoj[[#This Row],[Populacja]]</f>
        <v>0.15434677350212384</v>
      </c>
      <c r="I5" t="str">
        <v>województwo lubelskie</v>
      </c>
      <c r="J5">
        <v>311442</v>
      </c>
    </row>
    <row r="6" spans="1:10" x14ac:dyDescent="0.25">
      <c r="A6" t="str">
        <f>IF(PulpitNawigacyjny!$C$8="Cała Polska","PRAWDA",IF(B6=PulpitNawigacyjny!$C$8,"PRAWDA","FAŁSZ"))</f>
        <v>PRAWDA</v>
      </c>
      <c r="B6" t="s">
        <v>39</v>
      </c>
      <c r="C6" t="s">
        <v>230</v>
      </c>
      <c r="D6" s="6">
        <v>149076</v>
      </c>
      <c r="E6" s="6">
        <v>977493</v>
      </c>
      <c r="F6" s="8">
        <f>tblLiczbaZarazonychWgWoj[[#This Row],[Liczba zarazonych]]/tblLiczbaZarazonychWgWoj[[#This Row],[Populacja]]</f>
        <v>0.15250850901234075</v>
      </c>
      <c r="I6" t="str">
        <v>województwo lubuskie</v>
      </c>
      <c r="J6">
        <v>149076</v>
      </c>
    </row>
    <row r="7" spans="1:10" x14ac:dyDescent="0.25">
      <c r="A7" t="str">
        <f>IF(PulpitNawigacyjny!$C$8="Cała Polska","PRAWDA",IF(B7=PulpitNawigacyjny!$C$8,"PRAWDA","FAŁSZ"))</f>
        <v>PRAWDA</v>
      </c>
      <c r="B7" t="s">
        <v>40</v>
      </c>
      <c r="C7" t="s">
        <v>231</v>
      </c>
      <c r="D7" s="6">
        <v>342278</v>
      </c>
      <c r="E7" s="6">
        <v>2370370</v>
      </c>
      <c r="F7" s="8">
        <f>tblLiczbaZarazonychWgWoj[[#This Row],[Liczba zarazonych]]/tblLiczbaZarazonychWgWoj[[#This Row],[Populacja]]</f>
        <v>0.14439855381227404</v>
      </c>
      <c r="I7" t="str">
        <v>województwo łódzkie</v>
      </c>
      <c r="J7">
        <v>342278</v>
      </c>
    </row>
    <row r="8" spans="1:10" x14ac:dyDescent="0.25">
      <c r="A8" t="str">
        <f>IF(PulpitNawigacyjny!$C$8="Cała Polska","PRAWDA",IF(B8=PulpitNawigacyjny!$C$8,"PRAWDA","FAŁSZ"))</f>
        <v>PRAWDA</v>
      </c>
      <c r="B8" t="s">
        <v>41</v>
      </c>
      <c r="C8" t="s">
        <v>232</v>
      </c>
      <c r="D8" s="6">
        <v>420983</v>
      </c>
      <c r="E8" s="6">
        <v>3428728</v>
      </c>
      <c r="F8" s="8">
        <f>tblLiczbaZarazonychWgWoj[[#This Row],[Liczba zarazonych]]/tblLiczbaZarazonychWgWoj[[#This Row],[Populacja]]</f>
        <v>0.12278110132970595</v>
      </c>
      <c r="I8" t="str">
        <v>województwo małopolskie</v>
      </c>
      <c r="J8">
        <v>420983</v>
      </c>
    </row>
    <row r="9" spans="1:10" x14ac:dyDescent="0.25">
      <c r="A9" t="str">
        <f>IF(PulpitNawigacyjny!$C$8="Cała Polska","PRAWDA",IF(B9=PulpitNawigacyjny!$C$8,"PRAWDA","FAŁSZ"))</f>
        <v>PRAWDA</v>
      </c>
      <c r="B9" t="s">
        <v>42</v>
      </c>
      <c r="C9" t="s">
        <v>233</v>
      </c>
      <c r="D9" s="6">
        <v>896519</v>
      </c>
      <c r="E9" s="6">
        <v>5509351</v>
      </c>
      <c r="F9" s="8">
        <f>tblLiczbaZarazonychWgWoj[[#This Row],[Liczba zarazonych]]/tblLiczbaZarazonychWgWoj[[#This Row],[Populacja]]</f>
        <v>0.16272678941675708</v>
      </c>
      <c r="I9" t="str">
        <v>województwo mazowieckie</v>
      </c>
      <c r="J9">
        <v>896519</v>
      </c>
    </row>
    <row r="10" spans="1:10" x14ac:dyDescent="0.25">
      <c r="A10" t="str">
        <f>IF(PulpitNawigacyjny!$C$8="Cała Polska","PRAWDA",IF(B10=PulpitNawigacyjny!$C$8,"PRAWDA","FAŁSZ"))</f>
        <v>PRAWDA</v>
      </c>
      <c r="B10" t="s">
        <v>43</v>
      </c>
      <c r="C10" t="s">
        <v>234</v>
      </c>
      <c r="D10" s="6">
        <v>136897</v>
      </c>
      <c r="E10" s="6">
        <v>939470</v>
      </c>
      <c r="F10" s="8">
        <f>tblLiczbaZarazonychWgWoj[[#This Row],[Liczba zarazonych]]/tblLiczbaZarazonychWgWoj[[#This Row],[Populacja]]</f>
        <v>0.14571726611813043</v>
      </c>
      <c r="I10" t="str">
        <v>województwo opolskie</v>
      </c>
      <c r="J10">
        <v>136897</v>
      </c>
    </row>
    <row r="11" spans="1:10" x14ac:dyDescent="0.25">
      <c r="A11" t="str">
        <f>IF(PulpitNawigacyjny!$C$8="Cała Polska","PRAWDA",IF(B11=PulpitNawigacyjny!$C$8,"PRAWDA","FAŁSZ"))</f>
        <v>PRAWDA</v>
      </c>
      <c r="B11" t="s">
        <v>44</v>
      </c>
      <c r="C11" t="s">
        <v>235</v>
      </c>
      <c r="D11" s="6">
        <v>223583</v>
      </c>
      <c r="E11" s="6">
        <v>2075827</v>
      </c>
      <c r="F11" s="8">
        <f>tblLiczbaZarazonychWgWoj[[#This Row],[Liczba zarazonych]]/tblLiczbaZarazonychWgWoj[[#This Row],[Populacja]]</f>
        <v>0.1077079159294103</v>
      </c>
      <c r="I11" t="str">
        <v>województwo podkarpackie</v>
      </c>
      <c r="J11">
        <v>223583</v>
      </c>
    </row>
    <row r="12" spans="1:10" x14ac:dyDescent="0.25">
      <c r="A12" t="str">
        <f>IF(PulpitNawigacyjny!$C$8="Cała Polska","PRAWDA",IF(B12=PulpitNawigacyjny!$C$8,"PRAWDA","FAŁSZ"))</f>
        <v>PRAWDA</v>
      </c>
      <c r="B12" t="s">
        <v>45</v>
      </c>
      <c r="C12" t="s">
        <v>236</v>
      </c>
      <c r="D12" s="6">
        <v>150998</v>
      </c>
      <c r="E12" s="6">
        <v>1140681</v>
      </c>
      <c r="F12" s="8">
        <f>tblLiczbaZarazonychWgWoj[[#This Row],[Liczba zarazonych]]/tblLiczbaZarazonychWgWoj[[#This Row],[Populacja]]</f>
        <v>0.13237530913550766</v>
      </c>
      <c r="I12" t="str">
        <v>województwo podlaskie</v>
      </c>
      <c r="J12">
        <v>150998</v>
      </c>
    </row>
    <row r="13" spans="1:10" x14ac:dyDescent="0.25">
      <c r="A13" t="str">
        <f>IF(PulpitNawigacyjny!$C$8="Cała Polska","PRAWDA",IF(B13=PulpitNawigacyjny!$C$8,"PRAWDA","FAŁSZ"))</f>
        <v>PRAWDA</v>
      </c>
      <c r="B13" t="s">
        <v>46</v>
      </c>
      <c r="C13" t="s">
        <v>237</v>
      </c>
      <c r="D13" s="6">
        <v>375985</v>
      </c>
      <c r="E13" s="6">
        <v>2358323</v>
      </c>
      <c r="F13" s="8">
        <f>tblLiczbaZarazonychWgWoj[[#This Row],[Liczba zarazonych]]/tblLiczbaZarazonychWgWoj[[#This Row],[Populacja]]</f>
        <v>0.15942896710925517</v>
      </c>
      <c r="I13" t="str">
        <v>województwo pomorskie</v>
      </c>
      <c r="J13">
        <v>375985</v>
      </c>
    </row>
    <row r="14" spans="1:10" x14ac:dyDescent="0.25">
      <c r="A14" t="str">
        <f>IF(PulpitNawigacyjny!$C$8="Cała Polska","PRAWDA",IF(B14=PulpitNawigacyjny!$C$8,"PRAWDA","FAŁSZ"))</f>
        <v>PRAWDA</v>
      </c>
      <c r="B14" t="s">
        <v>47</v>
      </c>
      <c r="C14" t="s">
        <v>238</v>
      </c>
      <c r="D14" s="6">
        <v>669997</v>
      </c>
      <c r="E14" s="6">
        <v>4333066</v>
      </c>
      <c r="F14" s="8">
        <f>tblLiczbaZarazonychWgWoj[[#This Row],[Liczba zarazonych]]/tblLiczbaZarazonychWgWoj[[#This Row],[Populacja]]</f>
        <v>0.15462423143335458</v>
      </c>
      <c r="I14" t="str">
        <v>województwo śląskie</v>
      </c>
      <c r="J14">
        <v>669997</v>
      </c>
    </row>
    <row r="15" spans="1:10" x14ac:dyDescent="0.25">
      <c r="A15" t="str">
        <f>IF(PulpitNawigacyjny!$C$8="Cała Polska","PRAWDA",IF(B15=PulpitNawigacyjny!$C$8,"PRAWDA","FAŁSZ"))</f>
        <v>PRAWDA</v>
      </c>
      <c r="B15" t="s">
        <v>48</v>
      </c>
      <c r="C15" t="s">
        <v>239</v>
      </c>
      <c r="D15" s="6">
        <v>138015</v>
      </c>
      <c r="E15" s="6">
        <v>1173285</v>
      </c>
      <c r="F15" s="8">
        <f>tblLiczbaZarazonychWgWoj[[#This Row],[Liczba zarazonych]]/tblLiczbaZarazonychWgWoj[[#This Row],[Populacja]]</f>
        <v>0.1176312660606758</v>
      </c>
      <c r="I15" t="str">
        <v>województwo świętokrzyskie</v>
      </c>
      <c r="J15">
        <v>138015</v>
      </c>
    </row>
    <row r="16" spans="1:10" x14ac:dyDescent="0.25">
      <c r="A16" t="str">
        <f>IF(PulpitNawigacyjny!$C$8="Cała Polska","PRAWDA",IF(B16=PulpitNawigacyjny!$C$8,"PRAWDA","FAŁSZ"))</f>
        <v>PRAWDA</v>
      </c>
      <c r="B16" t="s">
        <v>49</v>
      </c>
      <c r="C16" t="s">
        <v>240</v>
      </c>
      <c r="D16" s="6">
        <v>230231</v>
      </c>
      <c r="E16" s="6">
        <v>1362433</v>
      </c>
      <c r="F16" s="8">
        <f>tblLiczbaZarazonychWgWoj[[#This Row],[Liczba zarazonych]]/tblLiczbaZarazonychWgWoj[[#This Row],[Populacja]]</f>
        <v>0.16898519046441182</v>
      </c>
      <c r="I16" t="str">
        <v>województwo warmińsko-mazurskie</v>
      </c>
      <c r="J16">
        <v>230231</v>
      </c>
    </row>
    <row r="17" spans="1:10" x14ac:dyDescent="0.25">
      <c r="A17" t="str">
        <f>IF(PulpitNawigacyjny!$C$8="Cała Polska","PRAWDA",IF(B17=PulpitNawigacyjny!$C$8,"PRAWDA","FAŁSZ"))</f>
        <v>PRAWDA</v>
      </c>
      <c r="B17" t="s">
        <v>50</v>
      </c>
      <c r="C17" t="s">
        <v>241</v>
      </c>
      <c r="D17" s="6">
        <v>539282</v>
      </c>
      <c r="E17" s="6">
        <v>3490364</v>
      </c>
      <c r="F17" s="8">
        <f>tblLiczbaZarazonychWgWoj[[#This Row],[Liczba zarazonych]]/tblLiczbaZarazonychWgWoj[[#This Row],[Populacja]]</f>
        <v>0.1545059483767309</v>
      </c>
      <c r="I17" t="str">
        <v>województwo wielkopolskie</v>
      </c>
      <c r="J17">
        <v>539282</v>
      </c>
    </row>
    <row r="18" spans="1:10" x14ac:dyDescent="0.25">
      <c r="A18" t="str">
        <f>IF(PulpitNawigacyjny!$C$8="Cała Polska","PRAWDA",IF(B18=PulpitNawigacyjny!$C$8,"PRAWDA","FAŁSZ"))</f>
        <v>PRAWDA</v>
      </c>
      <c r="B18" t="s">
        <v>51</v>
      </c>
      <c r="C18" t="s">
        <v>242</v>
      </c>
      <c r="D18" s="6">
        <v>284726</v>
      </c>
      <c r="E18" s="6">
        <v>1636293</v>
      </c>
      <c r="F18" s="8">
        <f>tblLiczbaZarazonychWgWoj[[#This Row],[Liczba zarazonych]]/tblLiczbaZarazonychWgWoj[[#This Row],[Populacja]]</f>
        <v>0.17400673351288554</v>
      </c>
      <c r="I18" t="str">
        <v>województwo zachodniopomorskie</v>
      </c>
      <c r="J18">
        <v>284726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C632-3551-4371-8B5D-39EBB49309CD}">
  <sheetPr codeName="Arkusz8"/>
  <dimension ref="A1:N26"/>
  <sheetViews>
    <sheetView topLeftCell="C1" workbookViewId="0">
      <selection activeCell="M3" sqref="M3"/>
    </sheetView>
  </sheetViews>
  <sheetFormatPr defaultRowHeight="15" x14ac:dyDescent="0.25"/>
  <cols>
    <col min="1" max="1" width="21.42578125" bestFit="1" customWidth="1"/>
    <col min="2" max="2" width="8.85546875" bestFit="1" customWidth="1"/>
    <col min="3" max="3" width="17.7109375" customWidth="1"/>
    <col min="4" max="4" width="19.7109375" customWidth="1"/>
    <col min="5" max="5" width="17" bestFit="1" customWidth="1"/>
    <col min="6" max="6" width="11.85546875" bestFit="1" customWidth="1"/>
    <col min="7" max="7" width="18" bestFit="1" customWidth="1"/>
    <col min="8" max="8" width="20.140625" bestFit="1" customWidth="1"/>
    <col min="9" max="11" width="20.85546875" customWidth="1"/>
    <col min="12" max="12" width="17.5703125" bestFit="1" customWidth="1"/>
    <col min="13" max="13" width="17.7109375" bestFit="1" customWidth="1"/>
    <col min="14" max="14" width="11.42578125" customWidth="1"/>
    <col min="15" max="15" width="17.5703125" bestFit="1" customWidth="1"/>
    <col min="16" max="16" width="17.7109375" bestFit="1" customWidth="1"/>
  </cols>
  <sheetData>
    <row r="1" spans="1:14" x14ac:dyDescent="0.25">
      <c r="A1" t="s">
        <v>72</v>
      </c>
      <c r="B1" t="s">
        <v>104</v>
      </c>
      <c r="C1" t="s">
        <v>108</v>
      </c>
      <c r="D1" t="s">
        <v>109</v>
      </c>
      <c r="E1" t="s">
        <v>110</v>
      </c>
      <c r="F1" t="s">
        <v>105</v>
      </c>
      <c r="G1" t="s">
        <v>111</v>
      </c>
      <c r="H1" t="s">
        <v>112</v>
      </c>
      <c r="I1" t="s">
        <v>106</v>
      </c>
      <c r="J1" t="s">
        <v>116</v>
      </c>
      <c r="K1" t="s">
        <v>117</v>
      </c>
      <c r="L1" t="s">
        <v>107</v>
      </c>
      <c r="M1" t="s">
        <v>118</v>
      </c>
      <c r="N1" s="8"/>
    </row>
    <row r="2" spans="1:14" x14ac:dyDescent="0.25">
      <c r="A2" t="s">
        <v>40</v>
      </c>
      <c r="B2">
        <v>481098</v>
      </c>
      <c r="C2">
        <v>384113</v>
      </c>
      <c r="D2">
        <v>1786931</v>
      </c>
      <c r="E2">
        <v>2194075</v>
      </c>
      <c r="F2" s="8">
        <f>tblWD789[[#This Row],[POZ]]/tblWD789[[#This Row],[wszystkie testy]]/2</f>
        <v>0.10963572348256098</v>
      </c>
      <c r="G2" s="8">
        <v>0.04</v>
      </c>
      <c r="H2" s="8">
        <f>1+1-tblWD789[[#This Row],[% POZ]]-tblWD789[[#This Row],[% grubosc]]</f>
        <v>1.8503642765174391</v>
      </c>
      <c r="I2" s="8">
        <f>tblWD789[[#This Row],[w. pozytywny]]/tblWD789[[#This Row],[wszystkie testy]]</f>
        <v>0.17506830896847192</v>
      </c>
      <c r="J2" s="8">
        <v>0.04</v>
      </c>
      <c r="K2" s="8">
        <f>1+1-tblWD789[[#This Row],[% w. pozytywny]]-tblWD789[[#This Row],[%grubosc w.pozy]]</f>
        <v>1.784931691031528</v>
      </c>
      <c r="L2" s="8">
        <f>tblWD789[[#This Row],[w. negatywny]]/tblWD789[[#This Row],[wszystkie testy]]</f>
        <v>0.81443478459031715</v>
      </c>
      <c r="M2" s="8">
        <f>1+1-tblWD789[[#This Row],[% w. negatywny]]-tblWD789[[#This Row],[%grubosc w.pozy]]</f>
        <v>1.1455652154096829</v>
      </c>
    </row>
    <row r="3" spans="1:14" x14ac:dyDescent="0.25">
      <c r="A3" t="s">
        <v>39</v>
      </c>
      <c r="B3">
        <v>201614</v>
      </c>
      <c r="C3">
        <v>164385</v>
      </c>
      <c r="D3">
        <v>672946</v>
      </c>
      <c r="E3">
        <v>847674</v>
      </c>
      <c r="F3" s="8">
        <f>tblWD789[[#This Row],[POZ]]/tblWD789[[#This Row],[wszystkie testy]]/2</f>
        <v>0.11892189686129337</v>
      </c>
      <c r="G3" s="8">
        <v>0.04</v>
      </c>
      <c r="H3" s="8">
        <f>1+1-tblWD789[[#This Row],[% POZ]]-tblWD789[[#This Row],[% grubosc]]</f>
        <v>1.8410781031387067</v>
      </c>
      <c r="I3" s="8">
        <f>tblWD789[[#This Row],[w. pozytywny]]/tblWD789[[#This Row],[wszystkie testy]]</f>
        <v>0.19392478712335168</v>
      </c>
      <c r="J3" s="8">
        <v>0.04</v>
      </c>
      <c r="K3" s="8">
        <f>1+1-tblWD789[[#This Row],[% w. pozytywny]]-tblWD789[[#This Row],[%grubosc w.pozy]]</f>
        <v>1.7660752128766484</v>
      </c>
      <c r="L3" s="8">
        <f>tblWD789[[#This Row],[w. negatywny]]/tblWD789[[#This Row],[wszystkie testy]]</f>
        <v>0.79387358819546194</v>
      </c>
      <c r="M3" s="8">
        <f>1+1-tblWD789[[#This Row],[% w. negatywny]]-tblWD789[[#This Row],[%grubosc w.pozy]]</f>
        <v>1.166126411804538</v>
      </c>
    </row>
    <row r="4" spans="1:14" x14ac:dyDescent="0.25">
      <c r="A4" t="s">
        <v>42</v>
      </c>
      <c r="B4">
        <v>1081670</v>
      </c>
      <c r="C4">
        <v>996552</v>
      </c>
      <c r="D4">
        <v>4290174</v>
      </c>
      <c r="E4">
        <v>5368269</v>
      </c>
      <c r="F4" s="8">
        <f>tblWD789[[#This Row],[POZ]]/tblWD789[[#This Row],[wszystkie testy]]/2</f>
        <v>0.1007466280098855</v>
      </c>
      <c r="G4" s="8">
        <v>0.04</v>
      </c>
      <c r="H4" s="8">
        <f>1+1-tblWD789[[#This Row],[% POZ]]-tblWD789[[#This Row],[% grubosc]]</f>
        <v>1.8592533719901145</v>
      </c>
      <c r="I4" s="8">
        <f>tblWD789[[#This Row],[w. pozytywny]]/tblWD789[[#This Row],[wszystkie testy]]</f>
        <v>0.18563749320311632</v>
      </c>
      <c r="J4" s="8">
        <v>0.04</v>
      </c>
      <c r="K4" s="8">
        <f>1+1-tblWD789[[#This Row],[% w. pozytywny]]-tblWD789[[#This Row],[%grubosc w.pozy]]</f>
        <v>1.7743625067968836</v>
      </c>
      <c r="L4" s="8">
        <f>tblWD789[[#This Row],[w. negatywny]]/tblWD789[[#This Row],[wszystkie testy]]</f>
        <v>0.79917269421483905</v>
      </c>
      <c r="M4" s="8">
        <f>1+1-tblWD789[[#This Row],[% w. negatywny]]-tblWD789[[#This Row],[%grubosc w.pozy]]</f>
        <v>1.160827305785161</v>
      </c>
    </row>
    <row r="5" spans="1:14" x14ac:dyDescent="0.25">
      <c r="A5" t="s">
        <v>41</v>
      </c>
      <c r="B5">
        <v>535018</v>
      </c>
      <c r="C5">
        <v>459908</v>
      </c>
      <c r="D5">
        <v>2009714</v>
      </c>
      <c r="E5">
        <v>2502900</v>
      </c>
      <c r="F5" s="8">
        <f>tblWD789[[#This Row],[POZ]]/tblWD789[[#This Row],[wszystkie testy]]/2</f>
        <v>0.10687961964121619</v>
      </c>
      <c r="G5" s="8">
        <v>0.04</v>
      </c>
      <c r="H5" s="8">
        <f>1+1-tblWD789[[#This Row],[% POZ]]-tblWD789[[#This Row],[% grubosc]]</f>
        <v>1.8531203803587837</v>
      </c>
      <c r="I5" s="8">
        <f>tblWD789[[#This Row],[w. pozytywny]]/tblWD789[[#This Row],[wszystkie testy]]</f>
        <v>0.1837500499420672</v>
      </c>
      <c r="J5" s="8">
        <v>0.04</v>
      </c>
      <c r="K5" s="8">
        <f>1+1-tblWD789[[#This Row],[% w. pozytywny]]-tblWD789[[#This Row],[%grubosc w.pozy]]</f>
        <v>1.7762499500579327</v>
      </c>
      <c r="L5" s="8">
        <f>tblWD789[[#This Row],[w. negatywny]]/tblWD789[[#This Row],[wszystkie testy]]</f>
        <v>0.80295417315913542</v>
      </c>
      <c r="M5" s="8">
        <f>1+1-tblWD789[[#This Row],[% w. negatywny]]-tblWD789[[#This Row],[%grubosc w.pozy]]</f>
        <v>1.1570458268408645</v>
      </c>
    </row>
    <row r="6" spans="1:14" x14ac:dyDescent="0.25">
      <c r="A6" t="s">
        <v>36</v>
      </c>
      <c r="B6">
        <v>520732</v>
      </c>
      <c r="C6">
        <v>478136</v>
      </c>
      <c r="D6">
        <v>1750919</v>
      </c>
      <c r="E6">
        <v>2257400</v>
      </c>
      <c r="F6" s="8">
        <f>tblWD789[[#This Row],[POZ]]/tblWD789[[#This Row],[wszystkie testy]]/2</f>
        <v>0.11533888544343049</v>
      </c>
      <c r="G6" s="8">
        <v>0.04</v>
      </c>
      <c r="H6" s="8">
        <f>1+1-tblWD789[[#This Row],[% POZ]]-tblWD789[[#This Row],[% grubosc]]</f>
        <v>1.8446611145565694</v>
      </c>
      <c r="I6" s="8">
        <f>tblWD789[[#This Row],[w. pozytywny]]/tblWD789[[#This Row],[wszystkie testy]]</f>
        <v>0.21180827500664481</v>
      </c>
      <c r="J6" s="8">
        <v>0.04</v>
      </c>
      <c r="K6" s="8">
        <f>1+1-tblWD789[[#This Row],[% w. pozytywny]]-tblWD789[[#This Row],[%grubosc w.pozy]]</f>
        <v>1.7481917249933552</v>
      </c>
      <c r="L6" s="8">
        <f>tblWD789[[#This Row],[w. negatywny]]/tblWD789[[#This Row],[wszystkie testy]]</f>
        <v>0.77563524408611673</v>
      </c>
      <c r="M6" s="8">
        <f>1+1-tblWD789[[#This Row],[% w. negatywny]]-tblWD789[[#This Row],[%grubosc w.pozy]]</f>
        <v>1.1843647559138832</v>
      </c>
    </row>
    <row r="7" spans="1:14" x14ac:dyDescent="0.25">
      <c r="A7" t="s">
        <v>38</v>
      </c>
      <c r="B7">
        <v>456461</v>
      </c>
      <c r="C7">
        <v>341202</v>
      </c>
      <c r="D7">
        <v>1462634</v>
      </c>
      <c r="E7">
        <v>1818181</v>
      </c>
      <c r="F7" s="8">
        <f>tblWD789[[#This Row],[POZ]]/tblWD789[[#This Row],[wszystkie testy]]/2</f>
        <v>0.12552683148707416</v>
      </c>
      <c r="G7" s="8">
        <v>0.04</v>
      </c>
      <c r="H7" s="8">
        <f>1+1-tblWD789[[#This Row],[% POZ]]-tblWD789[[#This Row],[% grubosc]]</f>
        <v>1.8344731685129259</v>
      </c>
      <c r="I7" s="8">
        <f>tblWD789[[#This Row],[w. pozytywny]]/tblWD789[[#This Row],[wszystkie testy]]</f>
        <v>0.18766118444753299</v>
      </c>
      <c r="J7" s="8">
        <v>0.04</v>
      </c>
      <c r="K7" s="8">
        <f>1+1-tblWD789[[#This Row],[% w. pozytywny]]-tblWD789[[#This Row],[%grubosc w.pozy]]</f>
        <v>1.7723388155524669</v>
      </c>
      <c r="L7" s="8">
        <f>tblWD789[[#This Row],[w. negatywny]]/tblWD789[[#This Row],[wszystkie testy]]</f>
        <v>0.80444906200207789</v>
      </c>
      <c r="M7" s="8">
        <f>1+1-tblWD789[[#This Row],[% w. negatywny]]-tblWD789[[#This Row],[%grubosc w.pozy]]</f>
        <v>1.1555509379979221</v>
      </c>
    </row>
    <row r="8" spans="1:14" x14ac:dyDescent="0.25">
      <c r="A8" t="s">
        <v>37</v>
      </c>
      <c r="B8">
        <v>486305</v>
      </c>
      <c r="C8">
        <v>385272</v>
      </c>
      <c r="D8">
        <v>1386857</v>
      </c>
      <c r="E8">
        <v>1797668</v>
      </c>
      <c r="F8" s="8">
        <f>tblWD789[[#This Row],[POZ]]/tblWD789[[#This Row],[wszystkie testy]]/2</f>
        <v>0.13525995901356647</v>
      </c>
      <c r="G8" s="8">
        <v>0.04</v>
      </c>
      <c r="H8" s="8">
        <f>1+1-tblWD789[[#This Row],[% POZ]]-tblWD789[[#This Row],[% grubosc]]</f>
        <v>1.8247400409864336</v>
      </c>
      <c r="I8" s="8">
        <f>tblWD789[[#This Row],[w. pozytywny]]/tblWD789[[#This Row],[wszystkie testy]]</f>
        <v>0.21431766043563105</v>
      </c>
      <c r="J8" s="8">
        <v>0.04</v>
      </c>
      <c r="K8" s="8">
        <f>1+1-tblWD789[[#This Row],[% w. pozytywny]]-tblWD789[[#This Row],[%grubosc w.pozy]]</f>
        <v>1.745682339564369</v>
      </c>
      <c r="L8" s="8">
        <f>tblWD789[[#This Row],[w. negatywny]]/tblWD789[[#This Row],[wszystkie testy]]</f>
        <v>0.77147560061145881</v>
      </c>
      <c r="M8" s="8">
        <f>1+1-tblWD789[[#This Row],[% w. negatywny]]-tblWD789[[#This Row],[%grubosc w.pozy]]</f>
        <v>1.188524399388541</v>
      </c>
    </row>
    <row r="9" spans="1:14" x14ac:dyDescent="0.25">
      <c r="A9" t="s">
        <v>43</v>
      </c>
      <c r="B9">
        <v>168249</v>
      </c>
      <c r="C9">
        <v>152078</v>
      </c>
      <c r="D9">
        <v>640859</v>
      </c>
      <c r="E9">
        <v>800624</v>
      </c>
      <c r="F9" s="8">
        <f>tblWD789[[#This Row],[POZ]]/tblWD789[[#This Row],[wszystkie testy]]/2</f>
        <v>0.10507366753931933</v>
      </c>
      <c r="G9" s="8">
        <v>0.04</v>
      </c>
      <c r="H9" s="8">
        <f>1+1-tblWD789[[#This Row],[% POZ]]-tblWD789[[#This Row],[% grubosc]]</f>
        <v>1.8549263324606806</v>
      </c>
      <c r="I9" s="8">
        <f>tblWD789[[#This Row],[w. pozytywny]]/tblWD789[[#This Row],[wszystkie testy]]</f>
        <v>0.18994933951517817</v>
      </c>
      <c r="J9" s="8">
        <v>0.04</v>
      </c>
      <c r="K9" s="8">
        <f>1+1-tblWD789[[#This Row],[% w. pozytywny]]-tblWD789[[#This Row],[%grubosc w.pozy]]</f>
        <v>1.7700506604848218</v>
      </c>
      <c r="L9" s="8">
        <f>tblWD789[[#This Row],[w. negatywny]]/tblWD789[[#This Row],[wszystkie testy]]</f>
        <v>0.80044939946841465</v>
      </c>
      <c r="M9" s="8">
        <f>1+1-tblWD789[[#This Row],[% w. negatywny]]-tblWD789[[#This Row],[%grubosc w.pozy]]</f>
        <v>1.1595506005315852</v>
      </c>
    </row>
    <row r="10" spans="1:14" x14ac:dyDescent="0.25">
      <c r="A10" s="2" t="s">
        <v>49</v>
      </c>
      <c r="B10" s="2">
        <v>331985</v>
      </c>
      <c r="C10" s="2">
        <v>251362</v>
      </c>
      <c r="D10" s="2">
        <v>951164</v>
      </c>
      <c r="E10" s="2">
        <v>1212946</v>
      </c>
      <c r="F10" s="8">
        <f>tblWD789[[#This Row],[POZ]]/tblWD789[[#This Row],[wszystkie testy]]/2</f>
        <v>0.13685069244632489</v>
      </c>
      <c r="G10" s="8">
        <v>0.04</v>
      </c>
      <c r="H10" s="8">
        <f>1+1-tblWD789[[#This Row],[% POZ]]-tblWD789[[#This Row],[% grubosc]]</f>
        <v>1.8231493075536751</v>
      </c>
      <c r="I10" s="8">
        <f>tblWD789[[#This Row],[w. pozytywny]]/tblWD789[[#This Row],[wszystkie testy]]</f>
        <v>0.20723263855109791</v>
      </c>
      <c r="J10" s="8">
        <v>0.04</v>
      </c>
      <c r="K10" s="8">
        <f>1+1-tblWD789[[#This Row],[% w. pozytywny]]-tblWD789[[#This Row],[%grubosc w.pozy]]</f>
        <v>1.7527673614489021</v>
      </c>
      <c r="L10" s="8">
        <f>tblWD789[[#This Row],[w. negatywny]]/tblWD789[[#This Row],[wszystkie testy]]</f>
        <v>0.78417670695974928</v>
      </c>
      <c r="M10" s="8">
        <f>1+1-tblWD789[[#This Row],[% w. negatywny]]-tblWD789[[#This Row],[%grubosc w.pozy]]</f>
        <v>1.1758232930402506</v>
      </c>
    </row>
    <row r="11" spans="1:14" x14ac:dyDescent="0.25">
      <c r="A11" t="s">
        <v>48</v>
      </c>
      <c r="B11">
        <v>180585</v>
      </c>
      <c r="C11">
        <v>156516</v>
      </c>
      <c r="D11">
        <v>762002</v>
      </c>
      <c r="E11">
        <v>934871</v>
      </c>
      <c r="F11" s="8">
        <f>tblWD789[[#This Row],[POZ]]/tblWD789[[#This Row],[wszystkie testy]]/2</f>
        <v>9.6582844050141684E-2</v>
      </c>
      <c r="G11" s="8">
        <v>0.04</v>
      </c>
      <c r="H11" s="8">
        <f>1+1-tblWD789[[#This Row],[% POZ]]-tblWD789[[#This Row],[% grubosc]]</f>
        <v>1.8634171559498582</v>
      </c>
      <c r="I11" s="8">
        <f>tblWD789[[#This Row],[w. pozytywny]]/tblWD789[[#This Row],[wszystkie testy]]</f>
        <v>0.16741989001691143</v>
      </c>
      <c r="J11" s="8">
        <v>0.04</v>
      </c>
      <c r="K11" s="8">
        <f>1+1-tblWD789[[#This Row],[% w. pozytywny]]-tblWD789[[#This Row],[%grubosc w.pozy]]</f>
        <v>1.7925801099830885</v>
      </c>
      <c r="L11" s="8">
        <f>tblWD789[[#This Row],[w. negatywny]]/tblWD789[[#This Row],[wszystkie testy]]</f>
        <v>0.81508785704123887</v>
      </c>
      <c r="M11" s="8">
        <f>1+1-tblWD789[[#This Row],[% w. negatywny]]-tblWD789[[#This Row],[%grubosc w.pozy]]</f>
        <v>1.144912142958761</v>
      </c>
    </row>
    <row r="12" spans="1:14" x14ac:dyDescent="0.25">
      <c r="A12" t="s">
        <v>51</v>
      </c>
      <c r="B12">
        <v>415552</v>
      </c>
      <c r="C12">
        <v>317168</v>
      </c>
      <c r="D12">
        <v>1205908</v>
      </c>
      <c r="E12">
        <v>1545188</v>
      </c>
      <c r="F12" s="8">
        <f>tblWD789[[#This Row],[POZ]]/tblWD789[[#This Row],[wszystkie testy]]/2</f>
        <v>0.13446648563152186</v>
      </c>
      <c r="G12" s="8">
        <v>0.04</v>
      </c>
      <c r="H12" s="8">
        <f>1+1-tblWD789[[#This Row],[% POZ]]-tblWD789[[#This Row],[% grubosc]]</f>
        <v>1.8255335143684781</v>
      </c>
      <c r="I12" s="8">
        <f>tblWD789[[#This Row],[w. pozytywny]]/tblWD789[[#This Row],[wszystkie testy]]</f>
        <v>0.20526175455672707</v>
      </c>
      <c r="J12" s="8">
        <v>0.04</v>
      </c>
      <c r="K12" s="8">
        <f>1+1-tblWD789[[#This Row],[% w. pozytywny]]-tblWD789[[#This Row],[%grubosc w.pozy]]</f>
        <v>1.7547382454432729</v>
      </c>
      <c r="L12" s="8">
        <f>tblWD789[[#This Row],[w. negatywny]]/tblWD789[[#This Row],[wszystkie testy]]</f>
        <v>0.78042801264312178</v>
      </c>
      <c r="M12" s="8">
        <f>1+1-tblWD789[[#This Row],[% w. negatywny]]-tblWD789[[#This Row],[%grubosc w.pozy]]</f>
        <v>1.1795719873568782</v>
      </c>
    </row>
    <row r="13" spans="1:14" x14ac:dyDescent="0.25">
      <c r="A13" t="s">
        <v>50</v>
      </c>
      <c r="B13">
        <v>714498</v>
      </c>
      <c r="C13">
        <v>583302</v>
      </c>
      <c r="D13">
        <v>1994608</v>
      </c>
      <c r="E13">
        <v>2608423</v>
      </c>
      <c r="F13" s="8">
        <f>tblWD789[[#This Row],[POZ]]/tblWD789[[#This Row],[wszystkie testy]]/2</f>
        <v>0.13695976457806114</v>
      </c>
      <c r="G13" s="8">
        <v>0.04</v>
      </c>
      <c r="H13" s="8">
        <f>1+1-tblWD789[[#This Row],[% POZ]]-tblWD789[[#This Row],[% grubosc]]</f>
        <v>1.8230402354219388</v>
      </c>
      <c r="I13" s="8">
        <f>tblWD789[[#This Row],[w. pozytywny]]/tblWD789[[#This Row],[wszystkie testy]]</f>
        <v>0.22362247227539397</v>
      </c>
      <c r="J13" s="8">
        <v>0.04</v>
      </c>
      <c r="K13" s="8">
        <f>1+1-tblWD789[[#This Row],[% w. pozytywny]]-tblWD789[[#This Row],[%grubosc w.pozy]]</f>
        <v>1.7363775277246061</v>
      </c>
      <c r="L13" s="8">
        <f>tblWD789[[#This Row],[w. negatywny]]/tblWD789[[#This Row],[wszystkie testy]]</f>
        <v>0.76467965510195246</v>
      </c>
      <c r="M13" s="8">
        <f>1+1-tblWD789[[#This Row],[% w. negatywny]]-tblWD789[[#This Row],[%grubosc w.pozy]]</f>
        <v>1.1953203448980476</v>
      </c>
    </row>
    <row r="14" spans="1:14" x14ac:dyDescent="0.25">
      <c r="A14" t="s">
        <v>45</v>
      </c>
      <c r="B14">
        <v>231418</v>
      </c>
      <c r="C14">
        <v>165957</v>
      </c>
      <c r="D14">
        <v>667086</v>
      </c>
      <c r="E14">
        <v>839703</v>
      </c>
      <c r="F14" s="8">
        <f>tblWD789[[#This Row],[POZ]]/tblWD789[[#This Row],[wszystkie testy]]/2</f>
        <v>0.13779753079362583</v>
      </c>
      <c r="G14" s="8">
        <v>0.04</v>
      </c>
      <c r="H14" s="8">
        <f>1+1-tblWD789[[#This Row],[% POZ]]-tblWD789[[#This Row],[% grubosc]]</f>
        <v>1.8222024692063741</v>
      </c>
      <c r="I14" s="8">
        <f>tblWD789[[#This Row],[w. pozytywny]]/tblWD789[[#This Row],[wszystkie testy]]</f>
        <v>0.19763773619958486</v>
      </c>
      <c r="J14" s="8">
        <v>0.04</v>
      </c>
      <c r="K14" s="8">
        <f>1+1-tblWD789[[#This Row],[% w. pozytywny]]-tblWD789[[#This Row],[%grubosc w.pozy]]</f>
        <v>1.7623622638004151</v>
      </c>
      <c r="L14" s="8">
        <f>tblWD789[[#This Row],[w. negatywny]]/tblWD789[[#This Row],[wszystkie testy]]</f>
        <v>0.79443088806399409</v>
      </c>
      <c r="M14" s="8">
        <f>1+1-tblWD789[[#This Row],[% w. negatywny]]-tblWD789[[#This Row],[%grubosc w.pozy]]</f>
        <v>1.1655691119360059</v>
      </c>
    </row>
    <row r="15" spans="1:14" x14ac:dyDescent="0.25">
      <c r="A15" t="s">
        <v>44</v>
      </c>
      <c r="B15">
        <v>296976</v>
      </c>
      <c r="C15">
        <v>255147</v>
      </c>
      <c r="D15">
        <v>1319143</v>
      </c>
      <c r="E15">
        <v>1582233</v>
      </c>
      <c r="F15" s="8">
        <f>tblWD789[[#This Row],[POZ]]/tblWD789[[#This Row],[wszystkie testy]]/2</f>
        <v>9.3847113541431632E-2</v>
      </c>
      <c r="G15" s="8">
        <v>0.04</v>
      </c>
      <c r="H15" s="8">
        <f>1+1-tblWD789[[#This Row],[% POZ]]-tblWD789[[#This Row],[% grubosc]]</f>
        <v>1.8661528864585684</v>
      </c>
      <c r="I15" s="8">
        <f>tblWD789[[#This Row],[w. pozytywny]]/tblWD789[[#This Row],[wszystkie testy]]</f>
        <v>0.16125753918670638</v>
      </c>
      <c r="J15" s="8">
        <v>0.04</v>
      </c>
      <c r="K15" s="8">
        <f>1+1-tblWD789[[#This Row],[% w. pozytywny]]-tblWD789[[#This Row],[%grubosc w.pozy]]</f>
        <v>1.7987424608132936</v>
      </c>
      <c r="L15" s="8">
        <f>tblWD789[[#This Row],[w. negatywny]]/tblWD789[[#This Row],[wszystkie testy]]</f>
        <v>0.83372234051495575</v>
      </c>
      <c r="M15" s="8">
        <f>1+1-tblWD789[[#This Row],[% w. negatywny]]-tblWD789[[#This Row],[%grubosc w.pozy]]</f>
        <v>1.1262776594850443</v>
      </c>
    </row>
    <row r="16" spans="1:14" x14ac:dyDescent="0.25">
      <c r="A16" t="s">
        <v>47</v>
      </c>
      <c r="B16">
        <v>902164</v>
      </c>
      <c r="C16">
        <v>735785</v>
      </c>
      <c r="D16">
        <v>2822675</v>
      </c>
      <c r="E16">
        <v>3603666</v>
      </c>
      <c r="F16" s="8">
        <f>tblWD789[[#This Row],[POZ]]/tblWD789[[#This Row],[wszystkie testy]]/2</f>
        <v>0.12517308762798773</v>
      </c>
      <c r="G16" s="8">
        <v>0.04</v>
      </c>
      <c r="H16" s="8">
        <f>1+1-tblWD789[[#This Row],[% POZ]]-tblWD789[[#This Row],[% grubosc]]</f>
        <v>1.8348269123720122</v>
      </c>
      <c r="I16" s="8">
        <f>tblWD789[[#This Row],[w. pozytywny]]/tblWD789[[#This Row],[wszystkie testy]]</f>
        <v>0.20417680217867026</v>
      </c>
      <c r="J16" s="8">
        <v>0.04</v>
      </c>
      <c r="K16" s="8">
        <f>1+1-tblWD789[[#This Row],[% w. pozytywny]]-tblWD789[[#This Row],[%grubosc w.pozy]]</f>
        <v>1.7558231978213297</v>
      </c>
      <c r="L16" s="8">
        <f>tblWD789[[#This Row],[w. negatywny]]/tblWD789[[#This Row],[wszystkie testy]]</f>
        <v>0.78327875002844327</v>
      </c>
      <c r="M16" s="8">
        <f>1+1-tblWD789[[#This Row],[% w. negatywny]]-tblWD789[[#This Row],[%grubosc w.pozy]]</f>
        <v>1.1767212499715567</v>
      </c>
      <c r="N16" s="8"/>
    </row>
    <row r="17" spans="1:13" x14ac:dyDescent="0.25">
      <c r="A17" t="s">
        <v>46</v>
      </c>
      <c r="B17">
        <v>481832</v>
      </c>
      <c r="C17">
        <v>409582</v>
      </c>
      <c r="D17">
        <v>1695763</v>
      </c>
      <c r="E17">
        <v>2143190</v>
      </c>
      <c r="F17" s="8">
        <f>tblWD789[[#This Row],[POZ]]/tblWD789[[#This Row],[wszystkie testy]]/2</f>
        <v>0.11241000564578969</v>
      </c>
      <c r="G17" s="8">
        <v>0.04</v>
      </c>
      <c r="H17" s="8">
        <f>1+1-tblWD789[[#This Row],[% POZ]]-tblWD789[[#This Row],[% grubosc]]</f>
        <v>1.8475899943542102</v>
      </c>
      <c r="I17" s="8">
        <f>tblWD789[[#This Row],[w. pozytywny]]/tblWD789[[#This Row],[wszystkie testy]]</f>
        <v>0.19110858113373055</v>
      </c>
      <c r="J17" s="8">
        <v>0.04</v>
      </c>
      <c r="K17" s="8">
        <f>1+1-tblWD789[[#This Row],[% w. pozytywny]]-tblWD789[[#This Row],[%grubosc w.pozy]]</f>
        <v>1.7688914188662694</v>
      </c>
      <c r="L17" s="8">
        <f>tblWD789[[#This Row],[w. negatywny]]/tblWD789[[#This Row],[wszystkie testy]]</f>
        <v>0.79123316178220315</v>
      </c>
      <c r="M17" s="8">
        <f>1+1-tblWD789[[#This Row],[% w. negatywny]]-tblWD789[[#This Row],[%grubosc w.pozy]]</f>
        <v>1.1687668382177967</v>
      </c>
    </row>
    <row r="18" spans="1:13" x14ac:dyDescent="0.25">
      <c r="A18" t="s">
        <v>93</v>
      </c>
      <c r="B18">
        <v>7486157</v>
      </c>
      <c r="C18">
        <v>6236465</v>
      </c>
      <c r="D18">
        <v>25419383</v>
      </c>
      <c r="E18">
        <v>32057011</v>
      </c>
      <c r="F18" s="8">
        <f>tblWD789[[#This Row],[POZ]]/tblWD789[[#This Row],[wszystkie testy]]/2</f>
        <v>0.11676317857581919</v>
      </c>
      <c r="G18" s="8">
        <v>0.04</v>
      </c>
      <c r="H18" s="8">
        <f>1+1-tblWD789[[#This Row],[% POZ]]-tblWD789[[#This Row],[% grubosc]]</f>
        <v>1.8432368214241808</v>
      </c>
      <c r="I18" s="8">
        <f>tblWD789[[#This Row],[w. pozytywny]]/tblWD789[[#This Row],[wszystkie testy]]</f>
        <v>0.19454293477330123</v>
      </c>
      <c r="J18" s="8">
        <v>0.04</v>
      </c>
      <c r="K18" s="8">
        <f>1+1-tblWD789[[#This Row],[% w. pozytywny]]-tblWD789[[#This Row],[%grubosc w.pozy]]</f>
        <v>1.7654570652266988</v>
      </c>
      <c r="L18" s="8">
        <f>tblWD789[[#This Row],[w. negatywny]]/tblWD789[[#This Row],[wszystkie testy]]</f>
        <v>0.79294301642782605</v>
      </c>
      <c r="M18" s="8">
        <f>1+1-tblWD789[[#This Row],[% w. negatywny]]-tblWD789[[#This Row],[%grubosc w.pozy]]</f>
        <v>1.167056983572174</v>
      </c>
    </row>
    <row r="19" spans="1:13" x14ac:dyDescent="0.25">
      <c r="I19" s="2"/>
      <c r="J19" s="2"/>
      <c r="K19" s="2"/>
    </row>
    <row r="20" spans="1:13" x14ac:dyDescent="0.25">
      <c r="I20" s="2"/>
      <c r="J20" s="2"/>
      <c r="K20" s="2"/>
    </row>
    <row r="21" spans="1:13" x14ac:dyDescent="0.25">
      <c r="I21" s="2"/>
      <c r="J21" s="2"/>
      <c r="K21" s="2"/>
    </row>
    <row r="22" spans="1:13" x14ac:dyDescent="0.25">
      <c r="I22" s="2"/>
      <c r="J22" s="2"/>
      <c r="K22" s="2"/>
    </row>
    <row r="23" spans="1:13" x14ac:dyDescent="0.25">
      <c r="I23" s="2"/>
      <c r="J23" s="2"/>
      <c r="K23" s="2"/>
    </row>
    <row r="24" spans="1:13" x14ac:dyDescent="0.25">
      <c r="G24" s="8"/>
      <c r="I24" s="2"/>
      <c r="J24" s="2"/>
      <c r="K24" s="2"/>
    </row>
    <row r="25" spans="1:13" x14ac:dyDescent="0.25">
      <c r="G25" s="8"/>
    </row>
    <row r="26" spans="1:13" x14ac:dyDescent="0.25">
      <c r="G26" s="8"/>
    </row>
  </sheetData>
  <phoneticPr fontId="4" type="noConversion"/>
  <pageMargins left="0.7" right="0.7" top="0.75" bottom="0.75" header="0.3" footer="0.3"/>
  <pageSetup paperSize="9" orientation="portrait" r:id="rId1"/>
  <ignoredErrors>
    <ignoredError sqref="G2:G3" calculatedColumn="1"/>
  </ignoredErrors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C9D8-CD59-434F-AFAA-D452A87829BF}">
  <sheetPr codeName="Arkusz9"/>
  <dimension ref="A1:B25"/>
  <sheetViews>
    <sheetView workbookViewId="0">
      <selection sqref="A1:B25"/>
    </sheetView>
  </sheetViews>
  <sheetFormatPr defaultRowHeight="15" x14ac:dyDescent="0.25"/>
  <cols>
    <col min="1" max="1" width="21.42578125" bestFit="1" customWidth="1"/>
    <col min="2" max="2" width="16" bestFit="1" customWidth="1"/>
  </cols>
  <sheetData>
    <row r="1" spans="1:2" x14ac:dyDescent="0.25">
      <c r="A1" t="s">
        <v>72</v>
      </c>
      <c r="B1" t="s">
        <v>80</v>
      </c>
    </row>
    <row r="2" spans="1:2" x14ac:dyDescent="0.25">
      <c r="A2" s="2" t="s">
        <v>71</v>
      </c>
      <c r="B2">
        <v>106567</v>
      </c>
    </row>
    <row r="3" spans="1:2" x14ac:dyDescent="0.25">
      <c r="A3" s="2" t="s">
        <v>36</v>
      </c>
      <c r="B3">
        <v>6736</v>
      </c>
    </row>
    <row r="4" spans="1:2" x14ac:dyDescent="0.25">
      <c r="A4" s="2" t="s">
        <v>37</v>
      </c>
      <c r="B4">
        <v>6984</v>
      </c>
    </row>
    <row r="5" spans="1:2" x14ac:dyDescent="0.25">
      <c r="A5" s="2" t="s">
        <v>38</v>
      </c>
      <c r="B5">
        <v>7239</v>
      </c>
    </row>
    <row r="6" spans="1:2" x14ac:dyDescent="0.25">
      <c r="A6" s="2" t="s">
        <v>39</v>
      </c>
      <c r="B6">
        <v>2983</v>
      </c>
    </row>
    <row r="7" spans="1:2" x14ac:dyDescent="0.25">
      <c r="A7" s="2" t="s">
        <v>40</v>
      </c>
      <c r="B7">
        <v>7628</v>
      </c>
    </row>
    <row r="8" spans="1:2" x14ac:dyDescent="0.25">
      <c r="A8" s="2" t="s">
        <v>41</v>
      </c>
      <c r="B8">
        <v>8032</v>
      </c>
    </row>
    <row r="9" spans="1:2" x14ac:dyDescent="0.25">
      <c r="A9" s="2" t="s">
        <v>42</v>
      </c>
      <c r="B9">
        <v>13400</v>
      </c>
    </row>
    <row r="10" spans="1:2" x14ac:dyDescent="0.25">
      <c r="A10" s="2" t="s">
        <v>43</v>
      </c>
      <c r="B10">
        <v>2963</v>
      </c>
    </row>
    <row r="11" spans="1:2" x14ac:dyDescent="0.25">
      <c r="A11" s="2" t="s">
        <v>44</v>
      </c>
      <c r="B11">
        <v>6275</v>
      </c>
    </row>
    <row r="12" spans="1:2" x14ac:dyDescent="0.25">
      <c r="A12" s="2" t="s">
        <v>45</v>
      </c>
      <c r="B12">
        <v>3447</v>
      </c>
    </row>
    <row r="13" spans="1:2" x14ac:dyDescent="0.25">
      <c r="A13" s="2" t="s">
        <v>46</v>
      </c>
      <c r="B13">
        <v>6123</v>
      </c>
    </row>
    <row r="14" spans="1:2" x14ac:dyDescent="0.25">
      <c r="A14" s="2" t="s">
        <v>47</v>
      </c>
      <c r="B14">
        <v>12545</v>
      </c>
    </row>
    <row r="15" spans="1:2" x14ac:dyDescent="0.25">
      <c r="A15" s="2" t="s">
        <v>48</v>
      </c>
      <c r="B15">
        <v>3771</v>
      </c>
    </row>
    <row r="16" spans="1:2" x14ac:dyDescent="0.25">
      <c r="A16" s="2" t="s">
        <v>49</v>
      </c>
      <c r="B16">
        <v>4400</v>
      </c>
    </row>
    <row r="17" spans="1:2" x14ac:dyDescent="0.25">
      <c r="A17" s="2" t="s">
        <v>50</v>
      </c>
      <c r="B17">
        <v>9602</v>
      </c>
    </row>
    <row r="18" spans="1:2" x14ac:dyDescent="0.25">
      <c r="A18" s="2" t="s">
        <v>51</v>
      </c>
      <c r="B18">
        <v>4433</v>
      </c>
    </row>
    <row r="19" spans="1:2" x14ac:dyDescent="0.25">
      <c r="A19" s="2" t="s">
        <v>76</v>
      </c>
      <c r="B19">
        <v>49</v>
      </c>
    </row>
    <row r="20" spans="1:2" x14ac:dyDescent="0.25">
      <c r="A20" s="2" t="s">
        <v>75</v>
      </c>
      <c r="B20">
        <v>2</v>
      </c>
    </row>
    <row r="21" spans="1:2" x14ac:dyDescent="0.25">
      <c r="A21" s="2" t="s">
        <v>73</v>
      </c>
      <c r="B21">
        <v>2</v>
      </c>
    </row>
    <row r="22" spans="1:2" x14ac:dyDescent="0.25">
      <c r="A22" s="2" t="s">
        <v>74</v>
      </c>
      <c r="B22">
        <v>8</v>
      </c>
    </row>
    <row r="23" spans="1:2" x14ac:dyDescent="0.25">
      <c r="A23" s="2" t="s">
        <v>79</v>
      </c>
      <c r="B23">
        <v>10</v>
      </c>
    </row>
    <row r="24" spans="1:2" x14ac:dyDescent="0.25">
      <c r="A24" s="2" t="s">
        <v>78</v>
      </c>
      <c r="B24">
        <v>2</v>
      </c>
    </row>
    <row r="25" spans="1:2" x14ac:dyDescent="0.25">
      <c r="A25" s="2" t="s">
        <v>77</v>
      </c>
      <c r="B25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FDE9-9AB6-427B-BF1E-A977692934FC}">
  <sheetPr codeName="Arkusz10"/>
  <dimension ref="A1:X593"/>
  <sheetViews>
    <sheetView topLeftCell="M1" zoomScale="90" zoomScaleNormal="90" workbookViewId="0">
      <selection activeCell="V27" sqref="V27"/>
    </sheetView>
  </sheetViews>
  <sheetFormatPr defaultRowHeight="15" x14ac:dyDescent="0.25"/>
  <cols>
    <col min="1" max="1" width="21.42578125" bestFit="1" customWidth="1"/>
    <col min="2" max="2" width="21.42578125" customWidth="1"/>
    <col min="3" max="3" width="12.140625" customWidth="1"/>
    <col min="4" max="4" width="21.140625" customWidth="1"/>
    <col min="6" max="6" width="20.85546875" bestFit="1" customWidth="1"/>
    <col min="7" max="8" width="11.5703125" customWidth="1"/>
    <col min="9" max="9" width="33.85546875" bestFit="1" customWidth="1"/>
    <col min="11" max="11" width="20.85546875" bestFit="1" customWidth="1"/>
    <col min="12" max="12" width="7.28515625" bestFit="1" customWidth="1"/>
    <col min="13" max="13" width="27.28515625" bestFit="1" customWidth="1"/>
    <col min="14" max="14" width="22.28515625" bestFit="1" customWidth="1"/>
    <col min="15" max="20" width="22.28515625" customWidth="1"/>
    <col min="21" max="21" width="10.28515625" bestFit="1" customWidth="1"/>
    <col min="22" max="22" width="20.85546875" bestFit="1" customWidth="1"/>
    <col min="23" max="23" width="16" bestFit="1" customWidth="1"/>
    <col min="24" max="24" width="15.5703125" customWidth="1"/>
    <col min="27" max="27" width="10.140625" bestFit="1" customWidth="1"/>
    <col min="28" max="28" width="20.7109375" bestFit="1" customWidth="1"/>
    <col min="29" max="29" width="20" bestFit="1" customWidth="1"/>
  </cols>
  <sheetData>
    <row r="1" spans="1:24" x14ac:dyDescent="0.25">
      <c r="A1" t="s">
        <v>34</v>
      </c>
      <c r="B1" t="s">
        <v>176</v>
      </c>
      <c r="C1" t="s">
        <v>81</v>
      </c>
      <c r="D1" t="s">
        <v>87</v>
      </c>
      <c r="F1" t="s">
        <v>72</v>
      </c>
      <c r="G1" t="s">
        <v>81</v>
      </c>
      <c r="H1" t="s">
        <v>177</v>
      </c>
      <c r="I1" t="s">
        <v>82</v>
      </c>
      <c r="K1" s="9" t="s">
        <v>178</v>
      </c>
      <c r="L1" s="9" t="s">
        <v>122</v>
      </c>
      <c r="M1" s="9" t="s">
        <v>179</v>
      </c>
      <c r="P1" t="s">
        <v>226</v>
      </c>
      <c r="Q1" t="s">
        <v>178</v>
      </c>
      <c r="R1" t="s">
        <v>122</v>
      </c>
      <c r="S1" t="s">
        <v>179</v>
      </c>
      <c r="T1" t="s">
        <v>245</v>
      </c>
      <c r="V1" s="9" t="s">
        <v>178</v>
      </c>
      <c r="W1" s="9" t="s">
        <v>122</v>
      </c>
      <c r="X1" s="9" t="s">
        <v>179</v>
      </c>
    </row>
    <row r="2" spans="1:24" x14ac:dyDescent="0.25">
      <c r="A2" s="2" t="s">
        <v>36</v>
      </c>
      <c r="B2" s="2" t="s">
        <v>160</v>
      </c>
      <c r="C2" s="2" t="s">
        <v>180</v>
      </c>
      <c r="D2">
        <v>422</v>
      </c>
      <c r="F2" s="2" t="s">
        <v>36</v>
      </c>
      <c r="G2" s="2" t="s">
        <v>123</v>
      </c>
      <c r="H2" s="2" t="s">
        <v>160</v>
      </c>
      <c r="I2">
        <v>56019</v>
      </c>
      <c r="K2" t="str">
        <f>tblWD11a[[#This Row],[Sróty]]&amp; CHAR(10)&amp;" "&amp;tblWD11a[[#This Row],[Data]]</f>
        <v>DS.
 21r sty</v>
      </c>
      <c r="L2">
        <v>422</v>
      </c>
      <c r="M2">
        <v>56019</v>
      </c>
      <c r="P2" t="s">
        <v>36</v>
      </c>
      <c r="Q2" t="s">
        <v>246</v>
      </c>
      <c r="R2">
        <v>422</v>
      </c>
      <c r="S2">
        <v>56019</v>
      </c>
      <c r="T2" t="str">
        <f>IF(PulpitNawigacyjny!$C$8="Cała Polska","PRAWDA",IF(PulpitNawigacyjny!$C$8='WD11'!P2,"PRAWDA","FAŁSZ"))</f>
        <v>PRAWDA</v>
      </c>
      <c r="U2">
        <v>1</v>
      </c>
      <c r="V2" t="str" cm="1">
        <f t="array" ref="V2">INDEX(K$2:K$593,$U2)</f>
        <v>DS.
 21r sty</v>
      </c>
      <c r="W2" cm="1">
        <f t="array" ref="W2">INDEX(L$2:L$593,$U2)</f>
        <v>422</v>
      </c>
      <c r="X2" cm="1">
        <f t="array" ref="X2">INDEX(M$2:M$593,$U2)</f>
        <v>56019</v>
      </c>
    </row>
    <row r="3" spans="1:24" x14ac:dyDescent="0.25">
      <c r="A3" s="2" t="s">
        <v>37</v>
      </c>
      <c r="B3" s="2" t="s">
        <v>161</v>
      </c>
      <c r="C3" s="2" t="s">
        <v>180</v>
      </c>
      <c r="D3">
        <v>751</v>
      </c>
      <c r="F3" s="2" t="s">
        <v>37</v>
      </c>
      <c r="G3" s="2" t="s">
        <v>123</v>
      </c>
      <c r="H3" s="2" t="s">
        <v>161</v>
      </c>
      <c r="I3">
        <v>33769</v>
      </c>
      <c r="K3" t="str">
        <f>tblWD11a[[#This Row],[Sróty]]&amp; CHAR(10)&amp;" "&amp;tblWD11a[[#This Row],[Data]]</f>
        <v>KP.
 21r sty</v>
      </c>
      <c r="L3">
        <v>751</v>
      </c>
      <c r="M3">
        <v>33769</v>
      </c>
      <c r="P3" t="s">
        <v>37</v>
      </c>
      <c r="Q3" t="s">
        <v>247</v>
      </c>
      <c r="R3">
        <v>751</v>
      </c>
      <c r="S3">
        <v>33769</v>
      </c>
      <c r="T3" t="str">
        <f>IF(PulpitNawigacyjny!$C$8="Cała Polska","PRAWDA",IF(PulpitNawigacyjny!$C$8='WD11'!P3,"PRAWDA","FAŁSZ"))</f>
        <v>PRAWDA</v>
      </c>
      <c r="U3">
        <f>U2+1</f>
        <v>2</v>
      </c>
      <c r="V3" t="str" cm="1">
        <f t="array" ref="V3">INDEX(K$2:K$593,$U3)</f>
        <v>KP.
 21r sty</v>
      </c>
      <c r="W3" cm="1">
        <f t="array" ref="W3">INDEX(L$2:L$593,$U3)</f>
        <v>751</v>
      </c>
      <c r="X3" cm="1">
        <f t="array" ref="X3">INDEX(M$2:M$593,$U3)</f>
        <v>33769</v>
      </c>
    </row>
    <row r="4" spans="1:24" x14ac:dyDescent="0.25">
      <c r="A4" s="2" t="s">
        <v>38</v>
      </c>
      <c r="B4" s="2" t="s">
        <v>162</v>
      </c>
      <c r="C4" s="2" t="s">
        <v>180</v>
      </c>
      <c r="D4">
        <v>583</v>
      </c>
      <c r="F4" s="2" t="s">
        <v>38</v>
      </c>
      <c r="G4" s="2" t="s">
        <v>123</v>
      </c>
      <c r="H4" s="2" t="s">
        <v>162</v>
      </c>
      <c r="I4">
        <v>40995</v>
      </c>
      <c r="K4" t="str">
        <f>tblWD11a[[#This Row],[Sróty]]&amp; CHAR(10)&amp;" "&amp;tblWD11a[[#This Row],[Data]]</f>
        <v>LU.
 21r sty</v>
      </c>
      <c r="L4">
        <v>583</v>
      </c>
      <c r="M4">
        <v>40995</v>
      </c>
      <c r="P4" t="s">
        <v>38</v>
      </c>
      <c r="Q4" t="s">
        <v>248</v>
      </c>
      <c r="R4">
        <v>583</v>
      </c>
      <c r="S4">
        <v>40995</v>
      </c>
      <c r="T4" t="str">
        <f>IF(PulpitNawigacyjny!$C$8="Cała Polska","PRAWDA",IF(PulpitNawigacyjny!$C$8='WD11'!P4,"PRAWDA","FAŁSZ"))</f>
        <v>PRAWDA</v>
      </c>
      <c r="U4">
        <f t="shared" ref="U4:U17" si="0">U3+1</f>
        <v>3</v>
      </c>
      <c r="V4" t="str" cm="1">
        <f t="array" ref="V4">INDEX(K$2:K$593,$U4)</f>
        <v>LU.
 21r sty</v>
      </c>
      <c r="W4" cm="1">
        <f t="array" ref="W4">INDEX(L$2:L$593,$U4)</f>
        <v>583</v>
      </c>
      <c r="X4" cm="1">
        <f t="array" ref="X4">INDEX(M$2:M$593,$U4)</f>
        <v>40995</v>
      </c>
    </row>
    <row r="5" spans="1:24" x14ac:dyDescent="0.25">
      <c r="A5" s="2" t="s">
        <v>39</v>
      </c>
      <c r="B5" s="2" t="s">
        <v>165</v>
      </c>
      <c r="C5" s="2" t="s">
        <v>180</v>
      </c>
      <c r="D5">
        <v>276</v>
      </c>
      <c r="F5" s="2" t="s">
        <v>39</v>
      </c>
      <c r="G5" s="2" t="s">
        <v>123</v>
      </c>
      <c r="H5" s="2" t="s">
        <v>165</v>
      </c>
      <c r="I5">
        <v>17342</v>
      </c>
      <c r="K5" t="str">
        <f>tblWD11a[[#This Row],[Sróty]]&amp; CHAR(10)&amp;" "&amp;tblWD11a[[#This Row],[Data]]</f>
        <v>LB.
 21r sty</v>
      </c>
      <c r="L5">
        <v>276</v>
      </c>
      <c r="M5">
        <v>17342</v>
      </c>
      <c r="P5" t="s">
        <v>39</v>
      </c>
      <c r="Q5" t="s">
        <v>249</v>
      </c>
      <c r="R5">
        <v>276</v>
      </c>
      <c r="S5">
        <v>17342</v>
      </c>
      <c r="T5" t="str">
        <f>IF(PulpitNawigacyjny!$C$8="Cała Polska","PRAWDA",IF(PulpitNawigacyjny!$C$8='WD11'!P5,"PRAWDA","FAŁSZ"))</f>
        <v>PRAWDA</v>
      </c>
      <c r="U5">
        <f t="shared" si="0"/>
        <v>4</v>
      </c>
      <c r="V5" t="str" cm="1">
        <f t="array" ref="V5">INDEX(K$2:K$593,$U5)</f>
        <v>LB.
 21r sty</v>
      </c>
      <c r="W5" cm="1">
        <f t="array" ref="W5">INDEX(L$2:L$593,$U5)</f>
        <v>276</v>
      </c>
      <c r="X5" cm="1">
        <f t="array" ref="X5">INDEX(M$2:M$593,$U5)</f>
        <v>17342</v>
      </c>
    </row>
    <row r="6" spans="1:24" x14ac:dyDescent="0.25">
      <c r="A6" s="2" t="s">
        <v>40</v>
      </c>
      <c r="B6" s="2" t="s">
        <v>166</v>
      </c>
      <c r="C6" s="2" t="s">
        <v>180</v>
      </c>
      <c r="D6">
        <v>744</v>
      </c>
      <c r="F6" s="2" t="s">
        <v>40</v>
      </c>
      <c r="G6" s="2" t="s">
        <v>123</v>
      </c>
      <c r="H6" s="2" t="s">
        <v>166</v>
      </c>
      <c r="I6">
        <v>45054</v>
      </c>
      <c r="K6" t="str">
        <f>tblWD11a[[#This Row],[Sróty]]&amp; CHAR(10)&amp;" "&amp;tblWD11a[[#This Row],[Data]]</f>
        <v>LD.
 21r sty</v>
      </c>
      <c r="L6">
        <v>744</v>
      </c>
      <c r="M6">
        <v>45054</v>
      </c>
      <c r="P6" t="s">
        <v>40</v>
      </c>
      <c r="Q6" t="s">
        <v>250</v>
      </c>
      <c r="R6">
        <v>744</v>
      </c>
      <c r="S6">
        <v>45054</v>
      </c>
      <c r="T6" t="str">
        <f>IF(PulpitNawigacyjny!$C$8="Cała Polska","PRAWDA",IF(PulpitNawigacyjny!$C$8='WD11'!P6,"PRAWDA","FAŁSZ"))</f>
        <v>PRAWDA</v>
      </c>
      <c r="U6">
        <f t="shared" si="0"/>
        <v>5</v>
      </c>
      <c r="V6" t="str" cm="1">
        <f t="array" ref="V6">INDEX(K$2:K$593,$U6)</f>
        <v>LD.
 21r sty</v>
      </c>
      <c r="W6" cm="1">
        <f t="array" ref="W6">INDEX(L$2:L$593,$U6)</f>
        <v>744</v>
      </c>
      <c r="X6" cm="1">
        <f t="array" ref="X6">INDEX(M$2:M$593,$U6)</f>
        <v>45054</v>
      </c>
    </row>
    <row r="7" spans="1:24" x14ac:dyDescent="0.25">
      <c r="A7" s="2" t="s">
        <v>41</v>
      </c>
      <c r="B7" s="2" t="s">
        <v>163</v>
      </c>
      <c r="C7" s="2" t="s">
        <v>180</v>
      </c>
      <c r="D7">
        <v>357</v>
      </c>
      <c r="F7" s="2" t="s">
        <v>41</v>
      </c>
      <c r="G7" s="2" t="s">
        <v>123</v>
      </c>
      <c r="H7" s="2" t="s">
        <v>163</v>
      </c>
      <c r="I7">
        <v>56373</v>
      </c>
      <c r="K7" t="str">
        <f>tblWD11a[[#This Row],[Sróty]]&amp; CHAR(10)&amp;" "&amp;tblWD11a[[#This Row],[Data]]</f>
        <v>MA.
 21r sty</v>
      </c>
      <c r="L7">
        <v>357</v>
      </c>
      <c r="M7">
        <v>56373</v>
      </c>
      <c r="P7" t="s">
        <v>41</v>
      </c>
      <c r="Q7" t="s">
        <v>251</v>
      </c>
      <c r="R7">
        <v>357</v>
      </c>
      <c r="S7">
        <v>56373</v>
      </c>
      <c r="T7" t="str">
        <f>IF(PulpitNawigacyjny!$C$8="Cała Polska","PRAWDA",IF(PulpitNawigacyjny!$C$8='WD11'!P7,"PRAWDA","FAŁSZ"))</f>
        <v>PRAWDA</v>
      </c>
      <c r="U7">
        <f t="shared" si="0"/>
        <v>6</v>
      </c>
      <c r="V7" t="str" cm="1">
        <f t="array" ref="V7">INDEX(K$2:K$593,$U7)</f>
        <v>MA.
 21r sty</v>
      </c>
      <c r="W7" cm="1">
        <f t="array" ref="W7">INDEX(L$2:L$593,$U7)</f>
        <v>357</v>
      </c>
      <c r="X7" cm="1">
        <f t="array" ref="X7">INDEX(M$2:M$593,$U7)</f>
        <v>56373</v>
      </c>
    </row>
    <row r="8" spans="1:24" x14ac:dyDescent="0.25">
      <c r="A8" s="2" t="s">
        <v>42</v>
      </c>
      <c r="B8" s="2" t="s">
        <v>167</v>
      </c>
      <c r="C8" s="2" t="s">
        <v>180</v>
      </c>
      <c r="D8">
        <v>1029</v>
      </c>
      <c r="F8" s="2" t="s">
        <v>42</v>
      </c>
      <c r="G8" s="2" t="s">
        <v>123</v>
      </c>
      <c r="H8" s="2" t="s">
        <v>167</v>
      </c>
      <c r="I8">
        <v>109367</v>
      </c>
      <c r="K8" t="str">
        <f>tblWD11a[[#This Row],[Sróty]]&amp; CHAR(10)&amp;" "&amp;tblWD11a[[#This Row],[Data]]</f>
        <v>MZ.
 21r sty</v>
      </c>
      <c r="L8">
        <v>1029</v>
      </c>
      <c r="M8">
        <v>109367</v>
      </c>
      <c r="P8" t="s">
        <v>42</v>
      </c>
      <c r="Q8" t="s">
        <v>252</v>
      </c>
      <c r="R8">
        <v>1029</v>
      </c>
      <c r="S8">
        <v>109367</v>
      </c>
      <c r="T8" t="str">
        <f>IF(PulpitNawigacyjny!$C$8="Cała Polska","PRAWDA",IF(PulpitNawigacyjny!$C$8='WD11'!P8,"PRAWDA","FAŁSZ"))</f>
        <v>PRAWDA</v>
      </c>
      <c r="U8">
        <f t="shared" si="0"/>
        <v>7</v>
      </c>
      <c r="V8" t="str" cm="1">
        <f t="array" ref="V8">INDEX(K$2:K$593,$U8)</f>
        <v>MZ.
 21r sty</v>
      </c>
      <c r="W8" cm="1">
        <f t="array" ref="W8">INDEX(L$2:L$593,$U8)</f>
        <v>1029</v>
      </c>
      <c r="X8" cm="1">
        <f t="array" ref="X8">INDEX(M$2:M$593,$U8)</f>
        <v>109367</v>
      </c>
    </row>
    <row r="9" spans="1:24" x14ac:dyDescent="0.25">
      <c r="A9" s="2" t="s">
        <v>43</v>
      </c>
      <c r="B9" s="2" t="s">
        <v>164</v>
      </c>
      <c r="C9" s="2" t="s">
        <v>180</v>
      </c>
      <c r="D9">
        <v>134</v>
      </c>
      <c r="F9" s="2" t="s">
        <v>43</v>
      </c>
      <c r="G9" s="2" t="s">
        <v>123</v>
      </c>
      <c r="H9" s="2" t="s">
        <v>164</v>
      </c>
      <c r="I9">
        <v>18007</v>
      </c>
      <c r="K9" t="str">
        <f>tblWD11a[[#This Row],[Sróty]]&amp; CHAR(10)&amp;" "&amp;tblWD11a[[#This Row],[Data]]</f>
        <v>OP.
 21r sty</v>
      </c>
      <c r="L9">
        <v>134</v>
      </c>
      <c r="M9">
        <v>18007</v>
      </c>
      <c r="P9" t="s">
        <v>43</v>
      </c>
      <c r="Q9" t="s">
        <v>253</v>
      </c>
      <c r="R9">
        <v>134</v>
      </c>
      <c r="S9">
        <v>18007</v>
      </c>
      <c r="T9" t="str">
        <f>IF(PulpitNawigacyjny!$C$8="Cała Polska","PRAWDA",IF(PulpitNawigacyjny!$C$8='WD11'!P9,"PRAWDA","FAŁSZ"))</f>
        <v>PRAWDA</v>
      </c>
      <c r="U9">
        <f t="shared" si="0"/>
        <v>8</v>
      </c>
      <c r="V9" t="str" cm="1">
        <f t="array" ref="V9">INDEX(K$2:K$593,$U9)</f>
        <v>OP.
 21r sty</v>
      </c>
      <c r="W9" cm="1">
        <f t="array" ref="W9">INDEX(L$2:L$593,$U9)</f>
        <v>134</v>
      </c>
      <c r="X9" cm="1">
        <f t="array" ref="X9">INDEX(M$2:M$593,$U9)</f>
        <v>18007</v>
      </c>
    </row>
    <row r="10" spans="1:24" x14ac:dyDescent="0.25">
      <c r="A10" s="2" t="s">
        <v>44</v>
      </c>
      <c r="B10" s="2" t="s">
        <v>168</v>
      </c>
      <c r="C10" s="2" t="s">
        <v>180</v>
      </c>
      <c r="D10">
        <v>315</v>
      </c>
      <c r="F10" s="2" t="s">
        <v>44</v>
      </c>
      <c r="G10" s="2" t="s">
        <v>123</v>
      </c>
      <c r="H10" s="2" t="s">
        <v>168</v>
      </c>
      <c r="I10">
        <v>33910</v>
      </c>
      <c r="K10" t="str">
        <f>tblWD11a[[#This Row],[Sróty]]&amp; CHAR(10)&amp;" "&amp;tblWD11a[[#This Row],[Data]]</f>
        <v>PK.
 21r sty</v>
      </c>
      <c r="L10">
        <v>315</v>
      </c>
      <c r="M10">
        <v>33910</v>
      </c>
      <c r="P10" t="s">
        <v>44</v>
      </c>
      <c r="Q10" t="s">
        <v>254</v>
      </c>
      <c r="R10">
        <v>315</v>
      </c>
      <c r="S10">
        <v>33910</v>
      </c>
      <c r="T10" t="str">
        <f>IF(PulpitNawigacyjny!$C$8="Cała Polska","PRAWDA",IF(PulpitNawigacyjny!$C$8='WD11'!P10,"PRAWDA","FAŁSZ"))</f>
        <v>PRAWDA</v>
      </c>
      <c r="U10">
        <f t="shared" si="0"/>
        <v>9</v>
      </c>
      <c r="V10" t="str" cm="1">
        <f t="array" ref="V10">INDEX(K$2:K$593,$U10)</f>
        <v>PK.
 21r sty</v>
      </c>
      <c r="W10" cm="1">
        <f t="array" ref="W10">INDEX(L$2:L$593,$U10)</f>
        <v>315</v>
      </c>
      <c r="X10" cm="1">
        <f t="array" ref="X10">INDEX(M$2:M$593,$U10)</f>
        <v>33910</v>
      </c>
    </row>
    <row r="11" spans="1:24" x14ac:dyDescent="0.25">
      <c r="A11" s="2" t="s">
        <v>45</v>
      </c>
      <c r="B11" s="2" t="s">
        <v>169</v>
      </c>
      <c r="C11" s="2" t="s">
        <v>180</v>
      </c>
      <c r="D11">
        <v>249</v>
      </c>
      <c r="F11" s="2" t="s">
        <v>45</v>
      </c>
      <c r="G11" s="2" t="s">
        <v>123</v>
      </c>
      <c r="H11" s="2" t="s">
        <v>169</v>
      </c>
      <c r="I11">
        <v>20511</v>
      </c>
      <c r="K11" t="str">
        <f>tblWD11a[[#This Row],[Sróty]]&amp; CHAR(10)&amp;" "&amp;tblWD11a[[#This Row],[Data]]</f>
        <v>PD.
 21r sty</v>
      </c>
      <c r="L11">
        <v>249</v>
      </c>
      <c r="M11">
        <v>20511</v>
      </c>
      <c r="P11" t="s">
        <v>45</v>
      </c>
      <c r="Q11" t="s">
        <v>255</v>
      </c>
      <c r="R11">
        <v>249</v>
      </c>
      <c r="S11">
        <v>20511</v>
      </c>
      <c r="T11" t="str">
        <f>IF(PulpitNawigacyjny!$C$8="Cała Polska","PRAWDA",IF(PulpitNawigacyjny!$C$8='WD11'!P11,"PRAWDA","FAŁSZ"))</f>
        <v>PRAWDA</v>
      </c>
      <c r="U11">
        <f t="shared" si="0"/>
        <v>10</v>
      </c>
      <c r="V11" t="str" cm="1">
        <f t="array" ref="V11">INDEX(K$2:K$593,$U11)</f>
        <v>PD.
 21r sty</v>
      </c>
      <c r="W11" cm="1">
        <f t="array" ref="W11">INDEX(L$2:L$593,$U11)</f>
        <v>249</v>
      </c>
      <c r="X11" cm="1">
        <f t="array" ref="X11">INDEX(M$2:M$593,$U11)</f>
        <v>20511</v>
      </c>
    </row>
    <row r="12" spans="1:24" x14ac:dyDescent="0.25">
      <c r="A12" s="2" t="s">
        <v>46</v>
      </c>
      <c r="B12" s="2" t="s">
        <v>170</v>
      </c>
      <c r="C12" s="2" t="s">
        <v>180</v>
      </c>
      <c r="D12">
        <v>600</v>
      </c>
      <c r="F12" s="2" t="s">
        <v>46</v>
      </c>
      <c r="G12" s="2" t="s">
        <v>123</v>
      </c>
      <c r="H12" s="2" t="s">
        <v>170</v>
      </c>
      <c r="I12">
        <v>38030</v>
      </c>
      <c r="K12" t="str">
        <f>tblWD11a[[#This Row],[Sróty]]&amp; CHAR(10)&amp;" "&amp;tblWD11a[[#This Row],[Data]]</f>
        <v>PM.
 21r sty</v>
      </c>
      <c r="L12">
        <v>600</v>
      </c>
      <c r="M12">
        <v>38030</v>
      </c>
      <c r="P12" t="s">
        <v>46</v>
      </c>
      <c r="Q12" t="s">
        <v>256</v>
      </c>
      <c r="R12">
        <v>600</v>
      </c>
      <c r="S12">
        <v>38030</v>
      </c>
      <c r="T12" t="str">
        <f>IF(PulpitNawigacyjny!$C$8="Cała Polska","PRAWDA",IF(PulpitNawigacyjny!$C$8='WD11'!P12,"PRAWDA","FAŁSZ"))</f>
        <v>PRAWDA</v>
      </c>
      <c r="U12">
        <f t="shared" si="0"/>
        <v>11</v>
      </c>
      <c r="V12" t="str" cm="1">
        <f t="array" ref="V12">INDEX(K$2:K$593,$U12)</f>
        <v>PM.
 21r sty</v>
      </c>
      <c r="W12" cm="1">
        <f t="array" ref="W12">INDEX(L$2:L$593,$U12)</f>
        <v>600</v>
      </c>
      <c r="X12" cm="1">
        <f t="array" ref="X12">INDEX(M$2:M$593,$U12)</f>
        <v>38030</v>
      </c>
    </row>
    <row r="13" spans="1:24" x14ac:dyDescent="0.25">
      <c r="A13" s="2" t="s">
        <v>47</v>
      </c>
      <c r="B13" s="2" t="s">
        <v>171</v>
      </c>
      <c r="C13" s="2" t="s">
        <v>180</v>
      </c>
      <c r="D13">
        <v>680</v>
      </c>
      <c r="F13" s="2" t="s">
        <v>47</v>
      </c>
      <c r="G13" s="2" t="s">
        <v>123</v>
      </c>
      <c r="H13" s="2" t="s">
        <v>171</v>
      </c>
      <c r="I13">
        <v>76210</v>
      </c>
      <c r="K13" t="str">
        <f>tblWD11a[[#This Row],[Sróty]]&amp; CHAR(10)&amp;" "&amp;tblWD11a[[#This Row],[Data]]</f>
        <v>SL.
 21r sty</v>
      </c>
      <c r="L13">
        <v>680</v>
      </c>
      <c r="M13">
        <v>76210</v>
      </c>
      <c r="P13" t="s">
        <v>47</v>
      </c>
      <c r="Q13" t="s">
        <v>257</v>
      </c>
      <c r="R13">
        <v>680</v>
      </c>
      <c r="S13">
        <v>76210</v>
      </c>
      <c r="T13" t="str">
        <f>IF(PulpitNawigacyjny!$C$8="Cała Polska","PRAWDA",IF(PulpitNawigacyjny!$C$8='WD11'!P13,"PRAWDA","FAŁSZ"))</f>
        <v>PRAWDA</v>
      </c>
      <c r="U13">
        <f t="shared" si="0"/>
        <v>12</v>
      </c>
      <c r="V13" t="str" cm="1">
        <f t="array" ref="V13">INDEX(K$2:K$593,$U13)</f>
        <v>SL.
 21r sty</v>
      </c>
      <c r="W13" cm="1">
        <f t="array" ref="W13">INDEX(L$2:L$593,$U13)</f>
        <v>680</v>
      </c>
      <c r="X13" cm="1">
        <f t="array" ref="X13">INDEX(M$2:M$593,$U13)</f>
        <v>76210</v>
      </c>
    </row>
    <row r="14" spans="1:24" x14ac:dyDescent="0.25">
      <c r="A14" s="2" t="s">
        <v>48</v>
      </c>
      <c r="B14" s="2" t="s">
        <v>172</v>
      </c>
      <c r="C14" s="2" t="s">
        <v>180</v>
      </c>
      <c r="D14">
        <v>176</v>
      </c>
      <c r="F14" s="2" t="s">
        <v>48</v>
      </c>
      <c r="G14" s="2" t="s">
        <v>123</v>
      </c>
      <c r="H14" s="2" t="s">
        <v>172</v>
      </c>
      <c r="I14">
        <v>19868</v>
      </c>
      <c r="K14" t="str">
        <f>tblWD11a[[#This Row],[Sróty]]&amp; CHAR(10)&amp;" "&amp;tblWD11a[[#This Row],[Data]]</f>
        <v>SK.
 21r sty</v>
      </c>
      <c r="L14">
        <v>176</v>
      </c>
      <c r="M14">
        <v>19868</v>
      </c>
      <c r="P14" t="s">
        <v>48</v>
      </c>
      <c r="Q14" t="s">
        <v>258</v>
      </c>
      <c r="R14">
        <v>176</v>
      </c>
      <c r="S14">
        <v>19868</v>
      </c>
      <c r="T14" t="str">
        <f>IF(PulpitNawigacyjny!$C$8="Cała Polska","PRAWDA",IF(PulpitNawigacyjny!$C$8='WD11'!P14,"PRAWDA","FAŁSZ"))</f>
        <v>PRAWDA</v>
      </c>
      <c r="U14">
        <f t="shared" si="0"/>
        <v>13</v>
      </c>
      <c r="V14" t="str" cm="1">
        <f t="array" ref="V14">INDEX(K$2:K$593,$U14)</f>
        <v>SK.
 21r sty</v>
      </c>
      <c r="W14" cm="1">
        <f t="array" ref="W14">INDEX(L$2:L$593,$U14)</f>
        <v>176</v>
      </c>
      <c r="X14" cm="1">
        <f t="array" ref="X14">INDEX(M$2:M$593,$U14)</f>
        <v>19868</v>
      </c>
    </row>
    <row r="15" spans="1:24" x14ac:dyDescent="0.25">
      <c r="A15" s="2" t="s">
        <v>49</v>
      </c>
      <c r="B15" s="2" t="s">
        <v>173</v>
      </c>
      <c r="C15" s="2" t="s">
        <v>180</v>
      </c>
      <c r="D15">
        <v>484</v>
      </c>
      <c r="F15" s="2" t="s">
        <v>49</v>
      </c>
      <c r="G15" s="2" t="s">
        <v>123</v>
      </c>
      <c r="H15" s="2" t="s">
        <v>173</v>
      </c>
      <c r="I15">
        <v>21434</v>
      </c>
      <c r="K15" t="str">
        <f>tblWD11a[[#This Row],[Sróty]]&amp; CHAR(10)&amp;" "&amp;tblWD11a[[#This Row],[Data]]</f>
        <v>WN.
 21r sty</v>
      </c>
      <c r="L15">
        <v>484</v>
      </c>
      <c r="M15">
        <v>21434</v>
      </c>
      <c r="P15" t="s">
        <v>49</v>
      </c>
      <c r="Q15" t="s">
        <v>259</v>
      </c>
      <c r="R15">
        <v>484</v>
      </c>
      <c r="S15">
        <v>21434</v>
      </c>
      <c r="T15" t="str">
        <f>IF(PulpitNawigacyjny!$C$8="Cała Polska","PRAWDA",IF(PulpitNawigacyjny!$C$8='WD11'!P15,"PRAWDA","FAŁSZ"))</f>
        <v>PRAWDA</v>
      </c>
      <c r="U15">
        <f t="shared" si="0"/>
        <v>14</v>
      </c>
      <c r="V15" t="str" cm="1">
        <f t="array" ref="V15">INDEX(K$2:K$593,$U15)</f>
        <v>WN.
 21r sty</v>
      </c>
      <c r="W15" cm="1">
        <f t="array" ref="W15">INDEX(L$2:L$593,$U15)</f>
        <v>484</v>
      </c>
      <c r="X15" cm="1">
        <f t="array" ref="X15">INDEX(M$2:M$593,$U15)</f>
        <v>21434</v>
      </c>
    </row>
    <row r="16" spans="1:24" x14ac:dyDescent="0.25">
      <c r="A16" s="2" t="s">
        <v>50</v>
      </c>
      <c r="B16" s="2" t="s">
        <v>174</v>
      </c>
      <c r="C16" s="2" t="s">
        <v>180</v>
      </c>
      <c r="D16">
        <v>963</v>
      </c>
      <c r="F16" s="2" t="s">
        <v>50</v>
      </c>
      <c r="G16" s="2" t="s">
        <v>123</v>
      </c>
      <c r="H16" s="2" t="s">
        <v>174</v>
      </c>
      <c r="I16">
        <v>56117</v>
      </c>
      <c r="K16" t="str">
        <f>tblWD11a[[#This Row],[Sróty]]&amp; CHAR(10)&amp;" "&amp;tblWD11a[[#This Row],[Data]]</f>
        <v>WP.
 21r sty</v>
      </c>
      <c r="L16">
        <v>963</v>
      </c>
      <c r="M16">
        <v>56117</v>
      </c>
      <c r="P16" t="s">
        <v>50</v>
      </c>
      <c r="Q16" t="s">
        <v>260</v>
      </c>
      <c r="R16">
        <v>963</v>
      </c>
      <c r="S16">
        <v>56117</v>
      </c>
      <c r="T16" t="str">
        <f>IF(PulpitNawigacyjny!$C$8="Cała Polska","PRAWDA",IF(PulpitNawigacyjny!$C$8='WD11'!P16,"PRAWDA","FAŁSZ"))</f>
        <v>PRAWDA</v>
      </c>
      <c r="U16">
        <f t="shared" si="0"/>
        <v>15</v>
      </c>
      <c r="V16" t="str" cm="1">
        <f t="array" ref="V16">INDEX(K$2:K$593,$U16)</f>
        <v>WP.
 21r sty</v>
      </c>
      <c r="W16" cm="1">
        <f t="array" ref="W16">INDEX(L$2:L$593,$U16)</f>
        <v>963</v>
      </c>
      <c r="X16" cm="1">
        <f t="array" ref="X16">INDEX(M$2:M$593,$U16)</f>
        <v>56117</v>
      </c>
    </row>
    <row r="17" spans="1:24" x14ac:dyDescent="0.25">
      <c r="A17" s="2" t="s">
        <v>51</v>
      </c>
      <c r="B17" s="2" t="s">
        <v>175</v>
      </c>
      <c r="C17" s="2" t="s">
        <v>180</v>
      </c>
      <c r="D17">
        <v>495</v>
      </c>
      <c r="F17" s="2" t="s">
        <v>51</v>
      </c>
      <c r="G17" s="2" t="s">
        <v>123</v>
      </c>
      <c r="H17" s="2" t="s">
        <v>175</v>
      </c>
      <c r="I17">
        <v>27318</v>
      </c>
      <c r="K17" t="str">
        <f>tblWD11a[[#This Row],[Sróty]]&amp; CHAR(10)&amp;" "&amp;tblWD11a[[#This Row],[Data]]</f>
        <v>ZP.
 21r sty</v>
      </c>
      <c r="L17">
        <v>495</v>
      </c>
      <c r="M17">
        <v>27318</v>
      </c>
      <c r="P17" t="s">
        <v>51</v>
      </c>
      <c r="Q17" t="s">
        <v>261</v>
      </c>
      <c r="R17">
        <v>495</v>
      </c>
      <c r="S17">
        <v>27318</v>
      </c>
      <c r="T17" t="str">
        <f>IF(PulpitNawigacyjny!$C$8="Cała Polska","PRAWDA",IF(PulpitNawigacyjny!$C$8='WD11'!P17,"PRAWDA","FAŁSZ"))</f>
        <v>PRAWDA</v>
      </c>
      <c r="U17">
        <f t="shared" si="0"/>
        <v>16</v>
      </c>
      <c r="V17" t="str" cm="1">
        <f t="array" ref="V17">INDEX(K$2:K$593,$U17)</f>
        <v>ZP.
 21r sty</v>
      </c>
      <c r="W17" cm="1">
        <f t="array" ref="W17">INDEX(L$2:L$593,$U17)</f>
        <v>495</v>
      </c>
      <c r="X17" cm="1">
        <f t="array" ref="X17">INDEX(M$2:M$593,$U17)</f>
        <v>27318</v>
      </c>
    </row>
    <row r="18" spans="1:24" x14ac:dyDescent="0.25">
      <c r="A18" s="2" t="s">
        <v>36</v>
      </c>
      <c r="B18" s="2" t="s">
        <v>160</v>
      </c>
      <c r="C18" s="2" t="s">
        <v>181</v>
      </c>
      <c r="D18">
        <v>338</v>
      </c>
      <c r="F18" s="2" t="s">
        <v>36</v>
      </c>
      <c r="G18" s="2" t="s">
        <v>124</v>
      </c>
      <c r="H18" s="2" t="s">
        <v>160</v>
      </c>
      <c r="I18">
        <v>95960</v>
      </c>
      <c r="K18" t="str">
        <f>tblWD11a[[#This Row],[Sróty]]&amp; CHAR(10)&amp;" "&amp;tblWD11a[[#This Row],[Data]]</f>
        <v>DS.
 21r lut</v>
      </c>
      <c r="L18">
        <v>338</v>
      </c>
      <c r="M18">
        <v>95960</v>
      </c>
      <c r="P18" t="s">
        <v>36</v>
      </c>
      <c r="Q18" t="s">
        <v>262</v>
      </c>
      <c r="R18">
        <v>338</v>
      </c>
      <c r="S18">
        <v>95960</v>
      </c>
      <c r="T18" t="str">
        <f>IF(PulpitNawigacyjny!$C$8="Cała Polska","PRAWDA",IF(PulpitNawigacyjny!$C$8='WD11'!P18,"PRAWDA","FAŁSZ"))</f>
        <v>PRAWDA</v>
      </c>
    </row>
    <row r="19" spans="1:24" x14ac:dyDescent="0.25">
      <c r="A19" s="2" t="s">
        <v>37</v>
      </c>
      <c r="B19" s="2" t="s">
        <v>161</v>
      </c>
      <c r="C19" s="2" t="s">
        <v>181</v>
      </c>
      <c r="D19">
        <v>517</v>
      </c>
      <c r="F19" s="2" t="s">
        <v>37</v>
      </c>
      <c r="G19" s="2" t="s">
        <v>124</v>
      </c>
      <c r="H19" s="2" t="s">
        <v>161</v>
      </c>
      <c r="I19">
        <v>52225</v>
      </c>
      <c r="K19" t="str">
        <f>tblWD11a[[#This Row],[Sróty]]&amp; CHAR(10)&amp;" "&amp;tblWD11a[[#This Row],[Data]]</f>
        <v>KP.
 21r lut</v>
      </c>
      <c r="L19">
        <v>517</v>
      </c>
      <c r="M19">
        <v>52225</v>
      </c>
      <c r="P19" t="s">
        <v>37</v>
      </c>
      <c r="Q19" t="s">
        <v>263</v>
      </c>
      <c r="R19">
        <v>517</v>
      </c>
      <c r="S19">
        <v>52225</v>
      </c>
      <c r="T19" t="str">
        <f>IF(PulpitNawigacyjny!$C$8="Cała Polska","PRAWDA",IF(PulpitNawigacyjny!$C$8='WD11'!P19,"PRAWDA","FAŁSZ"))</f>
        <v>PRAWDA</v>
      </c>
    </row>
    <row r="20" spans="1:24" x14ac:dyDescent="0.25">
      <c r="A20" s="2" t="s">
        <v>38</v>
      </c>
      <c r="B20" s="2" t="s">
        <v>162</v>
      </c>
      <c r="C20" s="2" t="s">
        <v>181</v>
      </c>
      <c r="D20">
        <v>499</v>
      </c>
      <c r="F20" s="2" t="s">
        <v>38</v>
      </c>
      <c r="G20" s="2" t="s">
        <v>124</v>
      </c>
      <c r="H20" s="2" t="s">
        <v>162</v>
      </c>
      <c r="I20">
        <v>66024</v>
      </c>
      <c r="K20" t="str">
        <f>tblWD11a[[#This Row],[Sróty]]&amp; CHAR(10)&amp;" "&amp;tblWD11a[[#This Row],[Data]]</f>
        <v>LU.
 21r lut</v>
      </c>
      <c r="L20">
        <v>499</v>
      </c>
      <c r="M20">
        <v>66024</v>
      </c>
      <c r="P20" t="s">
        <v>38</v>
      </c>
      <c r="Q20" t="s">
        <v>264</v>
      </c>
      <c r="R20">
        <v>499</v>
      </c>
      <c r="S20">
        <v>66024</v>
      </c>
      <c r="T20" t="str">
        <f>IF(PulpitNawigacyjny!$C$8="Cała Polska","PRAWDA",IF(PulpitNawigacyjny!$C$8='WD11'!P20,"PRAWDA","FAŁSZ"))</f>
        <v>PRAWDA</v>
      </c>
    </row>
    <row r="21" spans="1:24" x14ac:dyDescent="0.25">
      <c r="A21" s="2" t="s">
        <v>39</v>
      </c>
      <c r="B21" s="2" t="s">
        <v>165</v>
      </c>
      <c r="C21" s="2" t="s">
        <v>181</v>
      </c>
      <c r="D21">
        <v>196</v>
      </c>
      <c r="F21" s="2" t="s">
        <v>39</v>
      </c>
      <c r="G21" s="2" t="s">
        <v>124</v>
      </c>
      <c r="H21" s="2" t="s">
        <v>165</v>
      </c>
      <c r="I21">
        <v>27494</v>
      </c>
      <c r="K21" t="str">
        <f>tblWD11a[[#This Row],[Sróty]]&amp; CHAR(10)&amp;" "&amp;tblWD11a[[#This Row],[Data]]</f>
        <v>LB.
 21r lut</v>
      </c>
      <c r="L21">
        <v>196</v>
      </c>
      <c r="M21">
        <v>27494</v>
      </c>
      <c r="P21" t="s">
        <v>39</v>
      </c>
      <c r="Q21" t="s">
        <v>265</v>
      </c>
      <c r="R21">
        <v>196</v>
      </c>
      <c r="S21">
        <v>27494</v>
      </c>
      <c r="T21" t="str">
        <f>IF(PulpitNawigacyjny!$C$8="Cała Polska","PRAWDA",IF(PulpitNawigacyjny!$C$8='WD11'!P21,"PRAWDA","FAŁSZ"))</f>
        <v>PRAWDA</v>
      </c>
    </row>
    <row r="22" spans="1:24" x14ac:dyDescent="0.25">
      <c r="A22" s="2" t="s">
        <v>40</v>
      </c>
      <c r="B22" s="2" t="s">
        <v>166</v>
      </c>
      <c r="C22" s="2" t="s">
        <v>181</v>
      </c>
      <c r="D22">
        <v>409</v>
      </c>
      <c r="F22" s="2" t="s">
        <v>40</v>
      </c>
      <c r="G22" s="2" t="s">
        <v>124</v>
      </c>
      <c r="H22" s="2" t="s">
        <v>166</v>
      </c>
      <c r="I22">
        <v>71386</v>
      </c>
      <c r="K22" t="str">
        <f>tblWD11a[[#This Row],[Sróty]]&amp; CHAR(10)&amp;" "&amp;tblWD11a[[#This Row],[Data]]</f>
        <v>LD.
 21r lut</v>
      </c>
      <c r="L22">
        <v>409</v>
      </c>
      <c r="M22">
        <v>71386</v>
      </c>
      <c r="P22" t="s">
        <v>40</v>
      </c>
      <c r="Q22" t="s">
        <v>266</v>
      </c>
      <c r="R22">
        <v>409</v>
      </c>
      <c r="S22">
        <v>71386</v>
      </c>
      <c r="T22" t="str">
        <f>IF(PulpitNawigacyjny!$C$8="Cała Polska","PRAWDA",IF(PulpitNawigacyjny!$C$8='WD11'!P22,"PRAWDA","FAŁSZ"))</f>
        <v>PRAWDA</v>
      </c>
    </row>
    <row r="23" spans="1:24" x14ac:dyDescent="0.25">
      <c r="A23" s="2" t="s">
        <v>41</v>
      </c>
      <c r="B23" s="2" t="s">
        <v>163</v>
      </c>
      <c r="C23" s="2" t="s">
        <v>181</v>
      </c>
      <c r="D23">
        <v>339</v>
      </c>
      <c r="F23" s="2" t="s">
        <v>41</v>
      </c>
      <c r="G23" s="2" t="s">
        <v>124</v>
      </c>
      <c r="H23" s="2" t="s">
        <v>163</v>
      </c>
      <c r="I23">
        <v>94400</v>
      </c>
      <c r="K23" t="str">
        <f>tblWD11a[[#This Row],[Sróty]]&amp; CHAR(10)&amp;" "&amp;tblWD11a[[#This Row],[Data]]</f>
        <v>MA.
 21r lut</v>
      </c>
      <c r="L23">
        <v>339</v>
      </c>
      <c r="M23">
        <v>94400</v>
      </c>
      <c r="P23" t="s">
        <v>41</v>
      </c>
      <c r="Q23" t="s">
        <v>267</v>
      </c>
      <c r="R23">
        <v>339</v>
      </c>
      <c r="S23">
        <v>94400</v>
      </c>
      <c r="T23" t="str">
        <f>IF(PulpitNawigacyjny!$C$8="Cała Polska","PRAWDA",IF(PulpitNawigacyjny!$C$8='WD11'!P23,"PRAWDA","FAŁSZ"))</f>
        <v>PRAWDA</v>
      </c>
    </row>
    <row r="24" spans="1:24" x14ac:dyDescent="0.25">
      <c r="A24" s="2" t="s">
        <v>42</v>
      </c>
      <c r="B24" s="2" t="s">
        <v>167</v>
      </c>
      <c r="C24" s="2" t="s">
        <v>181</v>
      </c>
      <c r="D24">
        <v>1071</v>
      </c>
      <c r="F24" s="2" t="s">
        <v>42</v>
      </c>
      <c r="G24" s="2" t="s">
        <v>124</v>
      </c>
      <c r="H24" s="2" t="s">
        <v>167</v>
      </c>
      <c r="I24">
        <v>175064</v>
      </c>
      <c r="K24" t="str">
        <f>tblWD11a[[#This Row],[Sróty]]&amp; CHAR(10)&amp;" "&amp;tblWD11a[[#This Row],[Data]]</f>
        <v>MZ.
 21r lut</v>
      </c>
      <c r="L24">
        <v>1071</v>
      </c>
      <c r="M24">
        <v>175064</v>
      </c>
      <c r="P24" t="s">
        <v>42</v>
      </c>
      <c r="Q24" t="s">
        <v>268</v>
      </c>
      <c r="R24">
        <v>1071</v>
      </c>
      <c r="S24">
        <v>175064</v>
      </c>
      <c r="T24" t="str">
        <f>IF(PulpitNawigacyjny!$C$8="Cała Polska","PRAWDA",IF(PulpitNawigacyjny!$C$8='WD11'!P24,"PRAWDA","FAŁSZ"))</f>
        <v>PRAWDA</v>
      </c>
    </row>
    <row r="25" spans="1:24" x14ac:dyDescent="0.25">
      <c r="A25" s="2" t="s">
        <v>43</v>
      </c>
      <c r="B25" s="2" t="s">
        <v>164</v>
      </c>
      <c r="C25" s="2" t="s">
        <v>181</v>
      </c>
      <c r="D25">
        <v>156</v>
      </c>
      <c r="F25" s="2" t="s">
        <v>43</v>
      </c>
      <c r="G25" s="2" t="s">
        <v>124</v>
      </c>
      <c r="H25" s="2" t="s">
        <v>164</v>
      </c>
      <c r="I25">
        <v>28780</v>
      </c>
      <c r="K25" t="str">
        <f>tblWD11a[[#This Row],[Sróty]]&amp; CHAR(10)&amp;" "&amp;tblWD11a[[#This Row],[Data]]</f>
        <v>OP.
 21r lut</v>
      </c>
      <c r="L25">
        <v>156</v>
      </c>
      <c r="M25">
        <v>28780</v>
      </c>
      <c r="P25" t="s">
        <v>43</v>
      </c>
      <c r="Q25" t="s">
        <v>269</v>
      </c>
      <c r="R25">
        <v>156</v>
      </c>
      <c r="S25">
        <v>28780</v>
      </c>
      <c r="T25" t="str">
        <f>IF(PulpitNawigacyjny!$C$8="Cała Polska","PRAWDA",IF(PulpitNawigacyjny!$C$8='WD11'!P25,"PRAWDA","FAŁSZ"))</f>
        <v>PRAWDA</v>
      </c>
    </row>
    <row r="26" spans="1:24" x14ac:dyDescent="0.25">
      <c r="A26" s="2" t="s">
        <v>44</v>
      </c>
      <c r="B26" s="2" t="s">
        <v>168</v>
      </c>
      <c r="C26" s="2" t="s">
        <v>181</v>
      </c>
      <c r="D26">
        <v>307</v>
      </c>
      <c r="F26" s="2" t="s">
        <v>44</v>
      </c>
      <c r="G26" s="2" t="s">
        <v>124</v>
      </c>
      <c r="H26" s="2" t="s">
        <v>168</v>
      </c>
      <c r="I26">
        <v>60311</v>
      </c>
      <c r="K26" t="str">
        <f>tblWD11a[[#This Row],[Sróty]]&amp; CHAR(10)&amp;" "&amp;tblWD11a[[#This Row],[Data]]</f>
        <v>PK.
 21r lut</v>
      </c>
      <c r="L26">
        <v>307</v>
      </c>
      <c r="M26">
        <v>60311</v>
      </c>
      <c r="P26" t="s">
        <v>44</v>
      </c>
      <c r="Q26" t="s">
        <v>270</v>
      </c>
      <c r="R26">
        <v>307</v>
      </c>
      <c r="S26">
        <v>60311</v>
      </c>
      <c r="T26" t="str">
        <f>IF(PulpitNawigacyjny!$C$8="Cała Polska","PRAWDA",IF(PulpitNawigacyjny!$C$8='WD11'!P26,"PRAWDA","FAŁSZ"))</f>
        <v>PRAWDA</v>
      </c>
    </row>
    <row r="27" spans="1:24" x14ac:dyDescent="0.25">
      <c r="A27" s="2" t="s">
        <v>45</v>
      </c>
      <c r="B27" s="2" t="s">
        <v>169</v>
      </c>
      <c r="C27" s="2" t="s">
        <v>181</v>
      </c>
      <c r="D27">
        <v>264</v>
      </c>
      <c r="F27" s="2" t="s">
        <v>45</v>
      </c>
      <c r="G27" s="2" t="s">
        <v>124</v>
      </c>
      <c r="H27" s="2" t="s">
        <v>169</v>
      </c>
      <c r="I27">
        <v>39490</v>
      </c>
      <c r="K27" t="str">
        <f>tblWD11a[[#This Row],[Sróty]]&amp; CHAR(10)&amp;" "&amp;tblWD11a[[#This Row],[Data]]</f>
        <v>PD.
 21r lut</v>
      </c>
      <c r="L27">
        <v>264</v>
      </c>
      <c r="M27">
        <v>39490</v>
      </c>
      <c r="P27" t="s">
        <v>45</v>
      </c>
      <c r="Q27" t="s">
        <v>271</v>
      </c>
      <c r="R27">
        <v>264</v>
      </c>
      <c r="S27">
        <v>39490</v>
      </c>
      <c r="T27" t="str">
        <f>IF(PulpitNawigacyjny!$C$8="Cała Polska","PRAWDA",IF(PulpitNawigacyjny!$C$8='WD11'!P27,"PRAWDA","FAŁSZ"))</f>
        <v>PRAWDA</v>
      </c>
    </row>
    <row r="28" spans="1:24" x14ac:dyDescent="0.25">
      <c r="A28" s="2" t="s">
        <v>46</v>
      </c>
      <c r="B28" s="2" t="s">
        <v>170</v>
      </c>
      <c r="C28" s="2" t="s">
        <v>181</v>
      </c>
      <c r="D28">
        <v>590</v>
      </c>
      <c r="F28" s="2" t="s">
        <v>46</v>
      </c>
      <c r="G28" s="2" t="s">
        <v>124</v>
      </c>
      <c r="H28" s="2" t="s">
        <v>170</v>
      </c>
      <c r="I28">
        <v>68045</v>
      </c>
      <c r="K28" t="str">
        <f>tblWD11a[[#This Row],[Sróty]]&amp; CHAR(10)&amp;" "&amp;tblWD11a[[#This Row],[Data]]</f>
        <v>PM.
 21r lut</v>
      </c>
      <c r="L28">
        <v>590</v>
      </c>
      <c r="M28">
        <v>68045</v>
      </c>
      <c r="P28" t="s">
        <v>46</v>
      </c>
      <c r="Q28" t="s">
        <v>272</v>
      </c>
      <c r="R28">
        <v>590</v>
      </c>
      <c r="S28">
        <v>68045</v>
      </c>
      <c r="T28" t="str">
        <f>IF(PulpitNawigacyjny!$C$8="Cała Polska","PRAWDA",IF(PulpitNawigacyjny!$C$8='WD11'!P28,"PRAWDA","FAŁSZ"))</f>
        <v>PRAWDA</v>
      </c>
    </row>
    <row r="29" spans="1:24" x14ac:dyDescent="0.25">
      <c r="A29" s="2" t="s">
        <v>47</v>
      </c>
      <c r="B29" s="2" t="s">
        <v>171</v>
      </c>
      <c r="C29" s="2" t="s">
        <v>181</v>
      </c>
      <c r="D29">
        <v>539</v>
      </c>
      <c r="F29" s="2" t="s">
        <v>47</v>
      </c>
      <c r="G29" s="2" t="s">
        <v>124</v>
      </c>
      <c r="H29" s="2" t="s">
        <v>171</v>
      </c>
      <c r="I29">
        <v>118327</v>
      </c>
      <c r="K29" t="str">
        <f>tblWD11a[[#This Row],[Sróty]]&amp; CHAR(10)&amp;" "&amp;tblWD11a[[#This Row],[Data]]</f>
        <v>SL.
 21r lut</v>
      </c>
      <c r="L29">
        <v>539</v>
      </c>
      <c r="M29">
        <v>118327</v>
      </c>
      <c r="P29" t="s">
        <v>47</v>
      </c>
      <c r="Q29" t="s">
        <v>273</v>
      </c>
      <c r="R29">
        <v>539</v>
      </c>
      <c r="S29">
        <v>118327</v>
      </c>
      <c r="T29" t="str">
        <f>IF(PulpitNawigacyjny!$C$8="Cała Polska","PRAWDA",IF(PulpitNawigacyjny!$C$8='WD11'!P29,"PRAWDA","FAŁSZ"))</f>
        <v>PRAWDA</v>
      </c>
    </row>
    <row r="30" spans="1:24" x14ac:dyDescent="0.25">
      <c r="A30" s="2" t="s">
        <v>48</v>
      </c>
      <c r="B30" s="2" t="s">
        <v>172</v>
      </c>
      <c r="C30" s="2" t="s">
        <v>181</v>
      </c>
      <c r="D30">
        <v>185</v>
      </c>
      <c r="F30" s="2" t="s">
        <v>48</v>
      </c>
      <c r="G30" s="2" t="s">
        <v>124</v>
      </c>
      <c r="H30" s="2" t="s">
        <v>172</v>
      </c>
      <c r="I30">
        <v>32946</v>
      </c>
      <c r="K30" t="str">
        <f>tblWD11a[[#This Row],[Sróty]]&amp; CHAR(10)&amp;" "&amp;tblWD11a[[#This Row],[Data]]</f>
        <v>SK.
 21r lut</v>
      </c>
      <c r="L30">
        <v>185</v>
      </c>
      <c r="M30">
        <v>32946</v>
      </c>
      <c r="P30" t="s">
        <v>48</v>
      </c>
      <c r="Q30" t="s">
        <v>274</v>
      </c>
      <c r="R30">
        <v>185</v>
      </c>
      <c r="S30">
        <v>32946</v>
      </c>
      <c r="T30" t="str">
        <f>IF(PulpitNawigacyjny!$C$8="Cała Polska","PRAWDA",IF(PulpitNawigacyjny!$C$8='WD11'!P30,"PRAWDA","FAŁSZ"))</f>
        <v>PRAWDA</v>
      </c>
    </row>
    <row r="31" spans="1:24" x14ac:dyDescent="0.25">
      <c r="A31" s="2" t="s">
        <v>49</v>
      </c>
      <c r="B31" s="2" t="s">
        <v>173</v>
      </c>
      <c r="C31" s="2" t="s">
        <v>181</v>
      </c>
      <c r="D31">
        <v>266</v>
      </c>
      <c r="F31" s="2" t="s">
        <v>49</v>
      </c>
      <c r="G31" s="2" t="s">
        <v>124</v>
      </c>
      <c r="H31" s="2" t="s">
        <v>173</v>
      </c>
      <c r="I31">
        <v>42200</v>
      </c>
      <c r="K31" t="str">
        <f>tblWD11a[[#This Row],[Sróty]]&amp; CHAR(10)&amp;" "&amp;tblWD11a[[#This Row],[Data]]</f>
        <v>WN.
 21r lut</v>
      </c>
      <c r="L31">
        <v>266</v>
      </c>
      <c r="M31">
        <v>42200</v>
      </c>
      <c r="P31" t="s">
        <v>49</v>
      </c>
      <c r="Q31" t="s">
        <v>275</v>
      </c>
      <c r="R31">
        <v>266</v>
      </c>
      <c r="S31">
        <v>42200</v>
      </c>
      <c r="T31" t="str">
        <f>IF(PulpitNawigacyjny!$C$8="Cała Polska","PRAWDA",IF(PulpitNawigacyjny!$C$8='WD11'!P31,"PRAWDA","FAŁSZ"))</f>
        <v>PRAWDA</v>
      </c>
    </row>
    <row r="32" spans="1:24" x14ac:dyDescent="0.25">
      <c r="A32" s="2" t="s">
        <v>50</v>
      </c>
      <c r="B32" s="2" t="s">
        <v>174</v>
      </c>
      <c r="C32" s="2" t="s">
        <v>181</v>
      </c>
      <c r="D32">
        <v>551</v>
      </c>
      <c r="F32" s="2" t="s">
        <v>50</v>
      </c>
      <c r="G32" s="2" t="s">
        <v>124</v>
      </c>
      <c r="H32" s="2" t="s">
        <v>174</v>
      </c>
      <c r="I32">
        <v>98494</v>
      </c>
      <c r="K32" t="str">
        <f>tblWD11a[[#This Row],[Sróty]]&amp; CHAR(10)&amp;" "&amp;tblWD11a[[#This Row],[Data]]</f>
        <v>WP.
 21r lut</v>
      </c>
      <c r="L32">
        <v>551</v>
      </c>
      <c r="M32">
        <v>98494</v>
      </c>
      <c r="P32" t="s">
        <v>50</v>
      </c>
      <c r="Q32" t="s">
        <v>276</v>
      </c>
      <c r="R32">
        <v>551</v>
      </c>
      <c r="S32">
        <v>98494</v>
      </c>
      <c r="T32" t="str">
        <f>IF(PulpitNawigacyjny!$C$8="Cała Polska","PRAWDA",IF(PulpitNawigacyjny!$C$8='WD11'!P32,"PRAWDA","FAŁSZ"))</f>
        <v>PRAWDA</v>
      </c>
    </row>
    <row r="33" spans="1:20" x14ac:dyDescent="0.25">
      <c r="A33" s="2" t="s">
        <v>51</v>
      </c>
      <c r="B33" s="2" t="s">
        <v>175</v>
      </c>
      <c r="C33" s="2" t="s">
        <v>181</v>
      </c>
      <c r="D33">
        <v>336</v>
      </c>
      <c r="F33" s="2" t="s">
        <v>51</v>
      </c>
      <c r="G33" s="2" t="s">
        <v>124</v>
      </c>
      <c r="H33" s="2" t="s">
        <v>175</v>
      </c>
      <c r="I33">
        <v>49564</v>
      </c>
      <c r="K33" t="str">
        <f>tblWD11a[[#This Row],[Sróty]]&amp; CHAR(10)&amp;" "&amp;tblWD11a[[#This Row],[Data]]</f>
        <v>ZP.
 21r lut</v>
      </c>
      <c r="L33">
        <v>336</v>
      </c>
      <c r="M33">
        <v>49564</v>
      </c>
      <c r="P33" t="s">
        <v>51</v>
      </c>
      <c r="Q33" t="s">
        <v>277</v>
      </c>
      <c r="R33">
        <v>336</v>
      </c>
      <c r="S33">
        <v>49564</v>
      </c>
      <c r="T33" t="str">
        <f>IF(PulpitNawigacyjny!$C$8="Cała Polska","PRAWDA",IF(PulpitNawigacyjny!$C$8='WD11'!P33,"PRAWDA","FAŁSZ"))</f>
        <v>PRAWDA</v>
      </c>
    </row>
    <row r="34" spans="1:20" x14ac:dyDescent="0.25">
      <c r="A34" s="2" t="s">
        <v>36</v>
      </c>
      <c r="B34" s="2" t="s">
        <v>160</v>
      </c>
      <c r="C34" s="2" t="s">
        <v>182</v>
      </c>
      <c r="D34">
        <v>606</v>
      </c>
      <c r="F34" s="2" t="s">
        <v>36</v>
      </c>
      <c r="G34" s="2" t="s">
        <v>125</v>
      </c>
      <c r="H34" s="2" t="s">
        <v>160</v>
      </c>
      <c r="I34">
        <v>156912</v>
      </c>
      <c r="K34" t="str">
        <f>tblWD11a[[#This Row],[Sróty]]&amp; CHAR(10)&amp;" "&amp;tblWD11a[[#This Row],[Data]]</f>
        <v>DS.
 21r mar</v>
      </c>
      <c r="L34">
        <v>606</v>
      </c>
      <c r="M34">
        <v>156912</v>
      </c>
      <c r="P34" t="s">
        <v>36</v>
      </c>
      <c r="Q34" t="s">
        <v>278</v>
      </c>
      <c r="R34">
        <v>606</v>
      </c>
      <c r="S34">
        <v>156912</v>
      </c>
      <c r="T34" t="str">
        <f>IF(PulpitNawigacyjny!$C$8="Cała Polska","PRAWDA",IF(PulpitNawigacyjny!$C$8='WD11'!P34,"PRAWDA","FAŁSZ"))</f>
        <v>PRAWDA</v>
      </c>
    </row>
    <row r="35" spans="1:20" x14ac:dyDescent="0.25">
      <c r="A35" s="2" t="s">
        <v>37</v>
      </c>
      <c r="B35" s="2" t="s">
        <v>161</v>
      </c>
      <c r="C35" s="2" t="s">
        <v>182</v>
      </c>
      <c r="D35">
        <v>731</v>
      </c>
      <c r="F35" s="2" t="s">
        <v>37</v>
      </c>
      <c r="G35" s="2" t="s">
        <v>125</v>
      </c>
      <c r="H35" s="2" t="s">
        <v>161</v>
      </c>
      <c r="I35">
        <v>92777</v>
      </c>
      <c r="K35" t="str">
        <f>tblWD11a[[#This Row],[Sróty]]&amp; CHAR(10)&amp;" "&amp;tblWD11a[[#This Row],[Data]]</f>
        <v>KP.
 21r mar</v>
      </c>
      <c r="L35">
        <v>731</v>
      </c>
      <c r="M35">
        <v>92777</v>
      </c>
      <c r="P35" t="s">
        <v>37</v>
      </c>
      <c r="Q35" t="s">
        <v>279</v>
      </c>
      <c r="R35">
        <v>731</v>
      </c>
      <c r="S35">
        <v>92777</v>
      </c>
      <c r="T35" t="str">
        <f>IF(PulpitNawigacyjny!$C$8="Cała Polska","PRAWDA",IF(PulpitNawigacyjny!$C$8='WD11'!P35,"PRAWDA","FAŁSZ"))</f>
        <v>PRAWDA</v>
      </c>
    </row>
    <row r="36" spans="1:20" x14ac:dyDescent="0.25">
      <c r="A36" s="2" t="s">
        <v>38</v>
      </c>
      <c r="B36" s="2" t="s">
        <v>162</v>
      </c>
      <c r="C36" s="2" t="s">
        <v>182</v>
      </c>
      <c r="D36">
        <v>554</v>
      </c>
      <c r="F36" s="2" t="s">
        <v>38</v>
      </c>
      <c r="G36" s="2" t="s">
        <v>125</v>
      </c>
      <c r="H36" s="2" t="s">
        <v>162</v>
      </c>
      <c r="I36">
        <v>106616</v>
      </c>
      <c r="K36" t="str">
        <f>tblWD11a[[#This Row],[Sróty]]&amp; CHAR(10)&amp;" "&amp;tblWD11a[[#This Row],[Data]]</f>
        <v>LU.
 21r mar</v>
      </c>
      <c r="L36">
        <v>554</v>
      </c>
      <c r="M36">
        <v>106616</v>
      </c>
      <c r="P36" t="s">
        <v>38</v>
      </c>
      <c r="Q36" t="s">
        <v>280</v>
      </c>
      <c r="R36">
        <v>554</v>
      </c>
      <c r="S36">
        <v>106616</v>
      </c>
      <c r="T36" t="str">
        <f>IF(PulpitNawigacyjny!$C$8="Cała Polska","PRAWDA",IF(PulpitNawigacyjny!$C$8='WD11'!P36,"PRAWDA","FAŁSZ"))</f>
        <v>PRAWDA</v>
      </c>
    </row>
    <row r="37" spans="1:20" x14ac:dyDescent="0.25">
      <c r="A37" s="2" t="s">
        <v>39</v>
      </c>
      <c r="B37" s="2" t="s">
        <v>165</v>
      </c>
      <c r="C37" s="2" t="s">
        <v>182</v>
      </c>
      <c r="D37">
        <v>316</v>
      </c>
      <c r="F37" s="2" t="s">
        <v>39</v>
      </c>
      <c r="G37" s="2" t="s">
        <v>125</v>
      </c>
      <c r="H37" s="2" t="s">
        <v>165</v>
      </c>
      <c r="I37">
        <v>48301</v>
      </c>
      <c r="K37" t="str">
        <f>tblWD11a[[#This Row],[Sróty]]&amp; CHAR(10)&amp;" "&amp;tblWD11a[[#This Row],[Data]]</f>
        <v>LB.
 21r mar</v>
      </c>
      <c r="L37">
        <v>316</v>
      </c>
      <c r="M37">
        <v>48301</v>
      </c>
      <c r="P37" t="s">
        <v>39</v>
      </c>
      <c r="Q37" t="s">
        <v>281</v>
      </c>
      <c r="R37">
        <v>316</v>
      </c>
      <c r="S37">
        <v>48301</v>
      </c>
      <c r="T37" t="str">
        <f>IF(PulpitNawigacyjny!$C$8="Cała Polska","PRAWDA",IF(PulpitNawigacyjny!$C$8='WD11'!P37,"PRAWDA","FAŁSZ"))</f>
        <v>PRAWDA</v>
      </c>
    </row>
    <row r="38" spans="1:20" x14ac:dyDescent="0.25">
      <c r="A38" s="2" t="s">
        <v>40</v>
      </c>
      <c r="B38" s="2" t="s">
        <v>166</v>
      </c>
      <c r="C38" s="2" t="s">
        <v>182</v>
      </c>
      <c r="D38">
        <v>550</v>
      </c>
      <c r="F38" s="2" t="s">
        <v>40</v>
      </c>
      <c r="G38" s="2" t="s">
        <v>125</v>
      </c>
      <c r="H38" s="2" t="s">
        <v>166</v>
      </c>
      <c r="I38">
        <v>110557</v>
      </c>
      <c r="K38" t="str">
        <f>tblWD11a[[#This Row],[Sróty]]&amp; CHAR(10)&amp;" "&amp;tblWD11a[[#This Row],[Data]]</f>
        <v>LD.
 21r mar</v>
      </c>
      <c r="L38">
        <v>550</v>
      </c>
      <c r="M38">
        <v>110557</v>
      </c>
      <c r="P38" t="s">
        <v>40</v>
      </c>
      <c r="Q38" t="s">
        <v>282</v>
      </c>
      <c r="R38">
        <v>550</v>
      </c>
      <c r="S38">
        <v>110557</v>
      </c>
      <c r="T38" t="str">
        <f>IF(PulpitNawigacyjny!$C$8="Cała Polska","PRAWDA",IF(PulpitNawigacyjny!$C$8='WD11'!P38,"PRAWDA","FAŁSZ"))</f>
        <v>PRAWDA</v>
      </c>
    </row>
    <row r="39" spans="1:20" x14ac:dyDescent="0.25">
      <c r="A39" s="2" t="s">
        <v>41</v>
      </c>
      <c r="B39" s="2" t="s">
        <v>163</v>
      </c>
      <c r="C39" s="2" t="s">
        <v>182</v>
      </c>
      <c r="D39">
        <v>624</v>
      </c>
      <c r="F39" s="2" t="s">
        <v>41</v>
      </c>
      <c r="G39" s="2" t="s">
        <v>125</v>
      </c>
      <c r="H39" s="2" t="s">
        <v>163</v>
      </c>
      <c r="I39">
        <v>141943</v>
      </c>
      <c r="K39" t="str">
        <f>tblWD11a[[#This Row],[Sróty]]&amp; CHAR(10)&amp;" "&amp;tblWD11a[[#This Row],[Data]]</f>
        <v>MA.
 21r mar</v>
      </c>
      <c r="L39">
        <v>624</v>
      </c>
      <c r="M39">
        <v>141943</v>
      </c>
      <c r="P39" t="s">
        <v>41</v>
      </c>
      <c r="Q39" t="s">
        <v>283</v>
      </c>
      <c r="R39">
        <v>624</v>
      </c>
      <c r="S39">
        <v>141943</v>
      </c>
      <c r="T39" t="str">
        <f>IF(PulpitNawigacyjny!$C$8="Cała Polska","PRAWDA",IF(PulpitNawigacyjny!$C$8='WD11'!P39,"PRAWDA","FAŁSZ"))</f>
        <v>PRAWDA</v>
      </c>
    </row>
    <row r="40" spans="1:20" x14ac:dyDescent="0.25">
      <c r="A40" s="2" t="s">
        <v>42</v>
      </c>
      <c r="B40" s="2" t="s">
        <v>167</v>
      </c>
      <c r="C40" s="2" t="s">
        <v>182</v>
      </c>
      <c r="D40">
        <v>1376</v>
      </c>
      <c r="F40" s="2" t="s">
        <v>42</v>
      </c>
      <c r="G40" s="2" t="s">
        <v>125</v>
      </c>
      <c r="H40" s="2" t="s">
        <v>167</v>
      </c>
      <c r="I40">
        <v>288731</v>
      </c>
      <c r="K40" t="str">
        <f>tblWD11a[[#This Row],[Sróty]]&amp; CHAR(10)&amp;" "&amp;tblWD11a[[#This Row],[Data]]</f>
        <v>MZ.
 21r mar</v>
      </c>
      <c r="L40">
        <v>1376</v>
      </c>
      <c r="M40">
        <v>288731</v>
      </c>
      <c r="P40" t="s">
        <v>42</v>
      </c>
      <c r="Q40" t="s">
        <v>284</v>
      </c>
      <c r="R40">
        <v>1376</v>
      </c>
      <c r="S40">
        <v>288731</v>
      </c>
      <c r="T40" t="str">
        <f>IF(PulpitNawigacyjny!$C$8="Cała Polska","PRAWDA",IF(PulpitNawigacyjny!$C$8='WD11'!P40,"PRAWDA","FAŁSZ"))</f>
        <v>PRAWDA</v>
      </c>
    </row>
    <row r="41" spans="1:20" x14ac:dyDescent="0.25">
      <c r="A41" s="2" t="s">
        <v>43</v>
      </c>
      <c r="B41" s="2" t="s">
        <v>164</v>
      </c>
      <c r="C41" s="2" t="s">
        <v>182</v>
      </c>
      <c r="D41">
        <v>211</v>
      </c>
      <c r="F41" s="2" t="s">
        <v>43</v>
      </c>
      <c r="G41" s="2" t="s">
        <v>125</v>
      </c>
      <c r="H41" s="2" t="s">
        <v>164</v>
      </c>
      <c r="I41">
        <v>46152</v>
      </c>
      <c r="K41" t="str">
        <f>tblWD11a[[#This Row],[Sróty]]&amp; CHAR(10)&amp;" "&amp;tblWD11a[[#This Row],[Data]]</f>
        <v>OP.
 21r mar</v>
      </c>
      <c r="L41">
        <v>211</v>
      </c>
      <c r="M41">
        <v>46152</v>
      </c>
      <c r="P41" t="s">
        <v>43</v>
      </c>
      <c r="Q41" t="s">
        <v>285</v>
      </c>
      <c r="R41">
        <v>211</v>
      </c>
      <c r="S41">
        <v>46152</v>
      </c>
      <c r="T41" t="str">
        <f>IF(PulpitNawigacyjny!$C$8="Cała Polska","PRAWDA",IF(PulpitNawigacyjny!$C$8='WD11'!P41,"PRAWDA","FAŁSZ"))</f>
        <v>PRAWDA</v>
      </c>
    </row>
    <row r="42" spans="1:20" x14ac:dyDescent="0.25">
      <c r="A42" s="2" t="s">
        <v>44</v>
      </c>
      <c r="B42" s="2" t="s">
        <v>168</v>
      </c>
      <c r="C42" s="2" t="s">
        <v>182</v>
      </c>
      <c r="D42">
        <v>694</v>
      </c>
      <c r="F42" s="2" t="s">
        <v>44</v>
      </c>
      <c r="G42" s="2" t="s">
        <v>125</v>
      </c>
      <c r="H42" s="2" t="s">
        <v>168</v>
      </c>
      <c r="I42">
        <v>101993</v>
      </c>
      <c r="K42" t="str">
        <f>tblWD11a[[#This Row],[Sróty]]&amp; CHAR(10)&amp;" "&amp;tblWD11a[[#This Row],[Data]]</f>
        <v>PK.
 21r mar</v>
      </c>
      <c r="L42">
        <v>694</v>
      </c>
      <c r="M42">
        <v>101993</v>
      </c>
      <c r="P42" t="s">
        <v>44</v>
      </c>
      <c r="Q42" t="s">
        <v>286</v>
      </c>
      <c r="R42">
        <v>694</v>
      </c>
      <c r="S42">
        <v>101993</v>
      </c>
      <c r="T42" t="str">
        <f>IF(PulpitNawigacyjny!$C$8="Cała Polska","PRAWDA",IF(PulpitNawigacyjny!$C$8='WD11'!P42,"PRAWDA","FAŁSZ"))</f>
        <v>PRAWDA</v>
      </c>
    </row>
    <row r="43" spans="1:20" x14ac:dyDescent="0.25">
      <c r="A43" s="2" t="s">
        <v>45</v>
      </c>
      <c r="B43" s="2" t="s">
        <v>169</v>
      </c>
      <c r="C43" s="2" t="s">
        <v>182</v>
      </c>
      <c r="D43">
        <v>331</v>
      </c>
      <c r="F43" s="2" t="s">
        <v>45</v>
      </c>
      <c r="G43" s="2" t="s">
        <v>125</v>
      </c>
      <c r="H43" s="2" t="s">
        <v>169</v>
      </c>
      <c r="I43">
        <v>61826</v>
      </c>
      <c r="K43" t="str">
        <f>tblWD11a[[#This Row],[Sróty]]&amp; CHAR(10)&amp;" "&amp;tblWD11a[[#This Row],[Data]]</f>
        <v>PD.
 21r mar</v>
      </c>
      <c r="L43">
        <v>331</v>
      </c>
      <c r="M43">
        <v>61826</v>
      </c>
      <c r="P43" t="s">
        <v>45</v>
      </c>
      <c r="Q43" t="s">
        <v>287</v>
      </c>
      <c r="R43">
        <v>331</v>
      </c>
      <c r="S43">
        <v>61826</v>
      </c>
      <c r="T43" t="str">
        <f>IF(PulpitNawigacyjny!$C$8="Cała Polska","PRAWDA",IF(PulpitNawigacyjny!$C$8='WD11'!P43,"PRAWDA","FAŁSZ"))</f>
        <v>PRAWDA</v>
      </c>
    </row>
    <row r="44" spans="1:20" x14ac:dyDescent="0.25">
      <c r="A44" s="2" t="s">
        <v>46</v>
      </c>
      <c r="B44" s="2" t="s">
        <v>170</v>
      </c>
      <c r="C44" s="2" t="s">
        <v>182</v>
      </c>
      <c r="D44">
        <v>630</v>
      </c>
      <c r="F44" s="2" t="s">
        <v>46</v>
      </c>
      <c r="G44" s="2" t="s">
        <v>125</v>
      </c>
      <c r="H44" s="2" t="s">
        <v>170</v>
      </c>
      <c r="I44">
        <v>111774</v>
      </c>
      <c r="K44" t="str">
        <f>tblWD11a[[#This Row],[Sróty]]&amp; CHAR(10)&amp;" "&amp;tblWD11a[[#This Row],[Data]]</f>
        <v>PM.
 21r mar</v>
      </c>
      <c r="L44">
        <v>630</v>
      </c>
      <c r="M44">
        <v>111774</v>
      </c>
      <c r="P44" t="s">
        <v>46</v>
      </c>
      <c r="Q44" t="s">
        <v>288</v>
      </c>
      <c r="R44">
        <v>630</v>
      </c>
      <c r="S44">
        <v>111774</v>
      </c>
      <c r="T44" t="str">
        <f>IF(PulpitNawigacyjny!$C$8="Cała Polska","PRAWDA",IF(PulpitNawigacyjny!$C$8='WD11'!P44,"PRAWDA","FAŁSZ"))</f>
        <v>PRAWDA</v>
      </c>
    </row>
    <row r="45" spans="1:20" x14ac:dyDescent="0.25">
      <c r="A45" s="2" t="s">
        <v>47</v>
      </c>
      <c r="B45" s="2" t="s">
        <v>171</v>
      </c>
      <c r="C45" s="2" t="s">
        <v>182</v>
      </c>
      <c r="D45">
        <v>1251</v>
      </c>
      <c r="F45" s="2" t="s">
        <v>47</v>
      </c>
      <c r="G45" s="2" t="s">
        <v>125</v>
      </c>
      <c r="H45" s="2" t="s">
        <v>171</v>
      </c>
      <c r="I45">
        <v>197979</v>
      </c>
      <c r="K45" t="str">
        <f>tblWD11a[[#This Row],[Sróty]]&amp; CHAR(10)&amp;" "&amp;tblWD11a[[#This Row],[Data]]</f>
        <v>SL.
 21r mar</v>
      </c>
      <c r="L45">
        <v>1251</v>
      </c>
      <c r="M45">
        <v>197979</v>
      </c>
      <c r="P45" t="s">
        <v>47</v>
      </c>
      <c r="Q45" t="s">
        <v>289</v>
      </c>
      <c r="R45">
        <v>1251</v>
      </c>
      <c r="S45">
        <v>197979</v>
      </c>
      <c r="T45" t="str">
        <f>IF(PulpitNawigacyjny!$C$8="Cała Polska","PRAWDA",IF(PulpitNawigacyjny!$C$8='WD11'!P45,"PRAWDA","FAŁSZ"))</f>
        <v>PRAWDA</v>
      </c>
    </row>
    <row r="46" spans="1:20" x14ac:dyDescent="0.25">
      <c r="A46" s="2" t="s">
        <v>48</v>
      </c>
      <c r="B46" s="2" t="s">
        <v>172</v>
      </c>
      <c r="C46" s="2" t="s">
        <v>182</v>
      </c>
      <c r="D46">
        <v>367</v>
      </c>
      <c r="F46" s="2" t="s">
        <v>48</v>
      </c>
      <c r="G46" s="2" t="s">
        <v>125</v>
      </c>
      <c r="H46" s="2" t="s">
        <v>172</v>
      </c>
      <c r="I46">
        <v>55112</v>
      </c>
      <c r="K46" t="str">
        <f>tblWD11a[[#This Row],[Sróty]]&amp; CHAR(10)&amp;" "&amp;tblWD11a[[#This Row],[Data]]</f>
        <v>SK.
 21r mar</v>
      </c>
      <c r="L46">
        <v>367</v>
      </c>
      <c r="M46">
        <v>55112</v>
      </c>
      <c r="P46" t="s">
        <v>48</v>
      </c>
      <c r="Q46" t="s">
        <v>290</v>
      </c>
      <c r="R46">
        <v>367</v>
      </c>
      <c r="S46">
        <v>55112</v>
      </c>
      <c r="T46" t="str">
        <f>IF(PulpitNawigacyjny!$C$8="Cała Polska","PRAWDA",IF(PulpitNawigacyjny!$C$8='WD11'!P46,"PRAWDA","FAŁSZ"))</f>
        <v>PRAWDA</v>
      </c>
    </row>
    <row r="47" spans="1:20" x14ac:dyDescent="0.25">
      <c r="A47" s="2" t="s">
        <v>49</v>
      </c>
      <c r="B47" s="2" t="s">
        <v>173</v>
      </c>
      <c r="C47" s="2" t="s">
        <v>182</v>
      </c>
      <c r="D47">
        <v>497</v>
      </c>
      <c r="F47" s="2" t="s">
        <v>49</v>
      </c>
      <c r="G47" s="2" t="s">
        <v>125</v>
      </c>
      <c r="H47" s="2" t="s">
        <v>173</v>
      </c>
      <c r="I47">
        <v>71085</v>
      </c>
      <c r="K47" t="str">
        <f>tblWD11a[[#This Row],[Sróty]]&amp; CHAR(10)&amp;" "&amp;tblWD11a[[#This Row],[Data]]</f>
        <v>WN.
 21r mar</v>
      </c>
      <c r="L47">
        <v>497</v>
      </c>
      <c r="M47">
        <v>71085</v>
      </c>
      <c r="P47" t="s">
        <v>49</v>
      </c>
      <c r="Q47" t="s">
        <v>291</v>
      </c>
      <c r="R47">
        <v>497</v>
      </c>
      <c r="S47">
        <v>71085</v>
      </c>
      <c r="T47" t="str">
        <f>IF(PulpitNawigacyjny!$C$8="Cała Polska","PRAWDA",IF(PulpitNawigacyjny!$C$8='WD11'!P47,"PRAWDA","FAŁSZ"))</f>
        <v>PRAWDA</v>
      </c>
    </row>
    <row r="48" spans="1:20" x14ac:dyDescent="0.25">
      <c r="A48" s="2" t="s">
        <v>50</v>
      </c>
      <c r="B48" s="2" t="s">
        <v>174</v>
      </c>
      <c r="C48" s="2" t="s">
        <v>182</v>
      </c>
      <c r="D48">
        <v>779</v>
      </c>
      <c r="F48" s="2" t="s">
        <v>50</v>
      </c>
      <c r="G48" s="2" t="s">
        <v>125</v>
      </c>
      <c r="H48" s="2" t="s">
        <v>174</v>
      </c>
      <c r="I48">
        <v>156642</v>
      </c>
      <c r="K48" t="str">
        <f>tblWD11a[[#This Row],[Sróty]]&amp; CHAR(10)&amp;" "&amp;tblWD11a[[#This Row],[Data]]</f>
        <v>WP.
 21r mar</v>
      </c>
      <c r="L48">
        <v>779</v>
      </c>
      <c r="M48">
        <v>156642</v>
      </c>
      <c r="P48" t="s">
        <v>50</v>
      </c>
      <c r="Q48" t="s">
        <v>292</v>
      </c>
      <c r="R48">
        <v>779</v>
      </c>
      <c r="S48">
        <v>156642</v>
      </c>
      <c r="T48" t="str">
        <f>IF(PulpitNawigacyjny!$C$8="Cała Polska","PRAWDA",IF(PulpitNawigacyjny!$C$8='WD11'!P48,"PRAWDA","FAŁSZ"))</f>
        <v>PRAWDA</v>
      </c>
    </row>
    <row r="49" spans="1:20" x14ac:dyDescent="0.25">
      <c r="A49" s="2" t="s">
        <v>51</v>
      </c>
      <c r="B49" s="2" t="s">
        <v>175</v>
      </c>
      <c r="C49" s="2" t="s">
        <v>182</v>
      </c>
      <c r="D49">
        <v>300</v>
      </c>
      <c r="F49" s="2" t="s">
        <v>51</v>
      </c>
      <c r="G49" s="2" t="s">
        <v>125</v>
      </c>
      <c r="H49" s="2" t="s">
        <v>175</v>
      </c>
      <c r="I49">
        <v>71961</v>
      </c>
      <c r="K49" t="str">
        <f>tblWD11a[[#This Row],[Sróty]]&amp; CHAR(10)&amp;" "&amp;tblWD11a[[#This Row],[Data]]</f>
        <v>ZP.
 21r mar</v>
      </c>
      <c r="L49">
        <v>300</v>
      </c>
      <c r="M49">
        <v>71961</v>
      </c>
      <c r="P49" t="s">
        <v>51</v>
      </c>
      <c r="Q49" t="s">
        <v>293</v>
      </c>
      <c r="R49">
        <v>300</v>
      </c>
      <c r="S49">
        <v>71961</v>
      </c>
      <c r="T49" t="str">
        <f>IF(PulpitNawigacyjny!$C$8="Cała Polska","PRAWDA",IF(PulpitNawigacyjny!$C$8='WD11'!P49,"PRAWDA","FAŁSZ"))</f>
        <v>PRAWDA</v>
      </c>
    </row>
    <row r="50" spans="1:20" x14ac:dyDescent="0.25">
      <c r="A50" s="2" t="s">
        <v>36</v>
      </c>
      <c r="B50" s="2" t="s">
        <v>160</v>
      </c>
      <c r="C50" s="2" t="s">
        <v>183</v>
      </c>
      <c r="D50">
        <v>989</v>
      </c>
      <c r="F50" s="2" t="s">
        <v>36</v>
      </c>
      <c r="G50" s="2" t="s">
        <v>126</v>
      </c>
      <c r="H50" s="2" t="s">
        <v>160</v>
      </c>
      <c r="I50">
        <v>321338</v>
      </c>
      <c r="K50" t="str">
        <f>tblWD11a[[#This Row],[Sróty]]&amp; CHAR(10)&amp;" "&amp;tblWD11a[[#This Row],[Data]]</f>
        <v>DS.
 21r kwi</v>
      </c>
      <c r="L50">
        <v>989</v>
      </c>
      <c r="M50">
        <v>321338</v>
      </c>
      <c r="P50" t="s">
        <v>36</v>
      </c>
      <c r="Q50" t="s">
        <v>294</v>
      </c>
      <c r="R50">
        <v>989</v>
      </c>
      <c r="S50">
        <v>321338</v>
      </c>
      <c r="T50" t="str">
        <f>IF(PulpitNawigacyjny!$C$8="Cała Polska","PRAWDA",IF(PulpitNawigacyjny!$C$8='WD11'!P50,"PRAWDA","FAŁSZ"))</f>
        <v>PRAWDA</v>
      </c>
    </row>
    <row r="51" spans="1:20" x14ac:dyDescent="0.25">
      <c r="A51" s="2" t="s">
        <v>37</v>
      </c>
      <c r="B51" s="2" t="s">
        <v>161</v>
      </c>
      <c r="C51" s="2" t="s">
        <v>183</v>
      </c>
      <c r="D51">
        <v>893</v>
      </c>
      <c r="F51" s="2" t="s">
        <v>37</v>
      </c>
      <c r="G51" s="2" t="s">
        <v>126</v>
      </c>
      <c r="H51" s="2" t="s">
        <v>161</v>
      </c>
      <c r="I51">
        <v>204548</v>
      </c>
      <c r="K51" t="str">
        <f>tblWD11a[[#This Row],[Sróty]]&amp; CHAR(10)&amp;" "&amp;tblWD11a[[#This Row],[Data]]</f>
        <v>KP.
 21r kwi</v>
      </c>
      <c r="L51">
        <v>893</v>
      </c>
      <c r="M51">
        <v>204548</v>
      </c>
      <c r="P51" t="s">
        <v>37</v>
      </c>
      <c r="Q51" t="s">
        <v>295</v>
      </c>
      <c r="R51">
        <v>893</v>
      </c>
      <c r="S51">
        <v>204548</v>
      </c>
      <c r="T51" t="str">
        <f>IF(PulpitNawigacyjny!$C$8="Cała Polska","PRAWDA",IF(PulpitNawigacyjny!$C$8='WD11'!P51,"PRAWDA","FAŁSZ"))</f>
        <v>PRAWDA</v>
      </c>
    </row>
    <row r="52" spans="1:20" x14ac:dyDescent="0.25">
      <c r="A52" s="2" t="s">
        <v>38</v>
      </c>
      <c r="B52" s="2" t="s">
        <v>162</v>
      </c>
      <c r="C52" s="2" t="s">
        <v>183</v>
      </c>
      <c r="D52">
        <v>677</v>
      </c>
      <c r="F52" s="2" t="s">
        <v>38</v>
      </c>
      <c r="G52" s="2" t="s">
        <v>126</v>
      </c>
      <c r="H52" s="2" t="s">
        <v>162</v>
      </c>
      <c r="I52">
        <v>198580</v>
      </c>
      <c r="K52" t="str">
        <f>tblWD11a[[#This Row],[Sróty]]&amp; CHAR(10)&amp;" "&amp;tblWD11a[[#This Row],[Data]]</f>
        <v>LU.
 21r kwi</v>
      </c>
      <c r="L52">
        <v>677</v>
      </c>
      <c r="M52">
        <v>198580</v>
      </c>
      <c r="P52" t="s">
        <v>38</v>
      </c>
      <c r="Q52" t="s">
        <v>296</v>
      </c>
      <c r="R52">
        <v>677</v>
      </c>
      <c r="S52">
        <v>198580</v>
      </c>
      <c r="T52" t="str">
        <f>IF(PulpitNawigacyjny!$C$8="Cała Polska","PRAWDA",IF(PulpitNawigacyjny!$C$8='WD11'!P52,"PRAWDA","FAŁSZ"))</f>
        <v>PRAWDA</v>
      </c>
    </row>
    <row r="53" spans="1:20" x14ac:dyDescent="0.25">
      <c r="A53" s="2" t="s">
        <v>39</v>
      </c>
      <c r="B53" s="2" t="s">
        <v>165</v>
      </c>
      <c r="C53" s="2" t="s">
        <v>183</v>
      </c>
      <c r="D53">
        <v>387</v>
      </c>
      <c r="F53" s="2" t="s">
        <v>39</v>
      </c>
      <c r="G53" s="2" t="s">
        <v>126</v>
      </c>
      <c r="H53" s="2" t="s">
        <v>165</v>
      </c>
      <c r="I53">
        <v>101317</v>
      </c>
      <c r="K53" t="str">
        <f>tblWD11a[[#This Row],[Sróty]]&amp; CHAR(10)&amp;" "&amp;tblWD11a[[#This Row],[Data]]</f>
        <v>LB.
 21r kwi</v>
      </c>
      <c r="L53">
        <v>387</v>
      </c>
      <c r="M53">
        <v>101317</v>
      </c>
      <c r="P53" t="s">
        <v>39</v>
      </c>
      <c r="Q53" t="s">
        <v>297</v>
      </c>
      <c r="R53">
        <v>387</v>
      </c>
      <c r="S53">
        <v>101317</v>
      </c>
      <c r="T53" t="str">
        <f>IF(PulpitNawigacyjny!$C$8="Cała Polska","PRAWDA",IF(PulpitNawigacyjny!$C$8='WD11'!P53,"PRAWDA","FAŁSZ"))</f>
        <v>PRAWDA</v>
      </c>
    </row>
    <row r="54" spans="1:20" x14ac:dyDescent="0.25">
      <c r="A54" s="2" t="s">
        <v>40</v>
      </c>
      <c r="B54" s="2" t="s">
        <v>166</v>
      </c>
      <c r="C54" s="2" t="s">
        <v>183</v>
      </c>
      <c r="D54">
        <v>1006</v>
      </c>
      <c r="F54" s="2" t="s">
        <v>40</v>
      </c>
      <c r="G54" s="2" t="s">
        <v>126</v>
      </c>
      <c r="H54" s="2" t="s">
        <v>166</v>
      </c>
      <c r="I54">
        <v>250210</v>
      </c>
      <c r="K54" t="str">
        <f>tblWD11a[[#This Row],[Sróty]]&amp; CHAR(10)&amp;" "&amp;tblWD11a[[#This Row],[Data]]</f>
        <v>LD.
 21r kwi</v>
      </c>
      <c r="L54">
        <v>1006</v>
      </c>
      <c r="M54">
        <v>250210</v>
      </c>
      <c r="P54" t="s">
        <v>40</v>
      </c>
      <c r="Q54" t="s">
        <v>298</v>
      </c>
      <c r="R54">
        <v>1006</v>
      </c>
      <c r="S54">
        <v>250210</v>
      </c>
      <c r="T54" t="str">
        <f>IF(PulpitNawigacyjny!$C$8="Cała Polska","PRAWDA",IF(PulpitNawigacyjny!$C$8='WD11'!P54,"PRAWDA","FAŁSZ"))</f>
        <v>PRAWDA</v>
      </c>
    </row>
    <row r="55" spans="1:20" x14ac:dyDescent="0.25">
      <c r="A55" s="2" t="s">
        <v>41</v>
      </c>
      <c r="B55" s="2" t="s">
        <v>163</v>
      </c>
      <c r="C55" s="2" t="s">
        <v>183</v>
      </c>
      <c r="D55">
        <v>1249</v>
      </c>
      <c r="F55" s="2" t="s">
        <v>41</v>
      </c>
      <c r="G55" s="2" t="s">
        <v>126</v>
      </c>
      <c r="H55" s="2" t="s">
        <v>163</v>
      </c>
      <c r="I55">
        <v>314934</v>
      </c>
      <c r="K55" t="str">
        <f>tblWD11a[[#This Row],[Sróty]]&amp; CHAR(10)&amp;" "&amp;tblWD11a[[#This Row],[Data]]</f>
        <v>MA.
 21r kwi</v>
      </c>
      <c r="L55">
        <v>1249</v>
      </c>
      <c r="M55">
        <v>314934</v>
      </c>
      <c r="P55" t="s">
        <v>41</v>
      </c>
      <c r="Q55" t="s">
        <v>299</v>
      </c>
      <c r="R55">
        <v>1249</v>
      </c>
      <c r="S55">
        <v>314934</v>
      </c>
      <c r="T55" t="str">
        <f>IF(PulpitNawigacyjny!$C$8="Cała Polska","PRAWDA",IF(PulpitNawigacyjny!$C$8='WD11'!P55,"PRAWDA","FAŁSZ"))</f>
        <v>PRAWDA</v>
      </c>
    </row>
    <row r="56" spans="1:20" x14ac:dyDescent="0.25">
      <c r="A56" s="2" t="s">
        <v>42</v>
      </c>
      <c r="B56" s="2" t="s">
        <v>167</v>
      </c>
      <c r="C56" s="2" t="s">
        <v>183</v>
      </c>
      <c r="D56">
        <v>1744</v>
      </c>
      <c r="F56" s="2" t="s">
        <v>42</v>
      </c>
      <c r="G56" s="2" t="s">
        <v>126</v>
      </c>
      <c r="H56" s="2" t="s">
        <v>167</v>
      </c>
      <c r="I56">
        <v>586622</v>
      </c>
      <c r="K56" t="str">
        <f>tblWD11a[[#This Row],[Sróty]]&amp; CHAR(10)&amp;" "&amp;tblWD11a[[#This Row],[Data]]</f>
        <v>MZ.
 21r kwi</v>
      </c>
      <c r="L56">
        <v>1744</v>
      </c>
      <c r="M56">
        <v>586622</v>
      </c>
      <c r="P56" t="s">
        <v>42</v>
      </c>
      <c r="Q56" t="s">
        <v>300</v>
      </c>
      <c r="R56">
        <v>1744</v>
      </c>
      <c r="S56">
        <v>586622</v>
      </c>
      <c r="T56" t="str">
        <f>IF(PulpitNawigacyjny!$C$8="Cała Polska","PRAWDA",IF(PulpitNawigacyjny!$C$8='WD11'!P56,"PRAWDA","FAŁSZ"))</f>
        <v>PRAWDA</v>
      </c>
    </row>
    <row r="57" spans="1:20" x14ac:dyDescent="0.25">
      <c r="A57" s="2" t="s">
        <v>43</v>
      </c>
      <c r="B57" s="2" t="s">
        <v>164</v>
      </c>
      <c r="C57" s="2" t="s">
        <v>183</v>
      </c>
      <c r="D57">
        <v>326</v>
      </c>
      <c r="F57" s="2" t="s">
        <v>43</v>
      </c>
      <c r="G57" s="2" t="s">
        <v>126</v>
      </c>
      <c r="H57" s="2" t="s">
        <v>164</v>
      </c>
      <c r="I57">
        <v>89751</v>
      </c>
      <c r="K57" t="str">
        <f>tblWD11a[[#This Row],[Sróty]]&amp; CHAR(10)&amp;" "&amp;tblWD11a[[#This Row],[Data]]</f>
        <v>OP.
 21r kwi</v>
      </c>
      <c r="L57">
        <v>326</v>
      </c>
      <c r="M57">
        <v>89751</v>
      </c>
      <c r="P57" t="s">
        <v>43</v>
      </c>
      <c r="Q57" t="s">
        <v>301</v>
      </c>
      <c r="R57">
        <v>326</v>
      </c>
      <c r="S57">
        <v>89751</v>
      </c>
      <c r="T57" t="str">
        <f>IF(PulpitNawigacyjny!$C$8="Cała Polska","PRAWDA",IF(PulpitNawigacyjny!$C$8='WD11'!P57,"PRAWDA","FAŁSZ"))</f>
        <v>PRAWDA</v>
      </c>
    </row>
    <row r="58" spans="1:20" x14ac:dyDescent="0.25">
      <c r="A58" s="2" t="s">
        <v>44</v>
      </c>
      <c r="B58" s="2" t="s">
        <v>168</v>
      </c>
      <c r="C58" s="2" t="s">
        <v>183</v>
      </c>
      <c r="D58">
        <v>962</v>
      </c>
      <c r="F58" s="2" t="s">
        <v>44</v>
      </c>
      <c r="G58" s="2" t="s">
        <v>126</v>
      </c>
      <c r="H58" s="2" t="s">
        <v>168</v>
      </c>
      <c r="I58">
        <v>179603</v>
      </c>
      <c r="K58" t="str">
        <f>tblWD11a[[#This Row],[Sróty]]&amp; CHAR(10)&amp;" "&amp;tblWD11a[[#This Row],[Data]]</f>
        <v>PK.
 21r kwi</v>
      </c>
      <c r="L58">
        <v>962</v>
      </c>
      <c r="M58">
        <v>179603</v>
      </c>
      <c r="P58" t="s">
        <v>44</v>
      </c>
      <c r="Q58" t="s">
        <v>302</v>
      </c>
      <c r="R58">
        <v>962</v>
      </c>
      <c r="S58">
        <v>179603</v>
      </c>
      <c r="T58" t="str">
        <f>IF(PulpitNawigacyjny!$C$8="Cała Polska","PRAWDA",IF(PulpitNawigacyjny!$C$8='WD11'!P58,"PRAWDA","FAŁSZ"))</f>
        <v>PRAWDA</v>
      </c>
    </row>
    <row r="59" spans="1:20" x14ac:dyDescent="0.25">
      <c r="A59" s="2" t="s">
        <v>45</v>
      </c>
      <c r="B59" s="2" t="s">
        <v>169</v>
      </c>
      <c r="C59" s="2" t="s">
        <v>183</v>
      </c>
      <c r="D59">
        <v>318</v>
      </c>
      <c r="F59" s="2" t="s">
        <v>45</v>
      </c>
      <c r="G59" s="2" t="s">
        <v>126</v>
      </c>
      <c r="H59" s="2" t="s">
        <v>169</v>
      </c>
      <c r="I59">
        <v>113580</v>
      </c>
      <c r="K59" t="str">
        <f>tblWD11a[[#This Row],[Sróty]]&amp; CHAR(10)&amp;" "&amp;tblWD11a[[#This Row],[Data]]</f>
        <v>PD.
 21r kwi</v>
      </c>
      <c r="L59">
        <v>318</v>
      </c>
      <c r="M59">
        <v>113580</v>
      </c>
      <c r="P59" t="s">
        <v>45</v>
      </c>
      <c r="Q59" t="s">
        <v>303</v>
      </c>
      <c r="R59">
        <v>318</v>
      </c>
      <c r="S59">
        <v>113580</v>
      </c>
      <c r="T59" t="str">
        <f>IF(PulpitNawigacyjny!$C$8="Cała Polska","PRAWDA",IF(PulpitNawigacyjny!$C$8='WD11'!P59,"PRAWDA","FAŁSZ"))</f>
        <v>PRAWDA</v>
      </c>
    </row>
    <row r="60" spans="1:20" x14ac:dyDescent="0.25">
      <c r="A60" s="2" t="s">
        <v>46</v>
      </c>
      <c r="B60" s="2" t="s">
        <v>170</v>
      </c>
      <c r="C60" s="2" t="s">
        <v>183</v>
      </c>
      <c r="D60">
        <v>722</v>
      </c>
      <c r="F60" s="2" t="s">
        <v>46</v>
      </c>
      <c r="G60" s="2" t="s">
        <v>126</v>
      </c>
      <c r="H60" s="2" t="s">
        <v>170</v>
      </c>
      <c r="I60">
        <v>245273</v>
      </c>
      <c r="K60" t="str">
        <f>tblWD11a[[#This Row],[Sróty]]&amp; CHAR(10)&amp;" "&amp;tblWD11a[[#This Row],[Data]]</f>
        <v>PM.
 21r kwi</v>
      </c>
      <c r="L60">
        <v>722</v>
      </c>
      <c r="M60">
        <v>245273</v>
      </c>
      <c r="P60" t="s">
        <v>46</v>
      </c>
      <c r="Q60" t="s">
        <v>304</v>
      </c>
      <c r="R60">
        <v>722</v>
      </c>
      <c r="S60">
        <v>245273</v>
      </c>
      <c r="T60" t="str">
        <f>IF(PulpitNawigacyjny!$C$8="Cała Polska","PRAWDA",IF(PulpitNawigacyjny!$C$8='WD11'!P60,"PRAWDA","FAŁSZ"))</f>
        <v>PRAWDA</v>
      </c>
    </row>
    <row r="61" spans="1:20" x14ac:dyDescent="0.25">
      <c r="A61" s="2" t="s">
        <v>47</v>
      </c>
      <c r="B61" s="2" t="s">
        <v>171</v>
      </c>
      <c r="C61" s="2" t="s">
        <v>183</v>
      </c>
      <c r="D61">
        <v>2218</v>
      </c>
      <c r="F61" s="2" t="s">
        <v>47</v>
      </c>
      <c r="G61" s="2" t="s">
        <v>126</v>
      </c>
      <c r="H61" s="2" t="s">
        <v>171</v>
      </c>
      <c r="I61">
        <v>478737</v>
      </c>
      <c r="K61" t="str">
        <f>tblWD11a[[#This Row],[Sróty]]&amp; CHAR(10)&amp;" "&amp;tblWD11a[[#This Row],[Data]]</f>
        <v>SL.
 21r kwi</v>
      </c>
      <c r="L61">
        <v>2218</v>
      </c>
      <c r="M61">
        <v>478737</v>
      </c>
      <c r="P61" t="s">
        <v>47</v>
      </c>
      <c r="Q61" t="s">
        <v>305</v>
      </c>
      <c r="R61">
        <v>2218</v>
      </c>
      <c r="S61">
        <v>478737</v>
      </c>
      <c r="T61" t="str">
        <f>IF(PulpitNawigacyjny!$C$8="Cała Polska","PRAWDA",IF(PulpitNawigacyjny!$C$8='WD11'!P61,"PRAWDA","FAŁSZ"))</f>
        <v>PRAWDA</v>
      </c>
    </row>
    <row r="62" spans="1:20" x14ac:dyDescent="0.25">
      <c r="A62" s="2" t="s">
        <v>48</v>
      </c>
      <c r="B62" s="2" t="s">
        <v>172</v>
      </c>
      <c r="C62" s="2" t="s">
        <v>183</v>
      </c>
      <c r="D62">
        <v>549</v>
      </c>
      <c r="F62" s="2" t="s">
        <v>48</v>
      </c>
      <c r="G62" s="2" t="s">
        <v>126</v>
      </c>
      <c r="H62" s="2" t="s">
        <v>172</v>
      </c>
      <c r="I62">
        <v>110968</v>
      </c>
      <c r="K62" t="str">
        <f>tblWD11a[[#This Row],[Sróty]]&amp; CHAR(10)&amp;" "&amp;tblWD11a[[#This Row],[Data]]</f>
        <v>SK.
 21r kwi</v>
      </c>
      <c r="L62">
        <v>549</v>
      </c>
      <c r="M62">
        <v>110968</v>
      </c>
      <c r="P62" t="s">
        <v>48</v>
      </c>
      <c r="Q62" t="s">
        <v>306</v>
      </c>
      <c r="R62">
        <v>549</v>
      </c>
      <c r="S62">
        <v>110968</v>
      </c>
      <c r="T62" t="str">
        <f>IF(PulpitNawigacyjny!$C$8="Cała Polska","PRAWDA",IF(PulpitNawigacyjny!$C$8='WD11'!P62,"PRAWDA","FAŁSZ"))</f>
        <v>PRAWDA</v>
      </c>
    </row>
    <row r="63" spans="1:20" x14ac:dyDescent="0.25">
      <c r="A63" s="2" t="s">
        <v>49</v>
      </c>
      <c r="B63" s="2" t="s">
        <v>173</v>
      </c>
      <c r="C63" s="2" t="s">
        <v>183</v>
      </c>
      <c r="D63">
        <v>355</v>
      </c>
      <c r="F63" s="2" t="s">
        <v>49</v>
      </c>
      <c r="G63" s="2" t="s">
        <v>126</v>
      </c>
      <c r="H63" s="2" t="s">
        <v>173</v>
      </c>
      <c r="I63">
        <v>129212</v>
      </c>
      <c r="K63" t="str">
        <f>tblWD11a[[#This Row],[Sróty]]&amp; CHAR(10)&amp;" "&amp;tblWD11a[[#This Row],[Data]]</f>
        <v>WN.
 21r kwi</v>
      </c>
      <c r="L63">
        <v>355</v>
      </c>
      <c r="M63">
        <v>129212</v>
      </c>
      <c r="P63" t="s">
        <v>49</v>
      </c>
      <c r="Q63" t="s">
        <v>307</v>
      </c>
      <c r="R63">
        <v>355</v>
      </c>
      <c r="S63">
        <v>129212</v>
      </c>
      <c r="T63" t="str">
        <f>IF(PulpitNawigacyjny!$C$8="Cała Polska","PRAWDA",IF(PulpitNawigacyjny!$C$8='WD11'!P63,"PRAWDA","FAŁSZ"))</f>
        <v>PRAWDA</v>
      </c>
    </row>
    <row r="64" spans="1:20" x14ac:dyDescent="0.25">
      <c r="A64" s="2" t="s">
        <v>50</v>
      </c>
      <c r="B64" s="2" t="s">
        <v>174</v>
      </c>
      <c r="C64" s="2" t="s">
        <v>183</v>
      </c>
      <c r="D64">
        <v>1412</v>
      </c>
      <c r="F64" s="2" t="s">
        <v>50</v>
      </c>
      <c r="G64" s="2" t="s">
        <v>126</v>
      </c>
      <c r="H64" s="2" t="s">
        <v>174</v>
      </c>
      <c r="I64">
        <v>343539</v>
      </c>
      <c r="K64" t="str">
        <f>tblWD11a[[#This Row],[Sróty]]&amp; CHAR(10)&amp;" "&amp;tblWD11a[[#This Row],[Data]]</f>
        <v>WP.
 21r kwi</v>
      </c>
      <c r="L64">
        <v>1412</v>
      </c>
      <c r="M64">
        <v>343539</v>
      </c>
      <c r="P64" t="s">
        <v>50</v>
      </c>
      <c r="Q64" t="s">
        <v>308</v>
      </c>
      <c r="R64">
        <v>1412</v>
      </c>
      <c r="S64">
        <v>343539</v>
      </c>
      <c r="T64" t="str">
        <f>IF(PulpitNawigacyjny!$C$8="Cała Polska","PRAWDA",IF(PulpitNawigacyjny!$C$8='WD11'!P64,"PRAWDA","FAŁSZ"))</f>
        <v>PRAWDA</v>
      </c>
    </row>
    <row r="65" spans="1:20" x14ac:dyDescent="0.25">
      <c r="A65" s="2" t="s">
        <v>51</v>
      </c>
      <c r="B65" s="2" t="s">
        <v>175</v>
      </c>
      <c r="C65" s="2" t="s">
        <v>183</v>
      </c>
      <c r="D65">
        <v>443</v>
      </c>
      <c r="F65" s="2" t="s">
        <v>51</v>
      </c>
      <c r="G65" s="2" t="s">
        <v>126</v>
      </c>
      <c r="H65" s="2" t="s">
        <v>175</v>
      </c>
      <c r="I65">
        <v>190671</v>
      </c>
      <c r="K65" t="str">
        <f>tblWD11a[[#This Row],[Sróty]]&amp; CHAR(10)&amp;" "&amp;tblWD11a[[#This Row],[Data]]</f>
        <v>ZP.
 21r kwi</v>
      </c>
      <c r="L65">
        <v>443</v>
      </c>
      <c r="M65">
        <v>190671</v>
      </c>
      <c r="P65" t="s">
        <v>51</v>
      </c>
      <c r="Q65" t="s">
        <v>309</v>
      </c>
      <c r="R65">
        <v>443</v>
      </c>
      <c r="S65">
        <v>190671</v>
      </c>
      <c r="T65" t="str">
        <f>IF(PulpitNawigacyjny!$C$8="Cała Polska","PRAWDA",IF(PulpitNawigacyjny!$C$8='WD11'!P65,"PRAWDA","FAŁSZ"))</f>
        <v>PRAWDA</v>
      </c>
    </row>
    <row r="66" spans="1:20" x14ac:dyDescent="0.25">
      <c r="A66" s="2" t="s">
        <v>36</v>
      </c>
      <c r="B66" s="2" t="s">
        <v>160</v>
      </c>
      <c r="C66" s="2" t="s">
        <v>184</v>
      </c>
      <c r="D66">
        <v>482</v>
      </c>
      <c r="F66" s="2" t="s">
        <v>36</v>
      </c>
      <c r="G66" s="2" t="s">
        <v>127</v>
      </c>
      <c r="H66" s="2" t="s">
        <v>160</v>
      </c>
      <c r="I66">
        <v>415615</v>
      </c>
      <c r="K66" t="str">
        <f>tblWD11a[[#This Row],[Sróty]]&amp; CHAR(10)&amp;" "&amp;tblWD11a[[#This Row],[Data]]</f>
        <v>DS.
 21r maj</v>
      </c>
      <c r="L66">
        <v>482</v>
      </c>
      <c r="M66">
        <v>415615</v>
      </c>
      <c r="P66" t="s">
        <v>36</v>
      </c>
      <c r="Q66" t="s">
        <v>310</v>
      </c>
      <c r="R66">
        <v>482</v>
      </c>
      <c r="S66">
        <v>415615</v>
      </c>
      <c r="T66" t="str">
        <f>IF(PulpitNawigacyjny!$C$8="Cała Polska","PRAWDA",IF(PulpitNawigacyjny!$C$8='WD11'!P66,"PRAWDA","FAŁSZ"))</f>
        <v>PRAWDA</v>
      </c>
    </row>
    <row r="67" spans="1:20" x14ac:dyDescent="0.25">
      <c r="A67" s="2" t="s">
        <v>37</v>
      </c>
      <c r="B67" s="2" t="s">
        <v>161</v>
      </c>
      <c r="C67" s="2" t="s">
        <v>184</v>
      </c>
      <c r="D67">
        <v>303</v>
      </c>
      <c r="F67" s="2" t="s">
        <v>37</v>
      </c>
      <c r="G67" s="2" t="s">
        <v>127</v>
      </c>
      <c r="H67" s="2" t="s">
        <v>161</v>
      </c>
      <c r="I67">
        <v>275728</v>
      </c>
      <c r="K67" t="str">
        <f>tblWD11a[[#This Row],[Sróty]]&amp; CHAR(10)&amp;" "&amp;tblWD11a[[#This Row],[Data]]</f>
        <v>KP.
 21r maj</v>
      </c>
      <c r="L67">
        <v>303</v>
      </c>
      <c r="M67">
        <v>275728</v>
      </c>
      <c r="P67" t="s">
        <v>37</v>
      </c>
      <c r="Q67" t="s">
        <v>311</v>
      </c>
      <c r="R67">
        <v>303</v>
      </c>
      <c r="S67">
        <v>275728</v>
      </c>
      <c r="T67" t="str">
        <f>IF(PulpitNawigacyjny!$C$8="Cała Polska","PRAWDA",IF(PulpitNawigacyjny!$C$8='WD11'!P67,"PRAWDA","FAŁSZ"))</f>
        <v>PRAWDA</v>
      </c>
    </row>
    <row r="68" spans="1:20" x14ac:dyDescent="0.25">
      <c r="A68" s="2" t="s">
        <v>38</v>
      </c>
      <c r="B68" s="2" t="s">
        <v>162</v>
      </c>
      <c r="C68" s="2" t="s">
        <v>184</v>
      </c>
      <c r="D68">
        <v>245</v>
      </c>
      <c r="F68" s="2" t="s">
        <v>38</v>
      </c>
      <c r="G68" s="2" t="s">
        <v>127</v>
      </c>
      <c r="H68" s="2" t="s">
        <v>162</v>
      </c>
      <c r="I68">
        <v>219020</v>
      </c>
      <c r="K68" t="str">
        <f>tblWD11a[[#This Row],[Sróty]]&amp; CHAR(10)&amp;" "&amp;tblWD11a[[#This Row],[Data]]</f>
        <v>LU.
 21r maj</v>
      </c>
      <c r="L68">
        <v>245</v>
      </c>
      <c r="M68">
        <v>219020</v>
      </c>
      <c r="P68" t="s">
        <v>38</v>
      </c>
      <c r="Q68" t="s">
        <v>312</v>
      </c>
      <c r="R68">
        <v>245</v>
      </c>
      <c r="S68">
        <v>219020</v>
      </c>
      <c r="T68" t="str">
        <f>IF(PulpitNawigacyjny!$C$8="Cała Polska","PRAWDA",IF(PulpitNawigacyjny!$C$8='WD11'!P68,"PRAWDA","FAŁSZ"))</f>
        <v>PRAWDA</v>
      </c>
    </row>
    <row r="69" spans="1:20" x14ac:dyDescent="0.25">
      <c r="A69" s="2" t="s">
        <v>39</v>
      </c>
      <c r="B69" s="2" t="s">
        <v>165</v>
      </c>
      <c r="C69" s="2" t="s">
        <v>184</v>
      </c>
      <c r="D69">
        <v>159</v>
      </c>
      <c r="F69" s="2" t="s">
        <v>39</v>
      </c>
      <c r="G69" s="2" t="s">
        <v>127</v>
      </c>
      <c r="H69" s="2" t="s">
        <v>165</v>
      </c>
      <c r="I69">
        <v>136046</v>
      </c>
      <c r="K69" t="str">
        <f>tblWD11a[[#This Row],[Sróty]]&amp; CHAR(10)&amp;" "&amp;tblWD11a[[#This Row],[Data]]</f>
        <v>LB.
 21r maj</v>
      </c>
      <c r="L69">
        <v>159</v>
      </c>
      <c r="M69">
        <v>136046</v>
      </c>
      <c r="P69" t="s">
        <v>39</v>
      </c>
      <c r="Q69" t="s">
        <v>313</v>
      </c>
      <c r="R69">
        <v>159</v>
      </c>
      <c r="S69">
        <v>136046</v>
      </c>
      <c r="T69" t="str">
        <f>IF(PulpitNawigacyjny!$C$8="Cała Polska","PRAWDA",IF(PulpitNawigacyjny!$C$8='WD11'!P69,"PRAWDA","FAŁSZ"))</f>
        <v>PRAWDA</v>
      </c>
    </row>
    <row r="70" spans="1:20" x14ac:dyDescent="0.25">
      <c r="A70" s="2" t="s">
        <v>40</v>
      </c>
      <c r="B70" s="2" t="s">
        <v>166</v>
      </c>
      <c r="C70" s="2" t="s">
        <v>184</v>
      </c>
      <c r="D70">
        <v>416</v>
      </c>
      <c r="F70" s="2" t="s">
        <v>40</v>
      </c>
      <c r="G70" s="2" t="s">
        <v>127</v>
      </c>
      <c r="H70" s="2" t="s">
        <v>166</v>
      </c>
      <c r="I70">
        <v>350778</v>
      </c>
      <c r="K70" t="str">
        <f>tblWD11a[[#This Row],[Sróty]]&amp; CHAR(10)&amp;" "&amp;tblWD11a[[#This Row],[Data]]</f>
        <v>LD.
 21r maj</v>
      </c>
      <c r="L70">
        <v>416</v>
      </c>
      <c r="M70">
        <v>350778</v>
      </c>
      <c r="P70" t="s">
        <v>40</v>
      </c>
      <c r="Q70" t="s">
        <v>314</v>
      </c>
      <c r="R70">
        <v>416</v>
      </c>
      <c r="S70">
        <v>350778</v>
      </c>
      <c r="T70" t="str">
        <f>IF(PulpitNawigacyjny!$C$8="Cała Polska","PRAWDA",IF(PulpitNawigacyjny!$C$8='WD11'!P70,"PRAWDA","FAŁSZ"))</f>
        <v>PRAWDA</v>
      </c>
    </row>
    <row r="71" spans="1:20" x14ac:dyDescent="0.25">
      <c r="A71" s="2" t="s">
        <v>41</v>
      </c>
      <c r="B71" s="2" t="s">
        <v>163</v>
      </c>
      <c r="C71" s="2" t="s">
        <v>184</v>
      </c>
      <c r="D71">
        <v>498</v>
      </c>
      <c r="F71" s="2" t="s">
        <v>41</v>
      </c>
      <c r="G71" s="2" t="s">
        <v>127</v>
      </c>
      <c r="H71" s="2" t="s">
        <v>163</v>
      </c>
      <c r="I71">
        <v>418025</v>
      </c>
      <c r="K71" t="str">
        <f>tblWD11a[[#This Row],[Sróty]]&amp; CHAR(10)&amp;" "&amp;tblWD11a[[#This Row],[Data]]</f>
        <v>MA.
 21r maj</v>
      </c>
      <c r="L71">
        <v>498</v>
      </c>
      <c r="M71">
        <v>418025</v>
      </c>
      <c r="P71" t="s">
        <v>41</v>
      </c>
      <c r="Q71" t="s">
        <v>315</v>
      </c>
      <c r="R71">
        <v>498</v>
      </c>
      <c r="S71">
        <v>418025</v>
      </c>
      <c r="T71" t="str">
        <f>IF(PulpitNawigacyjny!$C$8="Cała Polska","PRAWDA",IF(PulpitNawigacyjny!$C$8='WD11'!P71,"PRAWDA","FAŁSZ"))</f>
        <v>PRAWDA</v>
      </c>
    </row>
    <row r="72" spans="1:20" x14ac:dyDescent="0.25">
      <c r="A72" s="2" t="s">
        <v>42</v>
      </c>
      <c r="B72" s="2" t="s">
        <v>167</v>
      </c>
      <c r="C72" s="2" t="s">
        <v>184</v>
      </c>
      <c r="D72">
        <v>626</v>
      </c>
      <c r="F72" s="2" t="s">
        <v>42</v>
      </c>
      <c r="G72" s="2" t="s">
        <v>127</v>
      </c>
      <c r="H72" s="2" t="s">
        <v>167</v>
      </c>
      <c r="I72">
        <v>733808</v>
      </c>
      <c r="K72" t="str">
        <f>tblWD11a[[#This Row],[Sróty]]&amp; CHAR(10)&amp;" "&amp;tblWD11a[[#This Row],[Data]]</f>
        <v>MZ.
 21r maj</v>
      </c>
      <c r="L72">
        <v>626</v>
      </c>
      <c r="M72">
        <v>733808</v>
      </c>
      <c r="P72" t="s">
        <v>42</v>
      </c>
      <c r="Q72" t="s">
        <v>316</v>
      </c>
      <c r="R72">
        <v>626</v>
      </c>
      <c r="S72">
        <v>733808</v>
      </c>
      <c r="T72" t="str">
        <f>IF(PulpitNawigacyjny!$C$8="Cała Polska","PRAWDA",IF(PulpitNawigacyjny!$C$8='WD11'!P72,"PRAWDA","FAŁSZ"))</f>
        <v>PRAWDA</v>
      </c>
    </row>
    <row r="73" spans="1:20" x14ac:dyDescent="0.25">
      <c r="A73" s="2" t="s">
        <v>43</v>
      </c>
      <c r="B73" s="2" t="s">
        <v>164</v>
      </c>
      <c r="C73" s="2" t="s">
        <v>184</v>
      </c>
      <c r="D73">
        <v>141</v>
      </c>
      <c r="F73" s="2" t="s">
        <v>43</v>
      </c>
      <c r="G73" s="2" t="s">
        <v>127</v>
      </c>
      <c r="H73" s="2" t="s">
        <v>164</v>
      </c>
      <c r="I73">
        <v>145280</v>
      </c>
      <c r="K73" t="str">
        <f>tblWD11a[[#This Row],[Sróty]]&amp; CHAR(10)&amp;" "&amp;tblWD11a[[#This Row],[Data]]</f>
        <v>OP.
 21r maj</v>
      </c>
      <c r="L73">
        <v>141</v>
      </c>
      <c r="M73">
        <v>145280</v>
      </c>
      <c r="P73" t="s">
        <v>43</v>
      </c>
      <c r="Q73" t="s">
        <v>317</v>
      </c>
      <c r="R73">
        <v>141</v>
      </c>
      <c r="S73">
        <v>145280</v>
      </c>
      <c r="T73" t="str">
        <f>IF(PulpitNawigacyjny!$C$8="Cała Polska","PRAWDA",IF(PulpitNawigacyjny!$C$8='WD11'!P73,"PRAWDA","FAŁSZ"))</f>
        <v>PRAWDA</v>
      </c>
    </row>
    <row r="74" spans="1:20" x14ac:dyDescent="0.25">
      <c r="A74" s="2" t="s">
        <v>44</v>
      </c>
      <c r="B74" s="2" t="s">
        <v>168</v>
      </c>
      <c r="C74" s="2" t="s">
        <v>184</v>
      </c>
      <c r="D74">
        <v>270</v>
      </c>
      <c r="F74" s="2" t="s">
        <v>44</v>
      </c>
      <c r="G74" s="2" t="s">
        <v>127</v>
      </c>
      <c r="H74" s="2" t="s">
        <v>168</v>
      </c>
      <c r="I74">
        <v>207120</v>
      </c>
      <c r="K74" t="str">
        <f>tblWD11a[[#This Row],[Sróty]]&amp; CHAR(10)&amp;" "&amp;tblWD11a[[#This Row],[Data]]</f>
        <v>PK.
 21r maj</v>
      </c>
      <c r="L74">
        <v>270</v>
      </c>
      <c r="M74">
        <v>207120</v>
      </c>
      <c r="P74" t="s">
        <v>44</v>
      </c>
      <c r="Q74" t="s">
        <v>318</v>
      </c>
      <c r="R74">
        <v>270</v>
      </c>
      <c r="S74">
        <v>207120</v>
      </c>
      <c r="T74" t="str">
        <f>IF(PulpitNawigacyjny!$C$8="Cała Polska","PRAWDA",IF(PulpitNawigacyjny!$C$8='WD11'!P74,"PRAWDA","FAŁSZ"))</f>
        <v>PRAWDA</v>
      </c>
    </row>
    <row r="75" spans="1:20" x14ac:dyDescent="0.25">
      <c r="A75" s="2" t="s">
        <v>45</v>
      </c>
      <c r="B75" s="2" t="s">
        <v>169</v>
      </c>
      <c r="C75" s="2" t="s">
        <v>184</v>
      </c>
      <c r="D75">
        <v>110</v>
      </c>
      <c r="F75" s="2" t="s">
        <v>45</v>
      </c>
      <c r="G75" s="2" t="s">
        <v>127</v>
      </c>
      <c r="H75" s="2" t="s">
        <v>169</v>
      </c>
      <c r="I75">
        <v>116258</v>
      </c>
      <c r="K75" t="str">
        <f>tblWD11a[[#This Row],[Sróty]]&amp; CHAR(10)&amp;" "&amp;tblWD11a[[#This Row],[Data]]</f>
        <v>PD.
 21r maj</v>
      </c>
      <c r="L75">
        <v>110</v>
      </c>
      <c r="M75">
        <v>116258</v>
      </c>
      <c r="P75" t="s">
        <v>45</v>
      </c>
      <c r="Q75" t="s">
        <v>319</v>
      </c>
      <c r="R75">
        <v>110</v>
      </c>
      <c r="S75">
        <v>116258</v>
      </c>
      <c r="T75" t="str">
        <f>IF(PulpitNawigacyjny!$C$8="Cała Polska","PRAWDA",IF(PulpitNawigacyjny!$C$8='WD11'!P75,"PRAWDA","FAŁSZ"))</f>
        <v>PRAWDA</v>
      </c>
    </row>
    <row r="76" spans="1:20" x14ac:dyDescent="0.25">
      <c r="A76" s="2" t="s">
        <v>46</v>
      </c>
      <c r="B76" s="2" t="s">
        <v>170</v>
      </c>
      <c r="C76" s="2" t="s">
        <v>184</v>
      </c>
      <c r="D76">
        <v>292</v>
      </c>
      <c r="F76" s="2" t="s">
        <v>46</v>
      </c>
      <c r="G76" s="2" t="s">
        <v>127</v>
      </c>
      <c r="H76" s="2" t="s">
        <v>170</v>
      </c>
      <c r="I76">
        <v>362386</v>
      </c>
      <c r="K76" t="str">
        <f>tblWD11a[[#This Row],[Sróty]]&amp; CHAR(10)&amp;" "&amp;tblWD11a[[#This Row],[Data]]</f>
        <v>PM.
 21r maj</v>
      </c>
      <c r="L76">
        <v>292</v>
      </c>
      <c r="M76">
        <v>362386</v>
      </c>
      <c r="P76" t="s">
        <v>46</v>
      </c>
      <c r="Q76" t="s">
        <v>320</v>
      </c>
      <c r="R76">
        <v>292</v>
      </c>
      <c r="S76">
        <v>362386</v>
      </c>
      <c r="T76" t="str">
        <f>IF(PulpitNawigacyjny!$C$8="Cała Polska","PRAWDA",IF(PulpitNawigacyjny!$C$8='WD11'!P76,"PRAWDA","FAŁSZ"))</f>
        <v>PRAWDA</v>
      </c>
    </row>
    <row r="77" spans="1:20" x14ac:dyDescent="0.25">
      <c r="A77" s="2" t="s">
        <v>47</v>
      </c>
      <c r="B77" s="2" t="s">
        <v>171</v>
      </c>
      <c r="C77" s="2" t="s">
        <v>184</v>
      </c>
      <c r="D77">
        <v>1125</v>
      </c>
      <c r="F77" s="2" t="s">
        <v>47</v>
      </c>
      <c r="G77" s="2" t="s">
        <v>127</v>
      </c>
      <c r="H77" s="2" t="s">
        <v>171</v>
      </c>
      <c r="I77">
        <v>659637</v>
      </c>
      <c r="K77" t="str">
        <f>tblWD11a[[#This Row],[Sróty]]&amp; CHAR(10)&amp;" "&amp;tblWD11a[[#This Row],[Data]]</f>
        <v>SL.
 21r maj</v>
      </c>
      <c r="L77">
        <v>1125</v>
      </c>
      <c r="M77">
        <v>659637</v>
      </c>
      <c r="P77" t="s">
        <v>47</v>
      </c>
      <c r="Q77" t="s">
        <v>321</v>
      </c>
      <c r="R77">
        <v>1125</v>
      </c>
      <c r="S77">
        <v>659637</v>
      </c>
      <c r="T77" t="str">
        <f>IF(PulpitNawigacyjny!$C$8="Cała Polska","PRAWDA",IF(PulpitNawigacyjny!$C$8='WD11'!P77,"PRAWDA","FAŁSZ"))</f>
        <v>PRAWDA</v>
      </c>
    </row>
    <row r="78" spans="1:20" x14ac:dyDescent="0.25">
      <c r="A78" s="2" t="s">
        <v>48</v>
      </c>
      <c r="B78" s="2" t="s">
        <v>172</v>
      </c>
      <c r="C78" s="2" t="s">
        <v>184</v>
      </c>
      <c r="D78">
        <v>283</v>
      </c>
      <c r="F78" s="2" t="s">
        <v>48</v>
      </c>
      <c r="G78" s="2" t="s">
        <v>127</v>
      </c>
      <c r="H78" s="2" t="s">
        <v>172</v>
      </c>
      <c r="I78">
        <v>147128</v>
      </c>
      <c r="K78" t="str">
        <f>tblWD11a[[#This Row],[Sróty]]&amp; CHAR(10)&amp;" "&amp;tblWD11a[[#This Row],[Data]]</f>
        <v>SK.
 21r maj</v>
      </c>
      <c r="L78">
        <v>283</v>
      </c>
      <c r="M78">
        <v>147128</v>
      </c>
      <c r="P78" t="s">
        <v>48</v>
      </c>
      <c r="Q78" t="s">
        <v>322</v>
      </c>
      <c r="R78">
        <v>283</v>
      </c>
      <c r="S78">
        <v>147128</v>
      </c>
      <c r="T78" t="str">
        <f>IF(PulpitNawigacyjny!$C$8="Cała Polska","PRAWDA",IF(PulpitNawigacyjny!$C$8='WD11'!P78,"PRAWDA","FAŁSZ"))</f>
        <v>PRAWDA</v>
      </c>
    </row>
    <row r="79" spans="1:20" x14ac:dyDescent="0.25">
      <c r="A79" s="2" t="s">
        <v>49</v>
      </c>
      <c r="B79" s="2" t="s">
        <v>173</v>
      </c>
      <c r="C79" s="2" t="s">
        <v>184</v>
      </c>
      <c r="D79">
        <v>170</v>
      </c>
      <c r="F79" s="2" t="s">
        <v>49</v>
      </c>
      <c r="G79" s="2" t="s">
        <v>127</v>
      </c>
      <c r="H79" s="2" t="s">
        <v>173</v>
      </c>
      <c r="I79">
        <v>146252</v>
      </c>
      <c r="K79" t="str">
        <f>tblWD11a[[#This Row],[Sróty]]&amp; CHAR(10)&amp;" "&amp;tblWD11a[[#This Row],[Data]]</f>
        <v>WN.
 21r maj</v>
      </c>
      <c r="L79">
        <v>170</v>
      </c>
      <c r="M79">
        <v>146252</v>
      </c>
      <c r="P79" t="s">
        <v>49</v>
      </c>
      <c r="Q79" t="s">
        <v>323</v>
      </c>
      <c r="R79">
        <v>170</v>
      </c>
      <c r="S79">
        <v>146252</v>
      </c>
      <c r="T79" t="str">
        <f>IF(PulpitNawigacyjny!$C$8="Cała Polska","PRAWDA",IF(PulpitNawigacyjny!$C$8='WD11'!P79,"PRAWDA","FAŁSZ"))</f>
        <v>PRAWDA</v>
      </c>
    </row>
    <row r="80" spans="1:20" x14ac:dyDescent="0.25">
      <c r="A80" s="2" t="s">
        <v>50</v>
      </c>
      <c r="B80" s="2" t="s">
        <v>174</v>
      </c>
      <c r="C80" s="2" t="s">
        <v>184</v>
      </c>
      <c r="D80">
        <v>578</v>
      </c>
      <c r="F80" s="2" t="s">
        <v>50</v>
      </c>
      <c r="G80" s="2" t="s">
        <v>127</v>
      </c>
      <c r="H80" s="2" t="s">
        <v>174</v>
      </c>
      <c r="I80">
        <v>436088</v>
      </c>
      <c r="K80" t="str">
        <f>tblWD11a[[#This Row],[Sróty]]&amp; CHAR(10)&amp;" "&amp;tblWD11a[[#This Row],[Data]]</f>
        <v>WP.
 21r maj</v>
      </c>
      <c r="L80">
        <v>578</v>
      </c>
      <c r="M80">
        <v>436088</v>
      </c>
      <c r="P80" t="s">
        <v>50</v>
      </c>
      <c r="Q80" t="s">
        <v>324</v>
      </c>
      <c r="R80">
        <v>578</v>
      </c>
      <c r="S80">
        <v>436088</v>
      </c>
      <c r="T80" t="str">
        <f>IF(PulpitNawigacyjny!$C$8="Cała Polska","PRAWDA",IF(PulpitNawigacyjny!$C$8='WD11'!P80,"PRAWDA","FAŁSZ"))</f>
        <v>PRAWDA</v>
      </c>
    </row>
    <row r="81" spans="1:20" x14ac:dyDescent="0.25">
      <c r="A81" s="2" t="s">
        <v>51</v>
      </c>
      <c r="B81" s="2" t="s">
        <v>175</v>
      </c>
      <c r="C81" s="2" t="s">
        <v>184</v>
      </c>
      <c r="D81">
        <v>250</v>
      </c>
      <c r="F81" s="2" t="s">
        <v>51</v>
      </c>
      <c r="G81" s="2" t="s">
        <v>127</v>
      </c>
      <c r="H81" s="2" t="s">
        <v>175</v>
      </c>
      <c r="I81">
        <v>241468</v>
      </c>
      <c r="K81" t="str">
        <f>tblWD11a[[#This Row],[Sróty]]&amp; CHAR(10)&amp;" "&amp;tblWD11a[[#This Row],[Data]]</f>
        <v>ZP.
 21r maj</v>
      </c>
      <c r="L81">
        <v>250</v>
      </c>
      <c r="M81">
        <v>241468</v>
      </c>
      <c r="P81" t="s">
        <v>51</v>
      </c>
      <c r="Q81" t="s">
        <v>325</v>
      </c>
      <c r="R81">
        <v>250</v>
      </c>
      <c r="S81">
        <v>241468</v>
      </c>
      <c r="T81" t="str">
        <f>IF(PulpitNawigacyjny!$C$8="Cała Polska","PRAWDA",IF(PulpitNawigacyjny!$C$8='WD11'!P81,"PRAWDA","FAŁSZ"))</f>
        <v>PRAWDA</v>
      </c>
    </row>
    <row r="82" spans="1:20" x14ac:dyDescent="0.25">
      <c r="A82" s="2" t="s">
        <v>36</v>
      </c>
      <c r="B82" s="2" t="s">
        <v>160</v>
      </c>
      <c r="C82" s="2" t="s">
        <v>185</v>
      </c>
      <c r="D82">
        <v>86</v>
      </c>
      <c r="F82" s="2" t="s">
        <v>36</v>
      </c>
      <c r="G82" s="2" t="s">
        <v>128</v>
      </c>
      <c r="H82" s="2" t="s">
        <v>160</v>
      </c>
      <c r="I82">
        <v>101201</v>
      </c>
      <c r="K82" t="str">
        <f>tblWD11a[[#This Row],[Sróty]]&amp; CHAR(10)&amp;" "&amp;tblWD11a[[#This Row],[Data]]</f>
        <v>DS.
 21r cze</v>
      </c>
      <c r="L82">
        <v>86</v>
      </c>
      <c r="M82">
        <v>101201</v>
      </c>
      <c r="P82" t="s">
        <v>36</v>
      </c>
      <c r="Q82" t="s">
        <v>326</v>
      </c>
      <c r="R82">
        <v>86</v>
      </c>
      <c r="S82">
        <v>101201</v>
      </c>
      <c r="T82" t="str">
        <f>IF(PulpitNawigacyjny!$C$8="Cała Polska","PRAWDA",IF(PulpitNawigacyjny!$C$8='WD11'!P82,"PRAWDA","FAŁSZ"))</f>
        <v>PRAWDA</v>
      </c>
    </row>
    <row r="83" spans="1:20" x14ac:dyDescent="0.25">
      <c r="A83" s="2" t="s">
        <v>37</v>
      </c>
      <c r="B83" s="2" t="s">
        <v>161</v>
      </c>
      <c r="C83" s="2" t="s">
        <v>185</v>
      </c>
      <c r="D83">
        <v>50</v>
      </c>
      <c r="F83" s="2" t="s">
        <v>37</v>
      </c>
      <c r="G83" s="2" t="s">
        <v>128</v>
      </c>
      <c r="H83" s="2" t="s">
        <v>161</v>
      </c>
      <c r="I83">
        <v>182626</v>
      </c>
      <c r="K83" t="str">
        <f>tblWD11a[[#This Row],[Sróty]]&amp; CHAR(10)&amp;" "&amp;tblWD11a[[#This Row],[Data]]</f>
        <v>KP.
 21r cze</v>
      </c>
      <c r="L83">
        <v>50</v>
      </c>
      <c r="M83">
        <v>182626</v>
      </c>
      <c r="P83" t="s">
        <v>37</v>
      </c>
      <c r="Q83" t="s">
        <v>327</v>
      </c>
      <c r="R83">
        <v>50</v>
      </c>
      <c r="S83">
        <v>182626</v>
      </c>
      <c r="T83" t="str">
        <f>IF(PulpitNawigacyjny!$C$8="Cała Polska","PRAWDA",IF(PulpitNawigacyjny!$C$8='WD11'!P83,"PRAWDA","FAŁSZ"))</f>
        <v>PRAWDA</v>
      </c>
    </row>
    <row r="84" spans="1:20" x14ac:dyDescent="0.25">
      <c r="A84" s="2" t="s">
        <v>38</v>
      </c>
      <c r="B84" s="2" t="s">
        <v>162</v>
      </c>
      <c r="C84" s="2" t="s">
        <v>185</v>
      </c>
      <c r="D84">
        <v>90</v>
      </c>
      <c r="F84" s="2" t="s">
        <v>38</v>
      </c>
      <c r="G84" s="2" t="s">
        <v>128</v>
      </c>
      <c r="H84" s="2" t="s">
        <v>162</v>
      </c>
      <c r="I84">
        <v>113056</v>
      </c>
      <c r="K84" t="str">
        <f>tblWD11a[[#This Row],[Sróty]]&amp; CHAR(10)&amp;" "&amp;tblWD11a[[#This Row],[Data]]</f>
        <v>LU.
 21r cze</v>
      </c>
      <c r="L84">
        <v>90</v>
      </c>
      <c r="M84">
        <v>113056</v>
      </c>
      <c r="P84" t="s">
        <v>38</v>
      </c>
      <c r="Q84" t="s">
        <v>328</v>
      </c>
      <c r="R84">
        <v>90</v>
      </c>
      <c r="S84">
        <v>113056</v>
      </c>
      <c r="T84" t="str">
        <f>IF(PulpitNawigacyjny!$C$8="Cała Polska","PRAWDA",IF(PulpitNawigacyjny!$C$8='WD11'!P84,"PRAWDA","FAŁSZ"))</f>
        <v>PRAWDA</v>
      </c>
    </row>
    <row r="85" spans="1:20" x14ac:dyDescent="0.25">
      <c r="A85" s="2" t="s">
        <v>39</v>
      </c>
      <c r="B85" s="2" t="s">
        <v>165</v>
      </c>
      <c r="C85" s="2" t="s">
        <v>185</v>
      </c>
      <c r="D85">
        <v>27</v>
      </c>
      <c r="F85" s="2" t="s">
        <v>39</v>
      </c>
      <c r="G85" s="2" t="s">
        <v>128</v>
      </c>
      <c r="H85" s="2" t="s">
        <v>165</v>
      </c>
      <c r="I85">
        <v>72181</v>
      </c>
      <c r="K85" t="str">
        <f>tblWD11a[[#This Row],[Sróty]]&amp; CHAR(10)&amp;" "&amp;tblWD11a[[#This Row],[Data]]</f>
        <v>LB.
 21r cze</v>
      </c>
      <c r="L85">
        <v>27</v>
      </c>
      <c r="M85">
        <v>72181</v>
      </c>
      <c r="P85" t="s">
        <v>39</v>
      </c>
      <c r="Q85" t="s">
        <v>329</v>
      </c>
      <c r="R85">
        <v>27</v>
      </c>
      <c r="S85">
        <v>72181</v>
      </c>
      <c r="T85" t="str">
        <f>IF(PulpitNawigacyjny!$C$8="Cała Polska","PRAWDA",IF(PulpitNawigacyjny!$C$8='WD11'!P85,"PRAWDA","FAŁSZ"))</f>
        <v>PRAWDA</v>
      </c>
    </row>
    <row r="86" spans="1:20" x14ac:dyDescent="0.25">
      <c r="A86" s="2" t="s">
        <v>40</v>
      </c>
      <c r="B86" s="2" t="s">
        <v>166</v>
      </c>
      <c r="C86" s="2" t="s">
        <v>185</v>
      </c>
      <c r="D86">
        <v>91</v>
      </c>
      <c r="F86" s="2" t="s">
        <v>40</v>
      </c>
      <c r="G86" s="2" t="s">
        <v>128</v>
      </c>
      <c r="H86" s="2" t="s">
        <v>166</v>
      </c>
      <c r="I86">
        <v>176789</v>
      </c>
      <c r="K86" t="str">
        <f>tblWD11a[[#This Row],[Sróty]]&amp; CHAR(10)&amp;" "&amp;tblWD11a[[#This Row],[Data]]</f>
        <v>LD.
 21r cze</v>
      </c>
      <c r="L86">
        <v>91</v>
      </c>
      <c r="M86">
        <v>176789</v>
      </c>
      <c r="P86" t="s">
        <v>40</v>
      </c>
      <c r="Q86" t="s">
        <v>330</v>
      </c>
      <c r="R86">
        <v>91</v>
      </c>
      <c r="S86">
        <v>176789</v>
      </c>
      <c r="T86" t="str">
        <f>IF(PulpitNawigacyjny!$C$8="Cała Polska","PRAWDA",IF(PulpitNawigacyjny!$C$8='WD11'!P86,"PRAWDA","FAŁSZ"))</f>
        <v>PRAWDA</v>
      </c>
    </row>
    <row r="87" spans="1:20" x14ac:dyDescent="0.25">
      <c r="A87" s="2" t="s">
        <v>41</v>
      </c>
      <c r="B87" s="2" t="s">
        <v>163</v>
      </c>
      <c r="C87" s="2" t="s">
        <v>185</v>
      </c>
      <c r="D87">
        <v>96</v>
      </c>
      <c r="F87" s="2" t="s">
        <v>41</v>
      </c>
      <c r="G87" s="2" t="s">
        <v>128</v>
      </c>
      <c r="H87" s="2" t="s">
        <v>163</v>
      </c>
      <c r="I87">
        <v>302986</v>
      </c>
      <c r="K87" t="str">
        <f>tblWD11a[[#This Row],[Sróty]]&amp; CHAR(10)&amp;" "&amp;tblWD11a[[#This Row],[Data]]</f>
        <v>MA.
 21r cze</v>
      </c>
      <c r="L87">
        <v>96</v>
      </c>
      <c r="M87">
        <v>302986</v>
      </c>
      <c r="P87" t="s">
        <v>41</v>
      </c>
      <c r="Q87" t="s">
        <v>331</v>
      </c>
      <c r="R87">
        <v>96</v>
      </c>
      <c r="S87">
        <v>302986</v>
      </c>
      <c r="T87" t="str">
        <f>IF(PulpitNawigacyjny!$C$8="Cała Polska","PRAWDA",IF(PulpitNawigacyjny!$C$8='WD11'!P87,"PRAWDA","FAŁSZ"))</f>
        <v>PRAWDA</v>
      </c>
    </row>
    <row r="88" spans="1:20" x14ac:dyDescent="0.25">
      <c r="A88" s="2" t="s">
        <v>42</v>
      </c>
      <c r="B88" s="2" t="s">
        <v>167</v>
      </c>
      <c r="C88" s="2" t="s">
        <v>185</v>
      </c>
      <c r="D88">
        <v>123</v>
      </c>
      <c r="F88" s="2" t="s">
        <v>42</v>
      </c>
      <c r="G88" s="2" t="s">
        <v>128</v>
      </c>
      <c r="H88" s="2" t="s">
        <v>167</v>
      </c>
      <c r="I88">
        <v>517497</v>
      </c>
      <c r="K88" t="str">
        <f>tblWD11a[[#This Row],[Sróty]]&amp; CHAR(10)&amp;" "&amp;tblWD11a[[#This Row],[Data]]</f>
        <v>MZ.
 21r cze</v>
      </c>
      <c r="L88">
        <v>123</v>
      </c>
      <c r="M88">
        <v>517497</v>
      </c>
      <c r="P88" t="s">
        <v>42</v>
      </c>
      <c r="Q88" t="s">
        <v>332</v>
      </c>
      <c r="R88">
        <v>123</v>
      </c>
      <c r="S88">
        <v>517497</v>
      </c>
      <c r="T88" t="str">
        <f>IF(PulpitNawigacyjny!$C$8="Cała Polska","PRAWDA",IF(PulpitNawigacyjny!$C$8='WD11'!P88,"PRAWDA","FAŁSZ"))</f>
        <v>PRAWDA</v>
      </c>
    </row>
    <row r="89" spans="1:20" x14ac:dyDescent="0.25">
      <c r="A89" s="2" t="s">
        <v>43</v>
      </c>
      <c r="B89" s="2" t="s">
        <v>164</v>
      </c>
      <c r="C89" s="2" t="s">
        <v>185</v>
      </c>
      <c r="D89">
        <v>27</v>
      </c>
      <c r="F89" s="2" t="s">
        <v>43</v>
      </c>
      <c r="G89" s="2" t="s">
        <v>128</v>
      </c>
      <c r="H89" s="2" t="s">
        <v>164</v>
      </c>
      <c r="I89">
        <v>47943</v>
      </c>
      <c r="K89" t="str">
        <f>tblWD11a[[#This Row],[Sróty]]&amp; CHAR(10)&amp;" "&amp;tblWD11a[[#This Row],[Data]]</f>
        <v>OP.
 21r cze</v>
      </c>
      <c r="L89">
        <v>27</v>
      </c>
      <c r="M89">
        <v>47943</v>
      </c>
      <c r="P89" t="s">
        <v>43</v>
      </c>
      <c r="Q89" t="s">
        <v>333</v>
      </c>
      <c r="R89">
        <v>27</v>
      </c>
      <c r="S89">
        <v>47943</v>
      </c>
      <c r="T89" t="str">
        <f>IF(PulpitNawigacyjny!$C$8="Cała Polska","PRAWDA",IF(PulpitNawigacyjny!$C$8='WD11'!P89,"PRAWDA","FAŁSZ"))</f>
        <v>PRAWDA</v>
      </c>
    </row>
    <row r="90" spans="1:20" x14ac:dyDescent="0.25">
      <c r="A90" s="2" t="s">
        <v>44</v>
      </c>
      <c r="B90" s="2" t="s">
        <v>168</v>
      </c>
      <c r="C90" s="2" t="s">
        <v>185</v>
      </c>
      <c r="D90">
        <v>48</v>
      </c>
      <c r="F90" s="2" t="s">
        <v>44</v>
      </c>
      <c r="G90" s="2" t="s">
        <v>128</v>
      </c>
      <c r="H90" s="2" t="s">
        <v>168</v>
      </c>
      <c r="I90">
        <v>73097</v>
      </c>
      <c r="K90" t="str">
        <f>tblWD11a[[#This Row],[Sróty]]&amp; CHAR(10)&amp;" "&amp;tblWD11a[[#This Row],[Data]]</f>
        <v>PK.
 21r cze</v>
      </c>
      <c r="L90">
        <v>48</v>
      </c>
      <c r="M90">
        <v>73097</v>
      </c>
      <c r="P90" t="s">
        <v>44</v>
      </c>
      <c r="Q90" t="s">
        <v>334</v>
      </c>
      <c r="R90">
        <v>48</v>
      </c>
      <c r="S90">
        <v>73097</v>
      </c>
      <c r="T90" t="str">
        <f>IF(PulpitNawigacyjny!$C$8="Cała Polska","PRAWDA",IF(PulpitNawigacyjny!$C$8='WD11'!P90,"PRAWDA","FAŁSZ"))</f>
        <v>PRAWDA</v>
      </c>
    </row>
    <row r="91" spans="1:20" x14ac:dyDescent="0.25">
      <c r="A91" s="2" t="s">
        <v>45</v>
      </c>
      <c r="B91" s="2" t="s">
        <v>169</v>
      </c>
      <c r="C91" s="2" t="s">
        <v>185</v>
      </c>
      <c r="D91">
        <v>27</v>
      </c>
      <c r="F91" s="2" t="s">
        <v>45</v>
      </c>
      <c r="G91" s="2" t="s">
        <v>128</v>
      </c>
      <c r="H91" s="2" t="s">
        <v>169</v>
      </c>
      <c r="I91">
        <v>46071</v>
      </c>
      <c r="K91" t="str">
        <f>tblWD11a[[#This Row],[Sróty]]&amp; CHAR(10)&amp;" "&amp;tblWD11a[[#This Row],[Data]]</f>
        <v>PD.
 21r cze</v>
      </c>
      <c r="L91">
        <v>27</v>
      </c>
      <c r="M91">
        <v>46071</v>
      </c>
      <c r="P91" t="s">
        <v>45</v>
      </c>
      <c r="Q91" t="s">
        <v>335</v>
      </c>
      <c r="R91">
        <v>27</v>
      </c>
      <c r="S91">
        <v>46071</v>
      </c>
      <c r="T91" t="str">
        <f>IF(PulpitNawigacyjny!$C$8="Cała Polska","PRAWDA",IF(PulpitNawigacyjny!$C$8='WD11'!P91,"PRAWDA","FAŁSZ"))</f>
        <v>PRAWDA</v>
      </c>
    </row>
    <row r="92" spans="1:20" x14ac:dyDescent="0.25">
      <c r="A92" s="2" t="s">
        <v>46</v>
      </c>
      <c r="B92" s="2" t="s">
        <v>170</v>
      </c>
      <c r="C92" s="2" t="s">
        <v>185</v>
      </c>
      <c r="D92">
        <v>61</v>
      </c>
      <c r="F92" s="2" t="s">
        <v>46</v>
      </c>
      <c r="G92" s="2" t="s">
        <v>128</v>
      </c>
      <c r="H92" s="2" t="s">
        <v>170</v>
      </c>
      <c r="I92">
        <v>181571</v>
      </c>
      <c r="K92" t="str">
        <f>tblWD11a[[#This Row],[Sróty]]&amp; CHAR(10)&amp;" "&amp;tblWD11a[[#This Row],[Data]]</f>
        <v>PM.
 21r cze</v>
      </c>
      <c r="L92">
        <v>61</v>
      </c>
      <c r="M92">
        <v>181571</v>
      </c>
      <c r="P92" t="s">
        <v>46</v>
      </c>
      <c r="Q92" t="s">
        <v>336</v>
      </c>
      <c r="R92">
        <v>61</v>
      </c>
      <c r="S92">
        <v>181571</v>
      </c>
      <c r="T92" t="str">
        <f>IF(PulpitNawigacyjny!$C$8="Cała Polska","PRAWDA",IF(PulpitNawigacyjny!$C$8='WD11'!P92,"PRAWDA","FAŁSZ"))</f>
        <v>PRAWDA</v>
      </c>
    </row>
    <row r="93" spans="1:20" x14ac:dyDescent="0.25">
      <c r="A93" s="2" t="s">
        <v>47</v>
      </c>
      <c r="B93" s="2" t="s">
        <v>171</v>
      </c>
      <c r="C93" s="2" t="s">
        <v>185</v>
      </c>
      <c r="D93">
        <v>167</v>
      </c>
      <c r="F93" s="2" t="s">
        <v>47</v>
      </c>
      <c r="G93" s="2" t="s">
        <v>128</v>
      </c>
      <c r="H93" s="2" t="s">
        <v>171</v>
      </c>
      <c r="I93">
        <v>365537</v>
      </c>
      <c r="K93" t="str">
        <f>tblWD11a[[#This Row],[Sróty]]&amp; CHAR(10)&amp;" "&amp;tblWD11a[[#This Row],[Data]]</f>
        <v>SL.
 21r cze</v>
      </c>
      <c r="L93">
        <v>167</v>
      </c>
      <c r="M93">
        <v>365537</v>
      </c>
      <c r="P93" t="s">
        <v>47</v>
      </c>
      <c r="Q93" t="s">
        <v>337</v>
      </c>
      <c r="R93">
        <v>167</v>
      </c>
      <c r="S93">
        <v>365537</v>
      </c>
      <c r="T93" t="str">
        <f>IF(PulpitNawigacyjny!$C$8="Cała Polska","PRAWDA",IF(PulpitNawigacyjny!$C$8='WD11'!P93,"PRAWDA","FAŁSZ"))</f>
        <v>PRAWDA</v>
      </c>
    </row>
    <row r="94" spans="1:20" x14ac:dyDescent="0.25">
      <c r="A94" s="2" t="s">
        <v>48</v>
      </c>
      <c r="B94" s="2" t="s">
        <v>172</v>
      </c>
      <c r="C94" s="2" t="s">
        <v>185</v>
      </c>
      <c r="D94">
        <v>75</v>
      </c>
      <c r="F94" s="2" t="s">
        <v>48</v>
      </c>
      <c r="G94" s="2" t="s">
        <v>128</v>
      </c>
      <c r="H94" s="2" t="s">
        <v>172</v>
      </c>
      <c r="I94">
        <v>84981</v>
      </c>
      <c r="K94" t="str">
        <f>tblWD11a[[#This Row],[Sróty]]&amp; CHAR(10)&amp;" "&amp;tblWD11a[[#This Row],[Data]]</f>
        <v>SK.
 21r cze</v>
      </c>
      <c r="L94">
        <v>75</v>
      </c>
      <c r="M94">
        <v>84981</v>
      </c>
      <c r="P94" t="s">
        <v>48</v>
      </c>
      <c r="Q94" t="s">
        <v>338</v>
      </c>
      <c r="R94">
        <v>75</v>
      </c>
      <c r="S94">
        <v>84981</v>
      </c>
      <c r="T94" t="str">
        <f>IF(PulpitNawigacyjny!$C$8="Cała Polska","PRAWDA",IF(PulpitNawigacyjny!$C$8='WD11'!P94,"PRAWDA","FAŁSZ"))</f>
        <v>PRAWDA</v>
      </c>
    </row>
    <row r="95" spans="1:20" x14ac:dyDescent="0.25">
      <c r="A95" s="2" t="s">
        <v>49</v>
      </c>
      <c r="B95" s="2" t="s">
        <v>173</v>
      </c>
      <c r="C95" s="2" t="s">
        <v>185</v>
      </c>
      <c r="D95">
        <v>39</v>
      </c>
      <c r="F95" s="2" t="s">
        <v>49</v>
      </c>
      <c r="G95" s="2" t="s">
        <v>128</v>
      </c>
      <c r="H95" s="2" t="s">
        <v>173</v>
      </c>
      <c r="I95">
        <v>102076</v>
      </c>
      <c r="K95" t="str">
        <f>tblWD11a[[#This Row],[Sróty]]&amp; CHAR(10)&amp;" "&amp;tblWD11a[[#This Row],[Data]]</f>
        <v>WN.
 21r cze</v>
      </c>
      <c r="L95">
        <v>39</v>
      </c>
      <c r="M95">
        <v>102076</v>
      </c>
      <c r="P95" t="s">
        <v>49</v>
      </c>
      <c r="Q95" t="s">
        <v>339</v>
      </c>
      <c r="R95">
        <v>39</v>
      </c>
      <c r="S95">
        <v>102076</v>
      </c>
      <c r="T95" t="str">
        <f>IF(PulpitNawigacyjny!$C$8="Cała Polska","PRAWDA",IF(PulpitNawigacyjny!$C$8='WD11'!P95,"PRAWDA","FAŁSZ"))</f>
        <v>PRAWDA</v>
      </c>
    </row>
    <row r="96" spans="1:20" x14ac:dyDescent="0.25">
      <c r="A96" s="2" t="s">
        <v>50</v>
      </c>
      <c r="B96" s="2" t="s">
        <v>174</v>
      </c>
      <c r="C96" s="2" t="s">
        <v>185</v>
      </c>
      <c r="D96">
        <v>119</v>
      </c>
      <c r="F96" s="2" t="s">
        <v>50</v>
      </c>
      <c r="G96" s="2" t="s">
        <v>128</v>
      </c>
      <c r="H96" s="2" t="s">
        <v>174</v>
      </c>
      <c r="I96">
        <v>334169</v>
      </c>
      <c r="K96" t="str">
        <f>tblWD11a[[#This Row],[Sróty]]&amp; CHAR(10)&amp;" "&amp;tblWD11a[[#This Row],[Data]]</f>
        <v>WP.
 21r cze</v>
      </c>
      <c r="L96">
        <v>119</v>
      </c>
      <c r="M96">
        <v>334169</v>
      </c>
      <c r="P96" t="s">
        <v>50</v>
      </c>
      <c r="Q96" t="s">
        <v>340</v>
      </c>
      <c r="R96">
        <v>119</v>
      </c>
      <c r="S96">
        <v>334169</v>
      </c>
      <c r="T96" t="str">
        <f>IF(PulpitNawigacyjny!$C$8="Cała Polska","PRAWDA",IF(PulpitNawigacyjny!$C$8='WD11'!P96,"PRAWDA","FAŁSZ"))</f>
        <v>PRAWDA</v>
      </c>
    </row>
    <row r="97" spans="1:20" x14ac:dyDescent="0.25">
      <c r="A97" s="2" t="s">
        <v>51</v>
      </c>
      <c r="B97" s="2" t="s">
        <v>175</v>
      </c>
      <c r="C97" s="2" t="s">
        <v>185</v>
      </c>
      <c r="D97">
        <v>62</v>
      </c>
      <c r="F97" s="2" t="s">
        <v>51</v>
      </c>
      <c r="G97" s="2" t="s">
        <v>128</v>
      </c>
      <c r="H97" s="2" t="s">
        <v>175</v>
      </c>
      <c r="I97">
        <v>115155</v>
      </c>
      <c r="K97" t="str">
        <f>tblWD11a[[#This Row],[Sróty]]&amp; CHAR(10)&amp;" "&amp;tblWD11a[[#This Row],[Data]]</f>
        <v>ZP.
 21r cze</v>
      </c>
      <c r="L97">
        <v>62</v>
      </c>
      <c r="M97">
        <v>115155</v>
      </c>
      <c r="P97" t="s">
        <v>51</v>
      </c>
      <c r="Q97" t="s">
        <v>341</v>
      </c>
      <c r="R97">
        <v>62</v>
      </c>
      <c r="S97">
        <v>115155</v>
      </c>
      <c r="T97" t="str">
        <f>IF(PulpitNawigacyjny!$C$8="Cała Polska","PRAWDA",IF(PulpitNawigacyjny!$C$8='WD11'!P97,"PRAWDA","FAŁSZ"))</f>
        <v>PRAWDA</v>
      </c>
    </row>
    <row r="98" spans="1:20" x14ac:dyDescent="0.25">
      <c r="A98" s="2" t="s">
        <v>36</v>
      </c>
      <c r="B98" s="2" t="s">
        <v>160</v>
      </c>
      <c r="C98" s="2" t="s">
        <v>186</v>
      </c>
      <c r="D98">
        <v>27</v>
      </c>
      <c r="F98" s="2" t="s">
        <v>37</v>
      </c>
      <c r="G98" s="2" t="s">
        <v>129</v>
      </c>
      <c r="H98" s="2" t="s">
        <v>160</v>
      </c>
      <c r="I98">
        <v>77096</v>
      </c>
      <c r="K98" t="str">
        <f>tblWD11a[[#This Row],[Sróty]]&amp; CHAR(10)&amp;" "&amp;tblWD11a[[#This Row],[Data]]</f>
        <v>DS.
 21r lip</v>
      </c>
      <c r="L98">
        <v>27</v>
      </c>
      <c r="M98">
        <v>77096</v>
      </c>
      <c r="P98" t="s">
        <v>36</v>
      </c>
      <c r="Q98" t="s">
        <v>342</v>
      </c>
      <c r="R98">
        <v>27</v>
      </c>
      <c r="S98">
        <v>77096</v>
      </c>
      <c r="T98" t="str">
        <f>IF(PulpitNawigacyjny!$C$8="Cała Polska","PRAWDA",IF(PulpitNawigacyjny!$C$8='WD11'!P98,"PRAWDA","FAŁSZ"))</f>
        <v>PRAWDA</v>
      </c>
    </row>
    <row r="99" spans="1:20" x14ac:dyDescent="0.25">
      <c r="A99" s="2" t="s">
        <v>37</v>
      </c>
      <c r="B99" s="2" t="s">
        <v>161</v>
      </c>
      <c r="C99" s="2" t="s">
        <v>186</v>
      </c>
      <c r="D99">
        <v>11</v>
      </c>
      <c r="F99" s="2" t="s">
        <v>38</v>
      </c>
      <c r="G99" s="2" t="s">
        <v>129</v>
      </c>
      <c r="H99" s="2" t="s">
        <v>161</v>
      </c>
      <c r="I99">
        <v>63602</v>
      </c>
      <c r="K99" t="str">
        <f>tblWD11a[[#This Row],[Sróty]]&amp; CHAR(10)&amp;" "&amp;tblWD11a[[#This Row],[Data]]</f>
        <v>KP.
 21r lip</v>
      </c>
      <c r="L99">
        <v>11</v>
      </c>
      <c r="M99">
        <v>63602</v>
      </c>
      <c r="P99" t="s">
        <v>37</v>
      </c>
      <c r="Q99" t="s">
        <v>343</v>
      </c>
      <c r="R99">
        <v>11</v>
      </c>
      <c r="S99">
        <v>63602</v>
      </c>
      <c r="T99" t="str">
        <f>IF(PulpitNawigacyjny!$C$8="Cała Polska","PRAWDA",IF(PulpitNawigacyjny!$C$8='WD11'!P99,"PRAWDA","FAŁSZ"))</f>
        <v>PRAWDA</v>
      </c>
    </row>
    <row r="100" spans="1:20" x14ac:dyDescent="0.25">
      <c r="A100" s="2" t="s">
        <v>38</v>
      </c>
      <c r="B100" s="2" t="s">
        <v>162</v>
      </c>
      <c r="C100" s="2" t="s">
        <v>186</v>
      </c>
      <c r="D100">
        <v>17</v>
      </c>
      <c r="F100" s="2" t="s">
        <v>39</v>
      </c>
      <c r="G100" s="2" t="s">
        <v>129</v>
      </c>
      <c r="H100" s="2" t="s">
        <v>162</v>
      </c>
      <c r="I100">
        <v>36435</v>
      </c>
      <c r="K100" t="str">
        <f>tblWD11a[[#This Row],[Sróty]]&amp; CHAR(10)&amp;" "&amp;tblWD11a[[#This Row],[Data]]</f>
        <v>LU.
 21r lip</v>
      </c>
      <c r="L100">
        <v>17</v>
      </c>
      <c r="M100">
        <v>36435</v>
      </c>
      <c r="P100" t="s">
        <v>38</v>
      </c>
      <c r="Q100" t="s">
        <v>344</v>
      </c>
      <c r="R100">
        <v>17</v>
      </c>
      <c r="S100">
        <v>36435</v>
      </c>
      <c r="T100" t="str">
        <f>IF(PulpitNawigacyjny!$C$8="Cała Polska","PRAWDA",IF(PulpitNawigacyjny!$C$8='WD11'!P100,"PRAWDA","FAŁSZ"))</f>
        <v>PRAWDA</v>
      </c>
    </row>
    <row r="101" spans="1:20" x14ac:dyDescent="0.25">
      <c r="A101" s="2" t="s">
        <v>39</v>
      </c>
      <c r="B101" s="2" t="s">
        <v>165</v>
      </c>
      <c r="C101" s="2" t="s">
        <v>186</v>
      </c>
      <c r="D101">
        <v>8</v>
      </c>
      <c r="F101" s="2" t="s">
        <v>40</v>
      </c>
      <c r="G101" s="2" t="s">
        <v>129</v>
      </c>
      <c r="H101" s="2" t="s">
        <v>165</v>
      </c>
      <c r="I101">
        <v>83730</v>
      </c>
      <c r="K101" t="str">
        <f>tblWD11a[[#This Row],[Sróty]]&amp; CHAR(10)&amp;" "&amp;tblWD11a[[#This Row],[Data]]</f>
        <v>LB.
 21r lip</v>
      </c>
      <c r="L101">
        <v>8</v>
      </c>
      <c r="M101">
        <v>83730</v>
      </c>
      <c r="P101" t="s">
        <v>39</v>
      </c>
      <c r="Q101" t="s">
        <v>345</v>
      </c>
      <c r="R101">
        <v>8</v>
      </c>
      <c r="S101">
        <v>83730</v>
      </c>
      <c r="T101" t="str">
        <f>IF(PulpitNawigacyjny!$C$8="Cała Polska","PRAWDA",IF(PulpitNawigacyjny!$C$8='WD11'!P101,"PRAWDA","FAŁSZ"))</f>
        <v>PRAWDA</v>
      </c>
    </row>
    <row r="102" spans="1:20" x14ac:dyDescent="0.25">
      <c r="A102" s="2" t="s">
        <v>40</v>
      </c>
      <c r="B102" s="2" t="s">
        <v>166</v>
      </c>
      <c r="C102" s="2" t="s">
        <v>186</v>
      </c>
      <c r="D102">
        <v>16</v>
      </c>
      <c r="F102" s="2" t="s">
        <v>41</v>
      </c>
      <c r="G102" s="2" t="s">
        <v>129</v>
      </c>
      <c r="H102" s="2" t="s">
        <v>166</v>
      </c>
      <c r="I102">
        <v>129659</v>
      </c>
      <c r="K102" t="str">
        <f>tblWD11a[[#This Row],[Sróty]]&amp; CHAR(10)&amp;" "&amp;tblWD11a[[#This Row],[Data]]</f>
        <v>LD.
 21r lip</v>
      </c>
      <c r="L102">
        <v>16</v>
      </c>
      <c r="M102">
        <v>129659</v>
      </c>
      <c r="P102" t="s">
        <v>40</v>
      </c>
      <c r="Q102" t="s">
        <v>346</v>
      </c>
      <c r="R102">
        <v>16</v>
      </c>
      <c r="S102">
        <v>129659</v>
      </c>
      <c r="T102" t="str">
        <f>IF(PulpitNawigacyjny!$C$8="Cała Polska","PRAWDA",IF(PulpitNawigacyjny!$C$8='WD11'!P102,"PRAWDA","FAŁSZ"))</f>
        <v>PRAWDA</v>
      </c>
    </row>
    <row r="103" spans="1:20" x14ac:dyDescent="0.25">
      <c r="A103" s="2" t="s">
        <v>41</v>
      </c>
      <c r="B103" s="2" t="s">
        <v>163</v>
      </c>
      <c r="C103" s="2" t="s">
        <v>186</v>
      </c>
      <c r="D103">
        <v>19</v>
      </c>
      <c r="F103" s="2" t="s">
        <v>42</v>
      </c>
      <c r="G103" s="2" t="s">
        <v>129</v>
      </c>
      <c r="H103" s="2" t="s">
        <v>163</v>
      </c>
      <c r="I103">
        <v>194038</v>
      </c>
      <c r="K103" t="str">
        <f>tblWD11a[[#This Row],[Sróty]]&amp; CHAR(10)&amp;" "&amp;tblWD11a[[#This Row],[Data]]</f>
        <v>MA.
 21r lip</v>
      </c>
      <c r="L103">
        <v>19</v>
      </c>
      <c r="M103">
        <v>194038</v>
      </c>
      <c r="P103" t="s">
        <v>41</v>
      </c>
      <c r="Q103" t="s">
        <v>347</v>
      </c>
      <c r="R103">
        <v>19</v>
      </c>
      <c r="S103">
        <v>194038</v>
      </c>
      <c r="T103" t="str">
        <f>IF(PulpitNawigacyjny!$C$8="Cała Polska","PRAWDA",IF(PulpitNawigacyjny!$C$8='WD11'!P103,"PRAWDA","FAŁSZ"))</f>
        <v>PRAWDA</v>
      </c>
    </row>
    <row r="104" spans="1:20" x14ac:dyDescent="0.25">
      <c r="A104" s="2" t="s">
        <v>42</v>
      </c>
      <c r="B104" s="2" t="s">
        <v>167</v>
      </c>
      <c r="C104" s="2" t="s">
        <v>186</v>
      </c>
      <c r="D104">
        <v>24</v>
      </c>
      <c r="F104" s="2" t="s">
        <v>43</v>
      </c>
      <c r="G104" s="2" t="s">
        <v>129</v>
      </c>
      <c r="H104" s="2" t="s">
        <v>167</v>
      </c>
      <c r="I104">
        <v>25778</v>
      </c>
      <c r="K104" t="str">
        <f>tblWD11a[[#This Row],[Sróty]]&amp; CHAR(10)&amp;" "&amp;tblWD11a[[#This Row],[Data]]</f>
        <v>MZ.
 21r lip</v>
      </c>
      <c r="L104">
        <v>24</v>
      </c>
      <c r="M104">
        <v>25778</v>
      </c>
      <c r="P104" t="s">
        <v>42</v>
      </c>
      <c r="Q104" t="s">
        <v>348</v>
      </c>
      <c r="R104">
        <v>24</v>
      </c>
      <c r="S104">
        <v>25778</v>
      </c>
      <c r="T104" t="str">
        <f>IF(PulpitNawigacyjny!$C$8="Cała Polska","PRAWDA",IF(PulpitNawigacyjny!$C$8='WD11'!P104,"PRAWDA","FAŁSZ"))</f>
        <v>PRAWDA</v>
      </c>
    </row>
    <row r="105" spans="1:20" x14ac:dyDescent="0.25">
      <c r="A105" s="2" t="s">
        <v>43</v>
      </c>
      <c r="B105" s="2" t="s">
        <v>164</v>
      </c>
      <c r="C105" s="2" t="s">
        <v>186</v>
      </c>
      <c r="D105">
        <v>4</v>
      </c>
      <c r="F105" s="2" t="s">
        <v>44</v>
      </c>
      <c r="G105" s="2" t="s">
        <v>129</v>
      </c>
      <c r="H105" s="2" t="s">
        <v>164</v>
      </c>
      <c r="I105">
        <v>56536</v>
      </c>
      <c r="K105" t="str">
        <f>tblWD11a[[#This Row],[Sróty]]&amp; CHAR(10)&amp;" "&amp;tblWD11a[[#This Row],[Data]]</f>
        <v>OP.
 21r lip</v>
      </c>
      <c r="L105">
        <v>4</v>
      </c>
      <c r="M105">
        <v>56536</v>
      </c>
      <c r="P105" t="s">
        <v>43</v>
      </c>
      <c r="Q105" t="s">
        <v>349</v>
      </c>
      <c r="R105">
        <v>4</v>
      </c>
      <c r="S105">
        <v>56536</v>
      </c>
      <c r="T105" t="str">
        <f>IF(PulpitNawigacyjny!$C$8="Cała Polska","PRAWDA",IF(PulpitNawigacyjny!$C$8='WD11'!P105,"PRAWDA","FAŁSZ"))</f>
        <v>PRAWDA</v>
      </c>
    </row>
    <row r="106" spans="1:20" x14ac:dyDescent="0.25">
      <c r="A106" s="2" t="s">
        <v>44</v>
      </c>
      <c r="B106" s="2" t="s">
        <v>168</v>
      </c>
      <c r="C106" s="2" t="s">
        <v>186</v>
      </c>
      <c r="D106">
        <v>12</v>
      </c>
      <c r="F106" s="2" t="s">
        <v>45</v>
      </c>
      <c r="G106" s="2" t="s">
        <v>129</v>
      </c>
      <c r="H106" s="2" t="s">
        <v>168</v>
      </c>
      <c r="I106">
        <v>27853</v>
      </c>
      <c r="K106" t="str">
        <f>tblWD11a[[#This Row],[Sróty]]&amp; CHAR(10)&amp;" "&amp;tblWD11a[[#This Row],[Data]]</f>
        <v>PK.
 21r lip</v>
      </c>
      <c r="L106">
        <v>12</v>
      </c>
      <c r="M106">
        <v>27853</v>
      </c>
      <c r="P106" t="s">
        <v>44</v>
      </c>
      <c r="Q106" t="s">
        <v>350</v>
      </c>
      <c r="R106">
        <v>12</v>
      </c>
      <c r="S106">
        <v>27853</v>
      </c>
      <c r="T106" t="str">
        <f>IF(PulpitNawigacyjny!$C$8="Cała Polska","PRAWDA",IF(PulpitNawigacyjny!$C$8='WD11'!P106,"PRAWDA","FAŁSZ"))</f>
        <v>PRAWDA</v>
      </c>
    </row>
    <row r="107" spans="1:20" x14ac:dyDescent="0.25">
      <c r="A107" s="2" t="s">
        <v>45</v>
      </c>
      <c r="B107" s="2" t="s">
        <v>169</v>
      </c>
      <c r="C107" s="2" t="s">
        <v>186</v>
      </c>
      <c r="D107">
        <v>3</v>
      </c>
      <c r="F107" s="2" t="s">
        <v>46</v>
      </c>
      <c r="G107" s="2" t="s">
        <v>129</v>
      </c>
      <c r="H107" s="2" t="s">
        <v>169</v>
      </c>
      <c r="I107">
        <v>91276</v>
      </c>
      <c r="K107" t="str">
        <f>tblWD11a[[#This Row],[Sróty]]&amp; CHAR(10)&amp;" "&amp;tblWD11a[[#This Row],[Data]]</f>
        <v>PD.
 21r lip</v>
      </c>
      <c r="L107">
        <v>3</v>
      </c>
      <c r="M107">
        <v>91276</v>
      </c>
      <c r="P107" t="s">
        <v>45</v>
      </c>
      <c r="Q107" t="s">
        <v>351</v>
      </c>
      <c r="R107">
        <v>3</v>
      </c>
      <c r="S107">
        <v>91276</v>
      </c>
      <c r="T107" t="str">
        <f>IF(PulpitNawigacyjny!$C$8="Cała Polska","PRAWDA",IF(PulpitNawigacyjny!$C$8='WD11'!P107,"PRAWDA","FAŁSZ"))</f>
        <v>PRAWDA</v>
      </c>
    </row>
    <row r="108" spans="1:20" x14ac:dyDescent="0.25">
      <c r="A108" s="2" t="s">
        <v>46</v>
      </c>
      <c r="B108" s="2" t="s">
        <v>170</v>
      </c>
      <c r="C108" s="2" t="s">
        <v>186</v>
      </c>
      <c r="D108">
        <v>13</v>
      </c>
      <c r="F108" s="2" t="s">
        <v>47</v>
      </c>
      <c r="G108" s="2" t="s">
        <v>129</v>
      </c>
      <c r="H108" s="2" t="s">
        <v>170</v>
      </c>
      <c r="I108">
        <v>151614</v>
      </c>
      <c r="K108" t="str">
        <f>tblWD11a[[#This Row],[Sróty]]&amp; CHAR(10)&amp;" "&amp;tblWD11a[[#This Row],[Data]]</f>
        <v>PM.
 21r lip</v>
      </c>
      <c r="L108">
        <v>13</v>
      </c>
      <c r="M108">
        <v>151614</v>
      </c>
      <c r="P108" t="s">
        <v>46</v>
      </c>
      <c r="Q108" t="s">
        <v>352</v>
      </c>
      <c r="R108">
        <v>13</v>
      </c>
      <c r="S108">
        <v>151614</v>
      </c>
      <c r="T108" t="str">
        <f>IF(PulpitNawigacyjny!$C$8="Cała Polska","PRAWDA",IF(PulpitNawigacyjny!$C$8='WD11'!P108,"PRAWDA","FAŁSZ"))</f>
        <v>PRAWDA</v>
      </c>
    </row>
    <row r="109" spans="1:20" x14ac:dyDescent="0.25">
      <c r="A109" s="2" t="s">
        <v>47</v>
      </c>
      <c r="B109" s="2" t="s">
        <v>171</v>
      </c>
      <c r="C109" s="2" t="s">
        <v>186</v>
      </c>
      <c r="D109">
        <v>12</v>
      </c>
      <c r="F109" s="2" t="s">
        <v>48</v>
      </c>
      <c r="G109" s="2" t="s">
        <v>129</v>
      </c>
      <c r="H109" s="2" t="s">
        <v>171</v>
      </c>
      <c r="I109">
        <v>46085</v>
      </c>
      <c r="K109" t="str">
        <f>tblWD11a[[#This Row],[Sróty]]&amp; CHAR(10)&amp;" "&amp;tblWD11a[[#This Row],[Data]]</f>
        <v>SL.
 21r lip</v>
      </c>
      <c r="L109">
        <v>12</v>
      </c>
      <c r="M109">
        <v>46085</v>
      </c>
      <c r="P109" t="s">
        <v>47</v>
      </c>
      <c r="Q109" t="s">
        <v>353</v>
      </c>
      <c r="R109">
        <v>12</v>
      </c>
      <c r="S109">
        <v>46085</v>
      </c>
      <c r="T109" t="str">
        <f>IF(PulpitNawigacyjny!$C$8="Cała Polska","PRAWDA",IF(PulpitNawigacyjny!$C$8='WD11'!P109,"PRAWDA","FAŁSZ"))</f>
        <v>PRAWDA</v>
      </c>
    </row>
    <row r="110" spans="1:20" x14ac:dyDescent="0.25">
      <c r="A110" s="2" t="s">
        <v>48</v>
      </c>
      <c r="B110" s="2" t="s">
        <v>172</v>
      </c>
      <c r="C110" s="2" t="s">
        <v>186</v>
      </c>
      <c r="D110">
        <v>11</v>
      </c>
      <c r="F110" s="2" t="s">
        <v>49</v>
      </c>
      <c r="G110" s="2" t="s">
        <v>129</v>
      </c>
      <c r="H110" s="2" t="s">
        <v>172</v>
      </c>
      <c r="I110">
        <v>52571</v>
      </c>
      <c r="K110" t="str">
        <f>tblWD11a[[#This Row],[Sróty]]&amp; CHAR(10)&amp;" "&amp;tblWD11a[[#This Row],[Data]]</f>
        <v>SK.
 21r lip</v>
      </c>
      <c r="L110">
        <v>11</v>
      </c>
      <c r="M110">
        <v>52571</v>
      </c>
      <c r="P110" t="s">
        <v>48</v>
      </c>
      <c r="Q110" t="s">
        <v>354</v>
      </c>
      <c r="R110">
        <v>11</v>
      </c>
      <c r="S110">
        <v>52571</v>
      </c>
      <c r="T110" t="str">
        <f>IF(PulpitNawigacyjny!$C$8="Cała Polska","PRAWDA",IF(PulpitNawigacyjny!$C$8='WD11'!P110,"PRAWDA","FAŁSZ"))</f>
        <v>PRAWDA</v>
      </c>
    </row>
    <row r="111" spans="1:20" x14ac:dyDescent="0.25">
      <c r="A111" s="2" t="s">
        <v>49</v>
      </c>
      <c r="B111" s="2" t="s">
        <v>173</v>
      </c>
      <c r="C111" s="2" t="s">
        <v>186</v>
      </c>
      <c r="D111">
        <v>6</v>
      </c>
      <c r="F111" s="2" t="s">
        <v>50</v>
      </c>
      <c r="G111" s="2" t="s">
        <v>129</v>
      </c>
      <c r="H111" s="2" t="s">
        <v>173</v>
      </c>
      <c r="I111">
        <v>139900</v>
      </c>
      <c r="K111" t="str">
        <f>tblWD11a[[#This Row],[Sróty]]&amp; CHAR(10)&amp;" "&amp;tblWD11a[[#This Row],[Data]]</f>
        <v>WN.
 21r lip</v>
      </c>
      <c r="L111">
        <v>6</v>
      </c>
      <c r="M111">
        <v>139900</v>
      </c>
      <c r="P111" t="s">
        <v>49</v>
      </c>
      <c r="Q111" t="s">
        <v>355</v>
      </c>
      <c r="R111">
        <v>6</v>
      </c>
      <c r="S111">
        <v>139900</v>
      </c>
      <c r="T111" t="str">
        <f>IF(PulpitNawigacyjny!$C$8="Cała Polska","PRAWDA",IF(PulpitNawigacyjny!$C$8='WD11'!P111,"PRAWDA","FAŁSZ"))</f>
        <v>PRAWDA</v>
      </c>
    </row>
    <row r="112" spans="1:20" x14ac:dyDescent="0.25">
      <c r="A112" s="2" t="s">
        <v>50</v>
      </c>
      <c r="B112" s="2" t="s">
        <v>174</v>
      </c>
      <c r="C112" s="2" t="s">
        <v>186</v>
      </c>
      <c r="D112">
        <v>23</v>
      </c>
      <c r="F112" s="2" t="s">
        <v>51</v>
      </c>
      <c r="G112" s="2" t="s">
        <v>129</v>
      </c>
      <c r="H112" s="2" t="s">
        <v>174</v>
      </c>
      <c r="I112">
        <v>61620</v>
      </c>
      <c r="K112" t="str">
        <f>tblWD11a[[#This Row],[Sróty]]&amp; CHAR(10)&amp;" "&amp;tblWD11a[[#This Row],[Data]]</f>
        <v>WP.
 21r lip</v>
      </c>
      <c r="L112">
        <v>23</v>
      </c>
      <c r="M112">
        <v>61620</v>
      </c>
      <c r="P112" t="s">
        <v>50</v>
      </c>
      <c r="Q112" t="s">
        <v>356</v>
      </c>
      <c r="R112">
        <v>23</v>
      </c>
      <c r="S112">
        <v>61620</v>
      </c>
      <c r="T112" t="str">
        <f>IF(PulpitNawigacyjny!$C$8="Cała Polska","PRAWDA",IF(PulpitNawigacyjny!$C$8='WD11'!P112,"PRAWDA","FAŁSZ"))</f>
        <v>PRAWDA</v>
      </c>
    </row>
    <row r="113" spans="1:20" x14ac:dyDescent="0.25">
      <c r="A113" s="2" t="s">
        <v>51</v>
      </c>
      <c r="B113" s="2" t="s">
        <v>175</v>
      </c>
      <c r="C113" s="2" t="s">
        <v>186</v>
      </c>
      <c r="D113">
        <v>7</v>
      </c>
      <c r="F113" s="2" t="s">
        <v>36</v>
      </c>
      <c r="G113" s="2" t="s">
        <v>129</v>
      </c>
      <c r="H113" s="2" t="s">
        <v>175</v>
      </c>
      <c r="I113">
        <v>69741</v>
      </c>
      <c r="K113" t="str">
        <f>tblWD11a[[#This Row],[Sróty]]&amp; CHAR(10)&amp;" "&amp;tblWD11a[[#This Row],[Data]]</f>
        <v>ZP.
 21r lip</v>
      </c>
      <c r="L113">
        <v>7</v>
      </c>
      <c r="M113">
        <v>69741</v>
      </c>
      <c r="P113" t="s">
        <v>51</v>
      </c>
      <c r="Q113" t="s">
        <v>357</v>
      </c>
      <c r="R113">
        <v>7</v>
      </c>
      <c r="S113">
        <v>69741</v>
      </c>
      <c r="T113" t="str">
        <f>IF(PulpitNawigacyjny!$C$8="Cała Polska","PRAWDA",IF(PulpitNawigacyjny!$C$8='WD11'!P113,"PRAWDA","FAŁSZ"))</f>
        <v>PRAWDA</v>
      </c>
    </row>
    <row r="114" spans="1:20" x14ac:dyDescent="0.25">
      <c r="A114" s="2" t="s">
        <v>36</v>
      </c>
      <c r="B114" s="2" t="s">
        <v>160</v>
      </c>
      <c r="C114" s="2" t="s">
        <v>187</v>
      </c>
      <c r="D114">
        <v>5</v>
      </c>
      <c r="F114" s="2" t="s">
        <v>36</v>
      </c>
      <c r="G114" s="2" t="s">
        <v>130</v>
      </c>
      <c r="H114" s="2" t="s">
        <v>160</v>
      </c>
      <c r="I114">
        <v>42895</v>
      </c>
      <c r="K114" t="str">
        <f>tblWD11a[[#This Row],[Sróty]]&amp; CHAR(10)&amp;" "&amp;tblWD11a[[#This Row],[Data]]</f>
        <v>DS.
 21r sie</v>
      </c>
      <c r="L114">
        <v>5</v>
      </c>
      <c r="M114">
        <v>42895</v>
      </c>
      <c r="P114" t="s">
        <v>36</v>
      </c>
      <c r="Q114" t="s">
        <v>358</v>
      </c>
      <c r="R114">
        <v>5</v>
      </c>
      <c r="S114">
        <v>42895</v>
      </c>
      <c r="T114" t="str">
        <f>IF(PulpitNawigacyjny!$C$8="Cała Polska","PRAWDA",IF(PulpitNawigacyjny!$C$8='WD11'!P114,"PRAWDA","FAŁSZ"))</f>
        <v>PRAWDA</v>
      </c>
    </row>
    <row r="115" spans="1:20" x14ac:dyDescent="0.25">
      <c r="A115" s="2" t="s">
        <v>37</v>
      </c>
      <c r="B115" s="2" t="s">
        <v>161</v>
      </c>
      <c r="C115" s="2" t="s">
        <v>187</v>
      </c>
      <c r="D115">
        <v>5</v>
      </c>
      <c r="F115" s="2" t="s">
        <v>37</v>
      </c>
      <c r="G115" s="2" t="s">
        <v>130</v>
      </c>
      <c r="H115" s="2" t="s">
        <v>161</v>
      </c>
      <c r="I115">
        <v>46781</v>
      </c>
      <c r="K115" t="str">
        <f>tblWD11a[[#This Row],[Sróty]]&amp; CHAR(10)&amp;" "&amp;tblWD11a[[#This Row],[Data]]</f>
        <v>KP.
 21r sie</v>
      </c>
      <c r="L115">
        <v>5</v>
      </c>
      <c r="M115">
        <v>46781</v>
      </c>
      <c r="P115" t="s">
        <v>37</v>
      </c>
      <c r="Q115" t="s">
        <v>359</v>
      </c>
      <c r="R115">
        <v>5</v>
      </c>
      <c r="S115">
        <v>46781</v>
      </c>
      <c r="T115" t="str">
        <f>IF(PulpitNawigacyjny!$C$8="Cała Polska","PRAWDA",IF(PulpitNawigacyjny!$C$8='WD11'!P115,"PRAWDA","FAŁSZ"))</f>
        <v>PRAWDA</v>
      </c>
    </row>
    <row r="116" spans="1:20" x14ac:dyDescent="0.25">
      <c r="A116" s="2" t="s">
        <v>38</v>
      </c>
      <c r="B116" s="2" t="s">
        <v>162</v>
      </c>
      <c r="C116" s="2" t="s">
        <v>187</v>
      </c>
      <c r="D116">
        <v>8</v>
      </c>
      <c r="F116" s="2" t="s">
        <v>38</v>
      </c>
      <c r="G116" s="2" t="s">
        <v>130</v>
      </c>
      <c r="H116" s="2" t="s">
        <v>162</v>
      </c>
      <c r="I116">
        <v>42316</v>
      </c>
      <c r="K116" t="str">
        <f>tblWD11a[[#This Row],[Sróty]]&amp; CHAR(10)&amp;" "&amp;tblWD11a[[#This Row],[Data]]</f>
        <v>LU.
 21r sie</v>
      </c>
      <c r="L116">
        <v>8</v>
      </c>
      <c r="M116">
        <v>42316</v>
      </c>
      <c r="P116" t="s">
        <v>38</v>
      </c>
      <c r="Q116" t="s">
        <v>360</v>
      </c>
      <c r="R116">
        <v>8</v>
      </c>
      <c r="S116">
        <v>42316</v>
      </c>
      <c r="T116" t="str">
        <f>IF(PulpitNawigacyjny!$C$8="Cała Polska","PRAWDA",IF(PulpitNawigacyjny!$C$8='WD11'!P116,"PRAWDA","FAŁSZ"))</f>
        <v>PRAWDA</v>
      </c>
    </row>
    <row r="117" spans="1:20" x14ac:dyDescent="0.25">
      <c r="A117" s="2" t="s">
        <v>39</v>
      </c>
      <c r="B117" s="2" t="s">
        <v>165</v>
      </c>
      <c r="C117" s="2" t="s">
        <v>187</v>
      </c>
      <c r="D117">
        <v>4</v>
      </c>
      <c r="F117" s="2" t="s">
        <v>39</v>
      </c>
      <c r="G117" s="2" t="s">
        <v>130</v>
      </c>
      <c r="H117" s="2" t="s">
        <v>165</v>
      </c>
      <c r="I117">
        <v>28123</v>
      </c>
      <c r="K117" t="str">
        <f>tblWD11a[[#This Row],[Sróty]]&amp; CHAR(10)&amp;" "&amp;tblWD11a[[#This Row],[Data]]</f>
        <v>LB.
 21r sie</v>
      </c>
      <c r="L117">
        <v>4</v>
      </c>
      <c r="M117">
        <v>28123</v>
      </c>
      <c r="P117" t="s">
        <v>39</v>
      </c>
      <c r="Q117" t="s">
        <v>361</v>
      </c>
      <c r="R117">
        <v>4</v>
      </c>
      <c r="S117">
        <v>28123</v>
      </c>
      <c r="T117" t="str">
        <f>IF(PulpitNawigacyjny!$C$8="Cała Polska","PRAWDA",IF(PulpitNawigacyjny!$C$8='WD11'!P117,"PRAWDA","FAŁSZ"))</f>
        <v>PRAWDA</v>
      </c>
    </row>
    <row r="118" spans="1:20" x14ac:dyDescent="0.25">
      <c r="A118" s="2" t="s">
        <v>40</v>
      </c>
      <c r="B118" s="2" t="s">
        <v>166</v>
      </c>
      <c r="C118" s="2" t="s">
        <v>187</v>
      </c>
      <c r="D118">
        <v>4</v>
      </c>
      <c r="F118" s="2" t="s">
        <v>40</v>
      </c>
      <c r="G118" s="2" t="s">
        <v>130</v>
      </c>
      <c r="H118" s="2" t="s">
        <v>166</v>
      </c>
      <c r="I118">
        <v>51265</v>
      </c>
      <c r="K118" t="str">
        <f>tblWD11a[[#This Row],[Sróty]]&amp; CHAR(10)&amp;" "&amp;tblWD11a[[#This Row],[Data]]</f>
        <v>LD.
 21r sie</v>
      </c>
      <c r="L118">
        <v>4</v>
      </c>
      <c r="M118">
        <v>51265</v>
      </c>
      <c r="P118" t="s">
        <v>40</v>
      </c>
      <c r="Q118" t="s">
        <v>362</v>
      </c>
      <c r="R118">
        <v>4</v>
      </c>
      <c r="S118">
        <v>51265</v>
      </c>
      <c r="T118" t="str">
        <f>IF(PulpitNawigacyjny!$C$8="Cała Polska","PRAWDA",IF(PulpitNawigacyjny!$C$8='WD11'!P118,"PRAWDA","FAŁSZ"))</f>
        <v>PRAWDA</v>
      </c>
    </row>
    <row r="119" spans="1:20" x14ac:dyDescent="0.25">
      <c r="A119" s="2" t="s">
        <v>41</v>
      </c>
      <c r="B119" s="2" t="s">
        <v>163</v>
      </c>
      <c r="C119" s="2" t="s">
        <v>187</v>
      </c>
      <c r="D119">
        <v>5</v>
      </c>
      <c r="F119" s="2" t="s">
        <v>41</v>
      </c>
      <c r="G119" s="2" t="s">
        <v>130</v>
      </c>
      <c r="H119" s="2" t="s">
        <v>163</v>
      </c>
      <c r="I119">
        <v>72371</v>
      </c>
      <c r="K119" t="str">
        <f>tblWD11a[[#This Row],[Sróty]]&amp; CHAR(10)&amp;" "&amp;tblWD11a[[#This Row],[Data]]</f>
        <v>MA.
 21r sie</v>
      </c>
      <c r="L119">
        <v>5</v>
      </c>
      <c r="M119">
        <v>72371</v>
      </c>
      <c r="P119" t="s">
        <v>41</v>
      </c>
      <c r="Q119" t="s">
        <v>363</v>
      </c>
      <c r="R119">
        <v>5</v>
      </c>
      <c r="S119">
        <v>72371</v>
      </c>
      <c r="T119" t="str">
        <f>IF(PulpitNawigacyjny!$C$8="Cała Polska","PRAWDA",IF(PulpitNawigacyjny!$C$8='WD11'!P119,"PRAWDA","FAŁSZ"))</f>
        <v>PRAWDA</v>
      </c>
    </row>
    <row r="120" spans="1:20" x14ac:dyDescent="0.25">
      <c r="A120" s="2" t="s">
        <v>42</v>
      </c>
      <c r="B120" s="2" t="s">
        <v>167</v>
      </c>
      <c r="C120" s="2" t="s">
        <v>187</v>
      </c>
      <c r="D120">
        <v>9</v>
      </c>
      <c r="F120" s="2" t="s">
        <v>42</v>
      </c>
      <c r="G120" s="2" t="s">
        <v>130</v>
      </c>
      <c r="H120" s="2" t="s">
        <v>167</v>
      </c>
      <c r="I120">
        <v>113342</v>
      </c>
      <c r="K120" t="str">
        <f>tblWD11a[[#This Row],[Sróty]]&amp; CHAR(10)&amp;" "&amp;tblWD11a[[#This Row],[Data]]</f>
        <v>MZ.
 21r sie</v>
      </c>
      <c r="L120">
        <v>9</v>
      </c>
      <c r="M120">
        <v>113342</v>
      </c>
      <c r="P120" t="s">
        <v>42</v>
      </c>
      <c r="Q120" t="s">
        <v>364</v>
      </c>
      <c r="R120">
        <v>9</v>
      </c>
      <c r="S120">
        <v>113342</v>
      </c>
      <c r="T120" t="str">
        <f>IF(PulpitNawigacyjny!$C$8="Cała Polska","PRAWDA",IF(PulpitNawigacyjny!$C$8='WD11'!P120,"PRAWDA","FAŁSZ"))</f>
        <v>PRAWDA</v>
      </c>
    </row>
    <row r="121" spans="1:20" x14ac:dyDescent="0.25">
      <c r="A121" s="2" t="s">
        <v>43</v>
      </c>
      <c r="B121" s="2" t="s">
        <v>164</v>
      </c>
      <c r="C121" s="2" t="s">
        <v>187</v>
      </c>
      <c r="D121">
        <v>2</v>
      </c>
      <c r="F121" s="2" t="s">
        <v>43</v>
      </c>
      <c r="G121" s="2" t="s">
        <v>130</v>
      </c>
      <c r="H121" s="2" t="s">
        <v>164</v>
      </c>
      <c r="I121">
        <v>17538</v>
      </c>
      <c r="K121" t="str">
        <f>tblWD11a[[#This Row],[Sróty]]&amp; CHAR(10)&amp;" "&amp;tblWD11a[[#This Row],[Data]]</f>
        <v>OP.
 21r sie</v>
      </c>
      <c r="L121">
        <v>2</v>
      </c>
      <c r="M121">
        <v>17538</v>
      </c>
      <c r="P121" t="s">
        <v>43</v>
      </c>
      <c r="Q121" t="s">
        <v>365</v>
      </c>
      <c r="R121">
        <v>2</v>
      </c>
      <c r="S121">
        <v>17538</v>
      </c>
      <c r="T121" t="str">
        <f>IF(PulpitNawigacyjny!$C$8="Cała Polska","PRAWDA",IF(PulpitNawigacyjny!$C$8='WD11'!P121,"PRAWDA","FAŁSZ"))</f>
        <v>PRAWDA</v>
      </c>
    </row>
    <row r="122" spans="1:20" x14ac:dyDescent="0.25">
      <c r="A122" s="2" t="s">
        <v>44</v>
      </c>
      <c r="B122" s="2" t="s">
        <v>168</v>
      </c>
      <c r="C122" s="2" t="s">
        <v>187</v>
      </c>
      <c r="D122">
        <v>7</v>
      </c>
      <c r="F122" s="2" t="s">
        <v>44</v>
      </c>
      <c r="G122" s="2" t="s">
        <v>130</v>
      </c>
      <c r="H122" s="2" t="s">
        <v>168</v>
      </c>
      <c r="I122">
        <v>39923</v>
      </c>
      <c r="K122" t="str">
        <f>tblWD11a[[#This Row],[Sróty]]&amp; CHAR(10)&amp;" "&amp;tblWD11a[[#This Row],[Data]]</f>
        <v>PK.
 21r sie</v>
      </c>
      <c r="L122">
        <v>7</v>
      </c>
      <c r="M122">
        <v>39923</v>
      </c>
      <c r="P122" t="s">
        <v>44</v>
      </c>
      <c r="Q122" t="s">
        <v>366</v>
      </c>
      <c r="R122">
        <v>7</v>
      </c>
      <c r="S122">
        <v>39923</v>
      </c>
      <c r="T122" t="str">
        <f>IF(PulpitNawigacyjny!$C$8="Cała Polska","PRAWDA",IF(PulpitNawigacyjny!$C$8='WD11'!P122,"PRAWDA","FAŁSZ"))</f>
        <v>PRAWDA</v>
      </c>
    </row>
    <row r="123" spans="1:20" x14ac:dyDescent="0.25">
      <c r="A123" s="2" t="s">
        <v>45</v>
      </c>
      <c r="B123" s="2" t="s">
        <v>169</v>
      </c>
      <c r="C123" s="2" t="s">
        <v>187</v>
      </c>
      <c r="D123">
        <v>4</v>
      </c>
      <c r="F123" s="2" t="s">
        <v>45</v>
      </c>
      <c r="G123" s="2" t="s">
        <v>130</v>
      </c>
      <c r="H123" s="2" t="s">
        <v>169</v>
      </c>
      <c r="I123">
        <v>21359</v>
      </c>
      <c r="K123" t="str">
        <f>tblWD11a[[#This Row],[Sróty]]&amp; CHAR(10)&amp;" "&amp;tblWD11a[[#This Row],[Data]]</f>
        <v>PD.
 21r sie</v>
      </c>
      <c r="L123">
        <v>4</v>
      </c>
      <c r="M123">
        <v>21359</v>
      </c>
      <c r="P123" t="s">
        <v>45</v>
      </c>
      <c r="Q123" t="s">
        <v>367</v>
      </c>
      <c r="R123">
        <v>4</v>
      </c>
      <c r="S123">
        <v>21359</v>
      </c>
      <c r="T123" t="str">
        <f>IF(PulpitNawigacyjny!$C$8="Cała Polska","PRAWDA",IF(PulpitNawigacyjny!$C$8='WD11'!P123,"PRAWDA","FAŁSZ"))</f>
        <v>PRAWDA</v>
      </c>
    </row>
    <row r="124" spans="1:20" x14ac:dyDescent="0.25">
      <c r="A124" s="2" t="s">
        <v>46</v>
      </c>
      <c r="B124" s="2" t="s">
        <v>170</v>
      </c>
      <c r="C124" s="2" t="s">
        <v>187</v>
      </c>
      <c r="D124">
        <v>7</v>
      </c>
      <c r="F124" s="2" t="s">
        <v>46</v>
      </c>
      <c r="G124" s="2" t="s">
        <v>130</v>
      </c>
      <c r="H124" s="2" t="s">
        <v>170</v>
      </c>
      <c r="I124">
        <v>58651</v>
      </c>
      <c r="K124" t="str">
        <f>tblWD11a[[#This Row],[Sróty]]&amp; CHAR(10)&amp;" "&amp;tblWD11a[[#This Row],[Data]]</f>
        <v>PM.
 21r sie</v>
      </c>
      <c r="L124">
        <v>7</v>
      </c>
      <c r="M124">
        <v>58651</v>
      </c>
      <c r="P124" t="s">
        <v>46</v>
      </c>
      <c r="Q124" t="s">
        <v>368</v>
      </c>
      <c r="R124">
        <v>7</v>
      </c>
      <c r="S124">
        <v>58651</v>
      </c>
      <c r="T124" t="str">
        <f>IF(PulpitNawigacyjny!$C$8="Cała Polska","PRAWDA",IF(PulpitNawigacyjny!$C$8='WD11'!P124,"PRAWDA","FAŁSZ"))</f>
        <v>PRAWDA</v>
      </c>
    </row>
    <row r="125" spans="1:20" x14ac:dyDescent="0.25">
      <c r="A125" s="2" t="s">
        <v>47</v>
      </c>
      <c r="B125" s="2" t="s">
        <v>171</v>
      </c>
      <c r="C125" s="2" t="s">
        <v>187</v>
      </c>
      <c r="D125">
        <v>12</v>
      </c>
      <c r="F125" s="2" t="s">
        <v>47</v>
      </c>
      <c r="G125" s="2" t="s">
        <v>130</v>
      </c>
      <c r="H125" s="2" t="s">
        <v>171</v>
      </c>
      <c r="I125">
        <v>82726</v>
      </c>
      <c r="K125" t="str">
        <f>tblWD11a[[#This Row],[Sróty]]&amp; CHAR(10)&amp;" "&amp;tblWD11a[[#This Row],[Data]]</f>
        <v>SL.
 21r sie</v>
      </c>
      <c r="L125">
        <v>12</v>
      </c>
      <c r="M125">
        <v>82726</v>
      </c>
      <c r="P125" t="s">
        <v>47</v>
      </c>
      <c r="Q125" t="s">
        <v>369</v>
      </c>
      <c r="R125">
        <v>12</v>
      </c>
      <c r="S125">
        <v>82726</v>
      </c>
      <c r="T125" t="str">
        <f>IF(PulpitNawigacyjny!$C$8="Cała Polska","PRAWDA",IF(PulpitNawigacyjny!$C$8='WD11'!P125,"PRAWDA","FAŁSZ"))</f>
        <v>PRAWDA</v>
      </c>
    </row>
    <row r="126" spans="1:20" x14ac:dyDescent="0.25">
      <c r="A126" s="2" t="s">
        <v>48</v>
      </c>
      <c r="B126" s="2" t="s">
        <v>172</v>
      </c>
      <c r="C126" s="2" t="s">
        <v>187</v>
      </c>
      <c r="D126">
        <v>4</v>
      </c>
      <c r="F126" s="2" t="s">
        <v>48</v>
      </c>
      <c r="G126" s="2" t="s">
        <v>130</v>
      </c>
      <c r="H126" s="2" t="s">
        <v>172</v>
      </c>
      <c r="I126">
        <v>28511</v>
      </c>
      <c r="K126" t="str">
        <f>tblWD11a[[#This Row],[Sróty]]&amp; CHAR(10)&amp;" "&amp;tblWD11a[[#This Row],[Data]]</f>
        <v>SK.
 21r sie</v>
      </c>
      <c r="L126">
        <v>4</v>
      </c>
      <c r="M126">
        <v>28511</v>
      </c>
      <c r="P126" t="s">
        <v>48</v>
      </c>
      <c r="Q126" t="s">
        <v>370</v>
      </c>
      <c r="R126">
        <v>4</v>
      </c>
      <c r="S126">
        <v>28511</v>
      </c>
      <c r="T126" t="str">
        <f>IF(PulpitNawigacyjny!$C$8="Cała Polska","PRAWDA",IF(PulpitNawigacyjny!$C$8='WD11'!P126,"PRAWDA","FAŁSZ"))</f>
        <v>PRAWDA</v>
      </c>
    </row>
    <row r="127" spans="1:20" x14ac:dyDescent="0.25">
      <c r="A127" s="2" t="s">
        <v>49</v>
      </c>
      <c r="B127" s="2" t="s">
        <v>173</v>
      </c>
      <c r="C127" s="2" t="s">
        <v>187</v>
      </c>
      <c r="D127">
        <v>7</v>
      </c>
      <c r="F127" s="2" t="s">
        <v>49</v>
      </c>
      <c r="G127" s="2" t="s">
        <v>130</v>
      </c>
      <c r="H127" s="2" t="s">
        <v>173</v>
      </c>
      <c r="I127">
        <v>32850</v>
      </c>
      <c r="K127" t="str">
        <f>tblWD11a[[#This Row],[Sróty]]&amp; CHAR(10)&amp;" "&amp;tblWD11a[[#This Row],[Data]]</f>
        <v>WN.
 21r sie</v>
      </c>
      <c r="L127">
        <v>7</v>
      </c>
      <c r="M127">
        <v>32850</v>
      </c>
      <c r="P127" t="s">
        <v>49</v>
      </c>
      <c r="Q127" t="s">
        <v>371</v>
      </c>
      <c r="R127">
        <v>7</v>
      </c>
      <c r="S127">
        <v>32850</v>
      </c>
      <c r="T127" t="str">
        <f>IF(PulpitNawigacyjny!$C$8="Cała Polska","PRAWDA",IF(PulpitNawigacyjny!$C$8='WD11'!P127,"PRAWDA","FAŁSZ"))</f>
        <v>PRAWDA</v>
      </c>
    </row>
    <row r="128" spans="1:20" x14ac:dyDescent="0.25">
      <c r="A128" s="2" t="s">
        <v>50</v>
      </c>
      <c r="B128" s="2" t="s">
        <v>174</v>
      </c>
      <c r="C128" s="2" t="s">
        <v>187</v>
      </c>
      <c r="D128">
        <v>8</v>
      </c>
      <c r="F128" s="2" t="s">
        <v>50</v>
      </c>
      <c r="G128" s="2" t="s">
        <v>130</v>
      </c>
      <c r="H128" s="2" t="s">
        <v>174</v>
      </c>
      <c r="I128">
        <v>78254</v>
      </c>
      <c r="K128" t="str">
        <f>tblWD11a[[#This Row],[Sróty]]&amp; CHAR(10)&amp;" "&amp;tblWD11a[[#This Row],[Data]]</f>
        <v>WP.
 21r sie</v>
      </c>
      <c r="L128">
        <v>8</v>
      </c>
      <c r="M128">
        <v>78254</v>
      </c>
      <c r="P128" t="s">
        <v>50</v>
      </c>
      <c r="Q128" t="s">
        <v>372</v>
      </c>
      <c r="R128">
        <v>8</v>
      </c>
      <c r="S128">
        <v>78254</v>
      </c>
      <c r="T128" t="str">
        <f>IF(PulpitNawigacyjny!$C$8="Cała Polska","PRAWDA",IF(PulpitNawigacyjny!$C$8='WD11'!P128,"PRAWDA","FAŁSZ"))</f>
        <v>PRAWDA</v>
      </c>
    </row>
    <row r="129" spans="1:20" x14ac:dyDescent="0.25">
      <c r="A129" s="2" t="s">
        <v>51</v>
      </c>
      <c r="B129" s="2" t="s">
        <v>175</v>
      </c>
      <c r="C129" s="2" t="s">
        <v>187</v>
      </c>
      <c r="D129">
        <v>6</v>
      </c>
      <c r="F129" s="2" t="s">
        <v>51</v>
      </c>
      <c r="G129" s="2" t="s">
        <v>130</v>
      </c>
      <c r="H129" s="2" t="s">
        <v>175</v>
      </c>
      <c r="I129">
        <v>38307</v>
      </c>
      <c r="K129" t="str">
        <f>tblWD11a[[#This Row],[Sróty]]&amp; CHAR(10)&amp;" "&amp;tblWD11a[[#This Row],[Data]]</f>
        <v>ZP.
 21r sie</v>
      </c>
      <c r="L129">
        <v>6</v>
      </c>
      <c r="M129">
        <v>38307</v>
      </c>
      <c r="P129" t="s">
        <v>51</v>
      </c>
      <c r="Q129" t="s">
        <v>373</v>
      </c>
      <c r="R129">
        <v>6</v>
      </c>
      <c r="S129">
        <v>38307</v>
      </c>
      <c r="T129" t="str">
        <f>IF(PulpitNawigacyjny!$C$8="Cała Polska","PRAWDA",IF(PulpitNawigacyjny!$C$8='WD11'!P129,"PRAWDA","FAŁSZ"))</f>
        <v>PRAWDA</v>
      </c>
    </row>
    <row r="130" spans="1:20" x14ac:dyDescent="0.25">
      <c r="A130" s="2" t="s">
        <v>36</v>
      </c>
      <c r="B130" s="2" t="s">
        <v>160</v>
      </c>
      <c r="C130" s="2" t="s">
        <v>188</v>
      </c>
      <c r="D130">
        <v>10</v>
      </c>
      <c r="F130" s="2" t="s">
        <v>37</v>
      </c>
      <c r="G130" s="2" t="s">
        <v>131</v>
      </c>
      <c r="H130" s="2" t="s">
        <v>160</v>
      </c>
      <c r="I130">
        <v>28203</v>
      </c>
      <c r="K130" t="str">
        <f>tblWD11a[[#This Row],[Sróty]]&amp; CHAR(10)&amp;" "&amp;tblWD11a[[#This Row],[Data]]</f>
        <v>DS.
 21r wrz</v>
      </c>
      <c r="L130">
        <v>10</v>
      </c>
      <c r="M130">
        <v>28203</v>
      </c>
      <c r="P130" t="s">
        <v>36</v>
      </c>
      <c r="Q130" t="s">
        <v>374</v>
      </c>
      <c r="R130">
        <v>10</v>
      </c>
      <c r="S130">
        <v>28203</v>
      </c>
      <c r="T130" t="str">
        <f>IF(PulpitNawigacyjny!$C$8="Cała Polska","PRAWDA",IF(PulpitNawigacyjny!$C$8='WD11'!P130,"PRAWDA","FAŁSZ"))</f>
        <v>PRAWDA</v>
      </c>
    </row>
    <row r="131" spans="1:20" x14ac:dyDescent="0.25">
      <c r="A131" s="2" t="s">
        <v>37</v>
      </c>
      <c r="B131" s="2" t="s">
        <v>161</v>
      </c>
      <c r="C131" s="2" t="s">
        <v>188</v>
      </c>
      <c r="D131">
        <v>22</v>
      </c>
      <c r="F131" s="2" t="s">
        <v>38</v>
      </c>
      <c r="G131" s="2" t="s">
        <v>131</v>
      </c>
      <c r="H131" s="2" t="s">
        <v>161</v>
      </c>
      <c r="I131">
        <v>25693</v>
      </c>
      <c r="K131" t="str">
        <f>tblWD11a[[#This Row],[Sróty]]&amp; CHAR(10)&amp;" "&amp;tblWD11a[[#This Row],[Data]]</f>
        <v>KP.
 21r wrz</v>
      </c>
      <c r="L131">
        <v>22</v>
      </c>
      <c r="M131">
        <v>25693</v>
      </c>
      <c r="P131" t="s">
        <v>37</v>
      </c>
      <c r="Q131" t="s">
        <v>375</v>
      </c>
      <c r="R131">
        <v>22</v>
      </c>
      <c r="S131">
        <v>25693</v>
      </c>
      <c r="T131" t="str">
        <f>IF(PulpitNawigacyjny!$C$8="Cała Polska","PRAWDA",IF(PulpitNawigacyjny!$C$8='WD11'!P131,"PRAWDA","FAŁSZ"))</f>
        <v>PRAWDA</v>
      </c>
    </row>
    <row r="132" spans="1:20" x14ac:dyDescent="0.25">
      <c r="A132" s="2" t="s">
        <v>38</v>
      </c>
      <c r="B132" s="2" t="s">
        <v>162</v>
      </c>
      <c r="C132" s="2" t="s">
        <v>188</v>
      </c>
      <c r="D132">
        <v>44</v>
      </c>
      <c r="F132" s="2" t="s">
        <v>39</v>
      </c>
      <c r="G132" s="2" t="s">
        <v>131</v>
      </c>
      <c r="H132" s="2" t="s">
        <v>162</v>
      </c>
      <c r="I132">
        <v>17119</v>
      </c>
      <c r="K132" t="str">
        <f>tblWD11a[[#This Row],[Sróty]]&amp; CHAR(10)&amp;" "&amp;tblWD11a[[#This Row],[Data]]</f>
        <v>LU.
 21r wrz</v>
      </c>
      <c r="L132">
        <v>44</v>
      </c>
      <c r="M132">
        <v>17119</v>
      </c>
      <c r="P132" t="s">
        <v>38</v>
      </c>
      <c r="Q132" t="s">
        <v>376</v>
      </c>
      <c r="R132">
        <v>44</v>
      </c>
      <c r="S132">
        <v>17119</v>
      </c>
      <c r="T132" t="str">
        <f>IF(PulpitNawigacyjny!$C$8="Cała Polska","PRAWDA",IF(PulpitNawigacyjny!$C$8='WD11'!P132,"PRAWDA","FAŁSZ"))</f>
        <v>PRAWDA</v>
      </c>
    </row>
    <row r="133" spans="1:20" x14ac:dyDescent="0.25">
      <c r="A133" s="2" t="s">
        <v>39</v>
      </c>
      <c r="B133" s="2" t="s">
        <v>165</v>
      </c>
      <c r="C133" s="2" t="s">
        <v>188</v>
      </c>
      <c r="D133">
        <v>4</v>
      </c>
      <c r="F133" s="2" t="s">
        <v>40</v>
      </c>
      <c r="G133" s="2" t="s">
        <v>131</v>
      </c>
      <c r="H133" s="2" t="s">
        <v>165</v>
      </c>
      <c r="I133">
        <v>30402</v>
      </c>
      <c r="K133" t="str">
        <f>tblWD11a[[#This Row],[Sróty]]&amp; CHAR(10)&amp;" "&amp;tblWD11a[[#This Row],[Data]]</f>
        <v>LB.
 21r wrz</v>
      </c>
      <c r="L133">
        <v>4</v>
      </c>
      <c r="M133">
        <v>30402</v>
      </c>
      <c r="P133" t="s">
        <v>39</v>
      </c>
      <c r="Q133" t="s">
        <v>377</v>
      </c>
      <c r="R133">
        <v>4</v>
      </c>
      <c r="S133">
        <v>30402</v>
      </c>
      <c r="T133" t="str">
        <f>IF(PulpitNawigacyjny!$C$8="Cała Polska","PRAWDA",IF(PulpitNawigacyjny!$C$8='WD11'!P133,"PRAWDA","FAŁSZ"))</f>
        <v>PRAWDA</v>
      </c>
    </row>
    <row r="134" spans="1:20" x14ac:dyDescent="0.25">
      <c r="A134" s="2" t="s">
        <v>40</v>
      </c>
      <c r="B134" s="2" t="s">
        <v>166</v>
      </c>
      <c r="C134" s="2" t="s">
        <v>188</v>
      </c>
      <c r="D134">
        <v>28</v>
      </c>
      <c r="F134" s="2" t="s">
        <v>41</v>
      </c>
      <c r="G134" s="2" t="s">
        <v>131</v>
      </c>
      <c r="H134" s="2" t="s">
        <v>166</v>
      </c>
      <c r="I134">
        <v>40035</v>
      </c>
      <c r="K134" t="str">
        <f>tblWD11a[[#This Row],[Sróty]]&amp; CHAR(10)&amp;" "&amp;tblWD11a[[#This Row],[Data]]</f>
        <v>LD.
 21r wrz</v>
      </c>
      <c r="L134">
        <v>28</v>
      </c>
      <c r="M134">
        <v>40035</v>
      </c>
      <c r="P134" t="s">
        <v>40</v>
      </c>
      <c r="Q134" t="s">
        <v>378</v>
      </c>
      <c r="R134">
        <v>28</v>
      </c>
      <c r="S134">
        <v>40035</v>
      </c>
      <c r="T134" t="str">
        <f>IF(PulpitNawigacyjny!$C$8="Cała Polska","PRAWDA",IF(PulpitNawigacyjny!$C$8='WD11'!P134,"PRAWDA","FAŁSZ"))</f>
        <v>PRAWDA</v>
      </c>
    </row>
    <row r="135" spans="1:20" x14ac:dyDescent="0.25">
      <c r="A135" s="2" t="s">
        <v>41</v>
      </c>
      <c r="B135" s="2" t="s">
        <v>163</v>
      </c>
      <c r="C135" s="2" t="s">
        <v>188</v>
      </c>
      <c r="D135">
        <v>29</v>
      </c>
      <c r="F135" s="2" t="s">
        <v>42</v>
      </c>
      <c r="G135" s="2" t="s">
        <v>131</v>
      </c>
      <c r="H135" s="2" t="s">
        <v>163</v>
      </c>
      <c r="I135">
        <v>78331</v>
      </c>
      <c r="K135" t="str">
        <f>tblWD11a[[#This Row],[Sróty]]&amp; CHAR(10)&amp;" "&amp;tblWD11a[[#This Row],[Data]]</f>
        <v>MA.
 21r wrz</v>
      </c>
      <c r="L135">
        <v>29</v>
      </c>
      <c r="M135">
        <v>78331</v>
      </c>
      <c r="P135" t="s">
        <v>41</v>
      </c>
      <c r="Q135" t="s">
        <v>379</v>
      </c>
      <c r="R135">
        <v>29</v>
      </c>
      <c r="S135">
        <v>78331</v>
      </c>
      <c r="T135" t="str">
        <f>IF(PulpitNawigacyjny!$C$8="Cała Polska","PRAWDA",IF(PulpitNawigacyjny!$C$8='WD11'!P135,"PRAWDA","FAŁSZ"))</f>
        <v>PRAWDA</v>
      </c>
    </row>
    <row r="136" spans="1:20" x14ac:dyDescent="0.25">
      <c r="A136" s="2" t="s">
        <v>42</v>
      </c>
      <c r="B136" s="2" t="s">
        <v>167</v>
      </c>
      <c r="C136" s="2" t="s">
        <v>188</v>
      </c>
      <c r="D136">
        <v>40</v>
      </c>
      <c r="F136" s="2" t="s">
        <v>43</v>
      </c>
      <c r="G136" s="2" t="s">
        <v>131</v>
      </c>
      <c r="H136" s="2" t="s">
        <v>167</v>
      </c>
      <c r="I136">
        <v>10994</v>
      </c>
      <c r="K136" t="str">
        <f>tblWD11a[[#This Row],[Sróty]]&amp; CHAR(10)&amp;" "&amp;tblWD11a[[#This Row],[Data]]</f>
        <v>MZ.
 21r wrz</v>
      </c>
      <c r="L136">
        <v>40</v>
      </c>
      <c r="M136">
        <v>10994</v>
      </c>
      <c r="P136" t="s">
        <v>42</v>
      </c>
      <c r="Q136" t="s">
        <v>380</v>
      </c>
      <c r="R136">
        <v>40</v>
      </c>
      <c r="S136">
        <v>10994</v>
      </c>
      <c r="T136" t="str">
        <f>IF(PulpitNawigacyjny!$C$8="Cała Polska","PRAWDA",IF(PulpitNawigacyjny!$C$8='WD11'!P136,"PRAWDA","FAŁSZ"))</f>
        <v>PRAWDA</v>
      </c>
    </row>
    <row r="137" spans="1:20" x14ac:dyDescent="0.25">
      <c r="A137" s="2" t="s">
        <v>43</v>
      </c>
      <c r="B137" s="2" t="s">
        <v>164</v>
      </c>
      <c r="C137" s="2" t="s">
        <v>188</v>
      </c>
      <c r="D137">
        <v>6</v>
      </c>
      <c r="F137" s="2" t="s">
        <v>44</v>
      </c>
      <c r="G137" s="2" t="s">
        <v>131</v>
      </c>
      <c r="H137" s="2" t="s">
        <v>164</v>
      </c>
      <c r="I137">
        <v>23835</v>
      </c>
      <c r="K137" t="str">
        <f>tblWD11a[[#This Row],[Sróty]]&amp; CHAR(10)&amp;" "&amp;tblWD11a[[#This Row],[Data]]</f>
        <v>OP.
 21r wrz</v>
      </c>
      <c r="L137">
        <v>6</v>
      </c>
      <c r="M137">
        <v>23835</v>
      </c>
      <c r="P137" t="s">
        <v>43</v>
      </c>
      <c r="Q137" t="s">
        <v>381</v>
      </c>
      <c r="R137">
        <v>6</v>
      </c>
      <c r="S137">
        <v>23835</v>
      </c>
      <c r="T137" t="str">
        <f>IF(PulpitNawigacyjny!$C$8="Cała Polska","PRAWDA",IF(PulpitNawigacyjny!$C$8='WD11'!P137,"PRAWDA","FAŁSZ"))</f>
        <v>PRAWDA</v>
      </c>
    </row>
    <row r="138" spans="1:20" x14ac:dyDescent="0.25">
      <c r="A138" s="2" t="s">
        <v>44</v>
      </c>
      <c r="B138" s="2" t="s">
        <v>168</v>
      </c>
      <c r="C138" s="2" t="s">
        <v>188</v>
      </c>
      <c r="D138">
        <v>22</v>
      </c>
      <c r="F138" s="2" t="s">
        <v>45</v>
      </c>
      <c r="G138" s="2" t="s">
        <v>131</v>
      </c>
      <c r="H138" s="2" t="s">
        <v>168</v>
      </c>
      <c r="I138">
        <v>13586</v>
      </c>
      <c r="K138" t="str">
        <f>tblWD11a[[#This Row],[Sróty]]&amp; CHAR(10)&amp;" "&amp;tblWD11a[[#This Row],[Data]]</f>
        <v>PK.
 21r wrz</v>
      </c>
      <c r="L138">
        <v>22</v>
      </c>
      <c r="M138">
        <v>13586</v>
      </c>
      <c r="P138" t="s">
        <v>44</v>
      </c>
      <c r="Q138" t="s">
        <v>382</v>
      </c>
      <c r="R138">
        <v>22</v>
      </c>
      <c r="S138">
        <v>13586</v>
      </c>
      <c r="T138" t="str">
        <f>IF(PulpitNawigacyjny!$C$8="Cała Polska","PRAWDA",IF(PulpitNawigacyjny!$C$8='WD11'!P138,"PRAWDA","FAŁSZ"))</f>
        <v>PRAWDA</v>
      </c>
    </row>
    <row r="139" spans="1:20" x14ac:dyDescent="0.25">
      <c r="A139" s="2" t="s">
        <v>45</v>
      </c>
      <c r="B139" s="2" t="s">
        <v>169</v>
      </c>
      <c r="C139" s="2" t="s">
        <v>188</v>
      </c>
      <c r="D139">
        <v>15</v>
      </c>
      <c r="F139" s="2" t="s">
        <v>46</v>
      </c>
      <c r="G139" s="2" t="s">
        <v>131</v>
      </c>
      <c r="H139" s="2" t="s">
        <v>169</v>
      </c>
      <c r="I139">
        <v>36348</v>
      </c>
      <c r="K139" t="str">
        <f>tblWD11a[[#This Row],[Sróty]]&amp; CHAR(10)&amp;" "&amp;tblWD11a[[#This Row],[Data]]</f>
        <v>PD.
 21r wrz</v>
      </c>
      <c r="L139">
        <v>15</v>
      </c>
      <c r="M139">
        <v>36348</v>
      </c>
      <c r="P139" t="s">
        <v>45</v>
      </c>
      <c r="Q139" t="s">
        <v>383</v>
      </c>
      <c r="R139">
        <v>15</v>
      </c>
      <c r="S139">
        <v>36348</v>
      </c>
      <c r="T139" t="str">
        <f>IF(PulpitNawigacyjny!$C$8="Cała Polska","PRAWDA",IF(PulpitNawigacyjny!$C$8='WD11'!P139,"PRAWDA","FAŁSZ"))</f>
        <v>PRAWDA</v>
      </c>
    </row>
    <row r="140" spans="1:20" x14ac:dyDescent="0.25">
      <c r="A140" s="2" t="s">
        <v>46</v>
      </c>
      <c r="B140" s="2" t="s">
        <v>170</v>
      </c>
      <c r="C140" s="2" t="s">
        <v>188</v>
      </c>
      <c r="D140">
        <v>12</v>
      </c>
      <c r="F140" s="2" t="s">
        <v>47</v>
      </c>
      <c r="G140" s="2" t="s">
        <v>131</v>
      </c>
      <c r="H140" s="2" t="s">
        <v>170</v>
      </c>
      <c r="I140">
        <v>53467</v>
      </c>
      <c r="K140" t="str">
        <f>tblWD11a[[#This Row],[Sróty]]&amp; CHAR(10)&amp;" "&amp;tblWD11a[[#This Row],[Data]]</f>
        <v>PM.
 21r wrz</v>
      </c>
      <c r="L140">
        <v>12</v>
      </c>
      <c r="M140">
        <v>53467</v>
      </c>
      <c r="P140" t="s">
        <v>46</v>
      </c>
      <c r="Q140" t="s">
        <v>384</v>
      </c>
      <c r="R140">
        <v>12</v>
      </c>
      <c r="S140">
        <v>53467</v>
      </c>
      <c r="T140" t="str">
        <f>IF(PulpitNawigacyjny!$C$8="Cała Polska","PRAWDA",IF(PulpitNawigacyjny!$C$8='WD11'!P140,"PRAWDA","FAŁSZ"))</f>
        <v>PRAWDA</v>
      </c>
    </row>
    <row r="141" spans="1:20" x14ac:dyDescent="0.25">
      <c r="A141" s="2" t="s">
        <v>47</v>
      </c>
      <c r="B141" s="2" t="s">
        <v>171</v>
      </c>
      <c r="C141" s="2" t="s">
        <v>188</v>
      </c>
      <c r="D141">
        <v>18</v>
      </c>
      <c r="F141" s="2" t="s">
        <v>48</v>
      </c>
      <c r="G141" s="2" t="s">
        <v>131</v>
      </c>
      <c r="H141" s="2" t="s">
        <v>171</v>
      </c>
      <c r="I141">
        <v>15630</v>
      </c>
      <c r="K141" t="str">
        <f>tblWD11a[[#This Row],[Sróty]]&amp; CHAR(10)&amp;" "&amp;tblWD11a[[#This Row],[Data]]</f>
        <v>SL.
 21r wrz</v>
      </c>
      <c r="L141">
        <v>18</v>
      </c>
      <c r="M141">
        <v>15630</v>
      </c>
      <c r="P141" t="s">
        <v>47</v>
      </c>
      <c r="Q141" t="s">
        <v>385</v>
      </c>
      <c r="R141">
        <v>18</v>
      </c>
      <c r="S141">
        <v>15630</v>
      </c>
      <c r="T141" t="str">
        <f>IF(PulpitNawigacyjny!$C$8="Cała Polska","PRAWDA",IF(PulpitNawigacyjny!$C$8='WD11'!P141,"PRAWDA","FAŁSZ"))</f>
        <v>PRAWDA</v>
      </c>
    </row>
    <row r="142" spans="1:20" x14ac:dyDescent="0.25">
      <c r="A142" s="2" t="s">
        <v>48</v>
      </c>
      <c r="B142" s="2" t="s">
        <v>172</v>
      </c>
      <c r="C142" s="2" t="s">
        <v>188</v>
      </c>
      <c r="D142">
        <v>17</v>
      </c>
      <c r="F142" s="2" t="s">
        <v>49</v>
      </c>
      <c r="G142" s="2" t="s">
        <v>131</v>
      </c>
      <c r="H142" s="2" t="s">
        <v>172</v>
      </c>
      <c r="I142">
        <v>18540</v>
      </c>
      <c r="K142" t="str">
        <f>tblWD11a[[#This Row],[Sróty]]&amp; CHAR(10)&amp;" "&amp;tblWD11a[[#This Row],[Data]]</f>
        <v>SK.
 21r wrz</v>
      </c>
      <c r="L142">
        <v>17</v>
      </c>
      <c r="M142">
        <v>18540</v>
      </c>
      <c r="P142" t="s">
        <v>48</v>
      </c>
      <c r="Q142" t="s">
        <v>386</v>
      </c>
      <c r="R142">
        <v>17</v>
      </c>
      <c r="S142">
        <v>18540</v>
      </c>
      <c r="T142" t="str">
        <f>IF(PulpitNawigacyjny!$C$8="Cała Polska","PRAWDA",IF(PulpitNawigacyjny!$C$8='WD11'!P142,"PRAWDA","FAŁSZ"))</f>
        <v>PRAWDA</v>
      </c>
    </row>
    <row r="143" spans="1:20" x14ac:dyDescent="0.25">
      <c r="A143" s="2" t="s">
        <v>49</v>
      </c>
      <c r="B143" s="2" t="s">
        <v>173</v>
      </c>
      <c r="C143" s="2" t="s">
        <v>188</v>
      </c>
      <c r="D143">
        <v>7</v>
      </c>
      <c r="F143" s="2" t="s">
        <v>50</v>
      </c>
      <c r="G143" s="2" t="s">
        <v>131</v>
      </c>
      <c r="H143" s="2" t="s">
        <v>173</v>
      </c>
      <c r="I143">
        <v>49437</v>
      </c>
      <c r="K143" t="str">
        <f>tblWD11a[[#This Row],[Sróty]]&amp; CHAR(10)&amp;" "&amp;tblWD11a[[#This Row],[Data]]</f>
        <v>WN.
 21r wrz</v>
      </c>
      <c r="L143">
        <v>7</v>
      </c>
      <c r="M143">
        <v>49437</v>
      </c>
      <c r="P143" t="s">
        <v>49</v>
      </c>
      <c r="Q143" t="s">
        <v>387</v>
      </c>
      <c r="R143">
        <v>7</v>
      </c>
      <c r="S143">
        <v>49437</v>
      </c>
      <c r="T143" t="str">
        <f>IF(PulpitNawigacyjny!$C$8="Cała Polska","PRAWDA",IF(PulpitNawigacyjny!$C$8='WD11'!P143,"PRAWDA","FAŁSZ"))</f>
        <v>PRAWDA</v>
      </c>
    </row>
    <row r="144" spans="1:20" x14ac:dyDescent="0.25">
      <c r="A144" s="2" t="s">
        <v>50</v>
      </c>
      <c r="B144" s="2" t="s">
        <v>174</v>
      </c>
      <c r="C144" s="2" t="s">
        <v>188</v>
      </c>
      <c r="D144">
        <v>14</v>
      </c>
      <c r="F144" s="2" t="s">
        <v>51</v>
      </c>
      <c r="G144" s="2" t="s">
        <v>131</v>
      </c>
      <c r="H144" s="2" t="s">
        <v>174</v>
      </c>
      <c r="I144">
        <v>25058</v>
      </c>
      <c r="K144" t="str">
        <f>tblWD11a[[#This Row],[Sróty]]&amp; CHAR(10)&amp;" "&amp;tblWD11a[[#This Row],[Data]]</f>
        <v>WP.
 21r wrz</v>
      </c>
      <c r="L144">
        <v>14</v>
      </c>
      <c r="M144">
        <v>25058</v>
      </c>
      <c r="P144" t="s">
        <v>50</v>
      </c>
      <c r="Q144" t="s">
        <v>388</v>
      </c>
      <c r="R144">
        <v>14</v>
      </c>
      <c r="S144">
        <v>25058</v>
      </c>
      <c r="T144" t="str">
        <f>IF(PulpitNawigacyjny!$C$8="Cała Polska","PRAWDA",IF(PulpitNawigacyjny!$C$8='WD11'!P144,"PRAWDA","FAŁSZ"))</f>
        <v>PRAWDA</v>
      </c>
    </row>
    <row r="145" spans="1:20" x14ac:dyDescent="0.25">
      <c r="A145" s="2" t="s">
        <v>51</v>
      </c>
      <c r="B145" s="2" t="s">
        <v>175</v>
      </c>
      <c r="C145" s="2" t="s">
        <v>188</v>
      </c>
      <c r="D145">
        <v>17</v>
      </c>
      <c r="F145" s="2" t="s">
        <v>36</v>
      </c>
      <c r="G145" s="2" t="s">
        <v>131</v>
      </c>
      <c r="H145" s="2" t="s">
        <v>175</v>
      </c>
      <c r="I145">
        <v>30070</v>
      </c>
      <c r="K145" t="str">
        <f>tblWD11a[[#This Row],[Sróty]]&amp; CHAR(10)&amp;" "&amp;tblWD11a[[#This Row],[Data]]</f>
        <v>ZP.
 21r wrz</v>
      </c>
      <c r="L145">
        <v>17</v>
      </c>
      <c r="M145">
        <v>30070</v>
      </c>
      <c r="P145" t="s">
        <v>51</v>
      </c>
      <c r="Q145" t="s">
        <v>389</v>
      </c>
      <c r="R145">
        <v>17</v>
      </c>
      <c r="S145">
        <v>30070</v>
      </c>
      <c r="T145" t="str">
        <f>IF(PulpitNawigacyjny!$C$8="Cała Polska","PRAWDA",IF(PulpitNawigacyjny!$C$8='WD11'!P145,"PRAWDA","FAŁSZ"))</f>
        <v>PRAWDA</v>
      </c>
    </row>
    <row r="146" spans="1:20" x14ac:dyDescent="0.25">
      <c r="A146" s="2" t="s">
        <v>36</v>
      </c>
      <c r="B146" s="2" t="s">
        <v>160</v>
      </c>
      <c r="C146" s="2" t="s">
        <v>189</v>
      </c>
      <c r="D146">
        <v>49</v>
      </c>
      <c r="F146" s="2" t="s">
        <v>36</v>
      </c>
      <c r="G146" s="2" t="s">
        <v>132</v>
      </c>
      <c r="H146" s="2" t="s">
        <v>160</v>
      </c>
      <c r="I146">
        <v>80868</v>
      </c>
      <c r="K146" t="str">
        <f>tblWD11a[[#This Row],[Sróty]]&amp; CHAR(10)&amp;" "&amp;tblWD11a[[#This Row],[Data]]</f>
        <v>DS.
 21r paź</v>
      </c>
      <c r="L146">
        <v>49</v>
      </c>
      <c r="M146">
        <v>80868</v>
      </c>
      <c r="P146" t="s">
        <v>36</v>
      </c>
      <c r="Q146" t="s">
        <v>390</v>
      </c>
      <c r="R146">
        <v>49</v>
      </c>
      <c r="S146">
        <v>80868</v>
      </c>
      <c r="T146" t="str">
        <f>IF(PulpitNawigacyjny!$C$8="Cała Polska","PRAWDA",IF(PulpitNawigacyjny!$C$8='WD11'!P146,"PRAWDA","FAŁSZ"))</f>
        <v>PRAWDA</v>
      </c>
    </row>
    <row r="147" spans="1:20" x14ac:dyDescent="0.25">
      <c r="A147" s="2" t="s">
        <v>37</v>
      </c>
      <c r="B147" s="2" t="s">
        <v>161</v>
      </c>
      <c r="C147" s="2" t="s">
        <v>189</v>
      </c>
      <c r="D147">
        <v>61</v>
      </c>
      <c r="F147" s="2" t="s">
        <v>37</v>
      </c>
      <c r="G147" s="2" t="s">
        <v>132</v>
      </c>
      <c r="H147" s="2" t="s">
        <v>161</v>
      </c>
      <c r="I147">
        <v>48608</v>
      </c>
      <c r="K147" t="str">
        <f>tblWD11a[[#This Row],[Sróty]]&amp; CHAR(10)&amp;" "&amp;tblWD11a[[#This Row],[Data]]</f>
        <v>KP.
 21r paź</v>
      </c>
      <c r="L147">
        <v>61</v>
      </c>
      <c r="M147">
        <v>48608</v>
      </c>
      <c r="P147" t="s">
        <v>37</v>
      </c>
      <c r="Q147" t="s">
        <v>391</v>
      </c>
      <c r="R147">
        <v>61</v>
      </c>
      <c r="S147">
        <v>48608</v>
      </c>
      <c r="T147" t="str">
        <f>IF(PulpitNawigacyjny!$C$8="Cała Polska","PRAWDA",IF(PulpitNawigacyjny!$C$8='WD11'!P147,"PRAWDA","FAŁSZ"))</f>
        <v>PRAWDA</v>
      </c>
    </row>
    <row r="148" spans="1:20" x14ac:dyDescent="0.25">
      <c r="A148" s="2" t="s">
        <v>38</v>
      </c>
      <c r="B148" s="2" t="s">
        <v>162</v>
      </c>
      <c r="C148" s="2" t="s">
        <v>189</v>
      </c>
      <c r="D148">
        <v>320</v>
      </c>
      <c r="F148" s="2" t="s">
        <v>38</v>
      </c>
      <c r="G148" s="2" t="s">
        <v>132</v>
      </c>
      <c r="H148" s="2" t="s">
        <v>162</v>
      </c>
      <c r="I148">
        <v>60112</v>
      </c>
      <c r="K148" t="str">
        <f>tblWD11a[[#This Row],[Sróty]]&amp; CHAR(10)&amp;" "&amp;tblWD11a[[#This Row],[Data]]</f>
        <v>LU.
 21r paź</v>
      </c>
      <c r="L148">
        <v>320</v>
      </c>
      <c r="M148">
        <v>60112</v>
      </c>
      <c r="P148" t="s">
        <v>38</v>
      </c>
      <c r="Q148" t="s">
        <v>392</v>
      </c>
      <c r="R148">
        <v>320</v>
      </c>
      <c r="S148">
        <v>60112</v>
      </c>
      <c r="T148" t="str">
        <f>IF(PulpitNawigacyjny!$C$8="Cała Polska","PRAWDA",IF(PulpitNawigacyjny!$C$8='WD11'!P148,"PRAWDA","FAŁSZ"))</f>
        <v>PRAWDA</v>
      </c>
    </row>
    <row r="149" spans="1:20" x14ac:dyDescent="0.25">
      <c r="A149" s="2" t="s">
        <v>39</v>
      </c>
      <c r="B149" s="2" t="s">
        <v>165</v>
      </c>
      <c r="C149" s="2" t="s">
        <v>189</v>
      </c>
      <c r="D149">
        <v>11</v>
      </c>
      <c r="F149" s="2" t="s">
        <v>39</v>
      </c>
      <c r="G149" s="2" t="s">
        <v>132</v>
      </c>
      <c r="H149" s="2" t="s">
        <v>165</v>
      </c>
      <c r="I149">
        <v>29134</v>
      </c>
      <c r="K149" t="str">
        <f>tblWD11a[[#This Row],[Sróty]]&amp; CHAR(10)&amp;" "&amp;tblWD11a[[#This Row],[Data]]</f>
        <v>LB.
 21r paź</v>
      </c>
      <c r="L149">
        <v>11</v>
      </c>
      <c r="M149">
        <v>29134</v>
      </c>
      <c r="P149" t="s">
        <v>39</v>
      </c>
      <c r="Q149" t="s">
        <v>393</v>
      </c>
      <c r="R149">
        <v>11</v>
      </c>
      <c r="S149">
        <v>29134</v>
      </c>
      <c r="T149" t="str">
        <f>IF(PulpitNawigacyjny!$C$8="Cała Polska","PRAWDA",IF(PulpitNawigacyjny!$C$8='WD11'!P149,"PRAWDA","FAŁSZ"))</f>
        <v>PRAWDA</v>
      </c>
    </row>
    <row r="150" spans="1:20" x14ac:dyDescent="0.25">
      <c r="A150" s="2" t="s">
        <v>40</v>
      </c>
      <c r="B150" s="2" t="s">
        <v>166</v>
      </c>
      <c r="C150" s="2" t="s">
        <v>189</v>
      </c>
      <c r="D150">
        <v>99</v>
      </c>
      <c r="F150" s="2" t="s">
        <v>40</v>
      </c>
      <c r="G150" s="2" t="s">
        <v>132</v>
      </c>
      <c r="H150" s="2" t="s">
        <v>166</v>
      </c>
      <c r="I150">
        <v>61759</v>
      </c>
      <c r="K150" t="str">
        <f>tblWD11a[[#This Row],[Sróty]]&amp; CHAR(10)&amp;" "&amp;tblWD11a[[#This Row],[Data]]</f>
        <v>LD.
 21r paź</v>
      </c>
      <c r="L150">
        <v>99</v>
      </c>
      <c r="M150">
        <v>61759</v>
      </c>
      <c r="P150" t="s">
        <v>40</v>
      </c>
      <c r="Q150" t="s">
        <v>394</v>
      </c>
      <c r="R150">
        <v>99</v>
      </c>
      <c r="S150">
        <v>61759</v>
      </c>
      <c r="T150" t="str">
        <f>IF(PulpitNawigacyjny!$C$8="Cała Polska","PRAWDA",IF(PulpitNawigacyjny!$C$8='WD11'!P150,"PRAWDA","FAŁSZ"))</f>
        <v>PRAWDA</v>
      </c>
    </row>
    <row r="151" spans="1:20" x14ac:dyDescent="0.25">
      <c r="A151" s="2" t="s">
        <v>41</v>
      </c>
      <c r="B151" s="2" t="s">
        <v>163</v>
      </c>
      <c r="C151" s="2" t="s">
        <v>189</v>
      </c>
      <c r="D151">
        <v>80</v>
      </c>
      <c r="F151" s="2" t="s">
        <v>41</v>
      </c>
      <c r="G151" s="2" t="s">
        <v>132</v>
      </c>
      <c r="H151" s="2" t="s">
        <v>163</v>
      </c>
      <c r="I151">
        <v>76139</v>
      </c>
      <c r="K151" t="str">
        <f>tblWD11a[[#This Row],[Sróty]]&amp; CHAR(10)&amp;" "&amp;tblWD11a[[#This Row],[Data]]</f>
        <v>MA.
 21r paź</v>
      </c>
      <c r="L151">
        <v>80</v>
      </c>
      <c r="M151">
        <v>76139</v>
      </c>
      <c r="P151" t="s">
        <v>41</v>
      </c>
      <c r="Q151" t="s">
        <v>395</v>
      </c>
      <c r="R151">
        <v>80</v>
      </c>
      <c r="S151">
        <v>76139</v>
      </c>
      <c r="T151" t="str">
        <f>IF(PulpitNawigacyjny!$C$8="Cała Polska","PRAWDA",IF(PulpitNawigacyjny!$C$8='WD11'!P151,"PRAWDA","FAŁSZ"))</f>
        <v>PRAWDA</v>
      </c>
    </row>
    <row r="152" spans="1:20" x14ac:dyDescent="0.25">
      <c r="A152" s="2" t="s">
        <v>42</v>
      </c>
      <c r="B152" s="2" t="s">
        <v>167</v>
      </c>
      <c r="C152" s="2" t="s">
        <v>189</v>
      </c>
      <c r="D152">
        <v>185</v>
      </c>
      <c r="F152" s="2" t="s">
        <v>42</v>
      </c>
      <c r="G152" s="2" t="s">
        <v>132</v>
      </c>
      <c r="H152" s="2" t="s">
        <v>167</v>
      </c>
      <c r="I152">
        <v>151356</v>
      </c>
      <c r="K152" t="str">
        <f>tblWD11a[[#This Row],[Sróty]]&amp; CHAR(10)&amp;" "&amp;tblWD11a[[#This Row],[Data]]</f>
        <v>MZ.
 21r paź</v>
      </c>
      <c r="L152">
        <v>185</v>
      </c>
      <c r="M152">
        <v>151356</v>
      </c>
      <c r="P152" t="s">
        <v>42</v>
      </c>
      <c r="Q152" t="s">
        <v>396</v>
      </c>
      <c r="R152">
        <v>185</v>
      </c>
      <c r="S152">
        <v>151356</v>
      </c>
      <c r="T152" t="str">
        <f>IF(PulpitNawigacyjny!$C$8="Cała Polska","PRAWDA",IF(PulpitNawigacyjny!$C$8='WD11'!P152,"PRAWDA","FAŁSZ"))</f>
        <v>PRAWDA</v>
      </c>
    </row>
    <row r="153" spans="1:20" x14ac:dyDescent="0.25">
      <c r="A153" s="2" t="s">
        <v>43</v>
      </c>
      <c r="B153" s="2" t="s">
        <v>164</v>
      </c>
      <c r="C153" s="2" t="s">
        <v>189</v>
      </c>
      <c r="D153">
        <v>30</v>
      </c>
      <c r="F153" s="2" t="s">
        <v>43</v>
      </c>
      <c r="G153" s="2" t="s">
        <v>132</v>
      </c>
      <c r="H153" s="2" t="s">
        <v>164</v>
      </c>
      <c r="I153">
        <v>22110</v>
      </c>
      <c r="K153" t="str">
        <f>tblWD11a[[#This Row],[Sróty]]&amp; CHAR(10)&amp;" "&amp;tblWD11a[[#This Row],[Data]]</f>
        <v>OP.
 21r paź</v>
      </c>
      <c r="L153">
        <v>30</v>
      </c>
      <c r="M153">
        <v>22110</v>
      </c>
      <c r="P153" t="s">
        <v>43</v>
      </c>
      <c r="Q153" t="s">
        <v>397</v>
      </c>
      <c r="R153">
        <v>30</v>
      </c>
      <c r="S153">
        <v>22110</v>
      </c>
      <c r="T153" t="str">
        <f>IF(PulpitNawigacyjny!$C$8="Cała Polska","PRAWDA",IF(PulpitNawigacyjny!$C$8='WD11'!P153,"PRAWDA","FAŁSZ"))</f>
        <v>PRAWDA</v>
      </c>
    </row>
    <row r="154" spans="1:20" x14ac:dyDescent="0.25">
      <c r="A154" s="2" t="s">
        <v>44</v>
      </c>
      <c r="B154" s="2" t="s">
        <v>168</v>
      </c>
      <c r="C154" s="2" t="s">
        <v>189</v>
      </c>
      <c r="D154">
        <v>83</v>
      </c>
      <c r="F154" s="2" t="s">
        <v>44</v>
      </c>
      <c r="G154" s="2" t="s">
        <v>132</v>
      </c>
      <c r="H154" s="2" t="s">
        <v>168</v>
      </c>
      <c r="I154">
        <v>41550</v>
      </c>
      <c r="K154" t="str">
        <f>tblWD11a[[#This Row],[Sróty]]&amp; CHAR(10)&amp;" "&amp;tblWD11a[[#This Row],[Data]]</f>
        <v>PK.
 21r paź</v>
      </c>
      <c r="L154">
        <v>83</v>
      </c>
      <c r="M154">
        <v>41550</v>
      </c>
      <c r="P154" t="s">
        <v>44</v>
      </c>
      <c r="Q154" t="s">
        <v>398</v>
      </c>
      <c r="R154">
        <v>83</v>
      </c>
      <c r="S154">
        <v>41550</v>
      </c>
      <c r="T154" t="str">
        <f>IF(PulpitNawigacyjny!$C$8="Cała Polska","PRAWDA",IF(PulpitNawigacyjny!$C$8='WD11'!P154,"PRAWDA","FAŁSZ"))</f>
        <v>PRAWDA</v>
      </c>
    </row>
    <row r="155" spans="1:20" x14ac:dyDescent="0.25">
      <c r="A155" s="2" t="s">
        <v>45</v>
      </c>
      <c r="B155" s="2" t="s">
        <v>169</v>
      </c>
      <c r="C155" s="2" t="s">
        <v>189</v>
      </c>
      <c r="D155">
        <v>108</v>
      </c>
      <c r="F155" s="2" t="s">
        <v>45</v>
      </c>
      <c r="G155" s="2" t="s">
        <v>132</v>
      </c>
      <c r="H155" s="2" t="s">
        <v>169</v>
      </c>
      <c r="I155">
        <v>30398</v>
      </c>
      <c r="K155" t="str">
        <f>tblWD11a[[#This Row],[Sróty]]&amp; CHAR(10)&amp;" "&amp;tblWD11a[[#This Row],[Data]]</f>
        <v>PD.
 21r paź</v>
      </c>
      <c r="L155">
        <v>108</v>
      </c>
      <c r="M155">
        <v>30398</v>
      </c>
      <c r="P155" t="s">
        <v>45</v>
      </c>
      <c r="Q155" t="s">
        <v>399</v>
      </c>
      <c r="R155">
        <v>108</v>
      </c>
      <c r="S155">
        <v>30398</v>
      </c>
      <c r="T155" t="str">
        <f>IF(PulpitNawigacyjny!$C$8="Cała Polska","PRAWDA",IF(PulpitNawigacyjny!$C$8='WD11'!P155,"PRAWDA","FAŁSZ"))</f>
        <v>PRAWDA</v>
      </c>
    </row>
    <row r="156" spans="1:20" x14ac:dyDescent="0.25">
      <c r="A156" s="2" t="s">
        <v>46</v>
      </c>
      <c r="B156" s="2" t="s">
        <v>170</v>
      </c>
      <c r="C156" s="2" t="s">
        <v>189</v>
      </c>
      <c r="D156">
        <v>28</v>
      </c>
      <c r="F156" s="2" t="s">
        <v>46</v>
      </c>
      <c r="G156" s="2" t="s">
        <v>132</v>
      </c>
      <c r="H156" s="2" t="s">
        <v>170</v>
      </c>
      <c r="I156">
        <v>69528</v>
      </c>
      <c r="K156" t="str">
        <f>tblWD11a[[#This Row],[Sróty]]&amp; CHAR(10)&amp;" "&amp;tblWD11a[[#This Row],[Data]]</f>
        <v>PM.
 21r paź</v>
      </c>
      <c r="L156">
        <v>28</v>
      </c>
      <c r="M156">
        <v>69528</v>
      </c>
      <c r="P156" t="s">
        <v>46</v>
      </c>
      <c r="Q156" t="s">
        <v>400</v>
      </c>
      <c r="R156">
        <v>28</v>
      </c>
      <c r="S156">
        <v>69528</v>
      </c>
      <c r="T156" t="str">
        <f>IF(PulpitNawigacyjny!$C$8="Cała Polska","PRAWDA",IF(PulpitNawigacyjny!$C$8='WD11'!P156,"PRAWDA","FAŁSZ"))</f>
        <v>PRAWDA</v>
      </c>
    </row>
    <row r="157" spans="1:20" x14ac:dyDescent="0.25">
      <c r="A157" s="2" t="s">
        <v>47</v>
      </c>
      <c r="B157" s="2" t="s">
        <v>171</v>
      </c>
      <c r="C157" s="2" t="s">
        <v>189</v>
      </c>
      <c r="D157">
        <v>100</v>
      </c>
      <c r="F157" s="2" t="s">
        <v>47</v>
      </c>
      <c r="G157" s="2" t="s">
        <v>132</v>
      </c>
      <c r="H157" s="2" t="s">
        <v>171</v>
      </c>
      <c r="I157">
        <v>101996</v>
      </c>
      <c r="K157" t="str">
        <f>tblWD11a[[#This Row],[Sróty]]&amp; CHAR(10)&amp;" "&amp;tblWD11a[[#This Row],[Data]]</f>
        <v>SL.
 21r paź</v>
      </c>
      <c r="L157">
        <v>100</v>
      </c>
      <c r="M157">
        <v>101996</v>
      </c>
      <c r="P157" t="s">
        <v>47</v>
      </c>
      <c r="Q157" t="s">
        <v>401</v>
      </c>
      <c r="R157">
        <v>100</v>
      </c>
      <c r="S157">
        <v>101996</v>
      </c>
      <c r="T157" t="str">
        <f>IF(PulpitNawigacyjny!$C$8="Cała Polska","PRAWDA",IF(PulpitNawigacyjny!$C$8='WD11'!P157,"PRAWDA","FAŁSZ"))</f>
        <v>PRAWDA</v>
      </c>
    </row>
    <row r="158" spans="1:20" x14ac:dyDescent="0.25">
      <c r="A158" s="2" t="s">
        <v>48</v>
      </c>
      <c r="B158" s="2" t="s">
        <v>172</v>
      </c>
      <c r="C158" s="2" t="s">
        <v>189</v>
      </c>
      <c r="D158">
        <v>34</v>
      </c>
      <c r="F158" s="2" t="s">
        <v>48</v>
      </c>
      <c r="G158" s="2" t="s">
        <v>132</v>
      </c>
      <c r="H158" s="2" t="s">
        <v>172</v>
      </c>
      <c r="I158">
        <v>25774</v>
      </c>
      <c r="K158" t="str">
        <f>tblWD11a[[#This Row],[Sróty]]&amp; CHAR(10)&amp;" "&amp;tblWD11a[[#This Row],[Data]]</f>
        <v>SK.
 21r paź</v>
      </c>
      <c r="L158">
        <v>34</v>
      </c>
      <c r="M158">
        <v>25774</v>
      </c>
      <c r="P158" t="s">
        <v>48</v>
      </c>
      <c r="Q158" t="s">
        <v>402</v>
      </c>
      <c r="R158">
        <v>34</v>
      </c>
      <c r="S158">
        <v>25774</v>
      </c>
      <c r="T158" t="str">
        <f>IF(PulpitNawigacyjny!$C$8="Cała Polska","PRAWDA",IF(PulpitNawigacyjny!$C$8='WD11'!P158,"PRAWDA","FAŁSZ"))</f>
        <v>PRAWDA</v>
      </c>
    </row>
    <row r="159" spans="1:20" x14ac:dyDescent="0.25">
      <c r="A159" s="2" t="s">
        <v>49</v>
      </c>
      <c r="B159" s="2" t="s">
        <v>173</v>
      </c>
      <c r="C159" s="2" t="s">
        <v>189</v>
      </c>
      <c r="D159">
        <v>48</v>
      </c>
      <c r="F159" s="2" t="s">
        <v>49</v>
      </c>
      <c r="G159" s="2" t="s">
        <v>132</v>
      </c>
      <c r="H159" s="2" t="s">
        <v>173</v>
      </c>
      <c r="I159">
        <v>35320</v>
      </c>
      <c r="K159" t="str">
        <f>tblWD11a[[#This Row],[Sróty]]&amp; CHAR(10)&amp;" "&amp;tblWD11a[[#This Row],[Data]]</f>
        <v>WN.
 21r paź</v>
      </c>
      <c r="L159">
        <v>48</v>
      </c>
      <c r="M159">
        <v>35320</v>
      </c>
      <c r="P159" t="s">
        <v>49</v>
      </c>
      <c r="Q159" t="s">
        <v>403</v>
      </c>
      <c r="R159">
        <v>48</v>
      </c>
      <c r="S159">
        <v>35320</v>
      </c>
      <c r="T159" t="str">
        <f>IF(PulpitNawigacyjny!$C$8="Cała Polska","PRAWDA",IF(PulpitNawigacyjny!$C$8='WD11'!P159,"PRAWDA","FAŁSZ"))</f>
        <v>PRAWDA</v>
      </c>
    </row>
    <row r="160" spans="1:20" x14ac:dyDescent="0.25">
      <c r="A160" s="2" t="s">
        <v>50</v>
      </c>
      <c r="B160" s="2" t="s">
        <v>174</v>
      </c>
      <c r="C160" s="2" t="s">
        <v>189</v>
      </c>
      <c r="D160">
        <v>70</v>
      </c>
      <c r="F160" s="2" t="s">
        <v>50</v>
      </c>
      <c r="G160" s="2" t="s">
        <v>132</v>
      </c>
      <c r="H160" s="2" t="s">
        <v>174</v>
      </c>
      <c r="I160">
        <v>82636</v>
      </c>
      <c r="K160" t="str">
        <f>tblWD11a[[#This Row],[Sróty]]&amp; CHAR(10)&amp;" "&amp;tblWD11a[[#This Row],[Data]]</f>
        <v>WP.
 21r paź</v>
      </c>
      <c r="L160">
        <v>70</v>
      </c>
      <c r="M160">
        <v>82636</v>
      </c>
      <c r="P160" t="s">
        <v>50</v>
      </c>
      <c r="Q160" t="s">
        <v>404</v>
      </c>
      <c r="R160">
        <v>70</v>
      </c>
      <c r="S160">
        <v>82636</v>
      </c>
      <c r="T160" t="str">
        <f>IF(PulpitNawigacyjny!$C$8="Cała Polska","PRAWDA",IF(PulpitNawigacyjny!$C$8='WD11'!P160,"PRAWDA","FAŁSZ"))</f>
        <v>PRAWDA</v>
      </c>
    </row>
    <row r="161" spans="1:20" x14ac:dyDescent="0.25">
      <c r="A161" s="2" t="s">
        <v>51</v>
      </c>
      <c r="B161" s="2" t="s">
        <v>175</v>
      </c>
      <c r="C161" s="2" t="s">
        <v>189</v>
      </c>
      <c r="D161">
        <v>40</v>
      </c>
      <c r="F161" s="2" t="s">
        <v>51</v>
      </c>
      <c r="G161" s="2" t="s">
        <v>132</v>
      </c>
      <c r="H161" s="2" t="s">
        <v>175</v>
      </c>
      <c r="I161">
        <v>47312</v>
      </c>
      <c r="K161" t="str">
        <f>tblWD11a[[#This Row],[Sróty]]&amp; CHAR(10)&amp;" "&amp;tblWD11a[[#This Row],[Data]]</f>
        <v>ZP.
 21r paź</v>
      </c>
      <c r="L161">
        <v>40</v>
      </c>
      <c r="M161">
        <v>47312</v>
      </c>
      <c r="P161" t="s">
        <v>51</v>
      </c>
      <c r="Q161" t="s">
        <v>405</v>
      </c>
      <c r="R161">
        <v>40</v>
      </c>
      <c r="S161">
        <v>47312</v>
      </c>
      <c r="T161" t="str">
        <f>IF(PulpitNawigacyjny!$C$8="Cała Polska","PRAWDA",IF(PulpitNawigacyjny!$C$8='WD11'!P161,"PRAWDA","FAŁSZ"))</f>
        <v>PRAWDA</v>
      </c>
    </row>
    <row r="162" spans="1:20" x14ac:dyDescent="0.25">
      <c r="A162" s="2" t="s">
        <v>36</v>
      </c>
      <c r="B162" s="2" t="s">
        <v>160</v>
      </c>
      <c r="C162" s="2" t="s">
        <v>190</v>
      </c>
      <c r="D162">
        <v>307</v>
      </c>
      <c r="F162" s="2" t="s">
        <v>36</v>
      </c>
      <c r="G162" s="2" t="s">
        <v>133</v>
      </c>
      <c r="H162" s="2" t="s">
        <v>160</v>
      </c>
      <c r="I162">
        <v>122593</v>
      </c>
      <c r="K162" t="str">
        <f>tblWD11a[[#This Row],[Sróty]]&amp; CHAR(10)&amp;" "&amp;tblWD11a[[#This Row],[Data]]</f>
        <v>DS.
 21r lis</v>
      </c>
      <c r="L162">
        <v>307</v>
      </c>
      <c r="M162">
        <v>122593</v>
      </c>
      <c r="P162" t="s">
        <v>36</v>
      </c>
      <c r="Q162" t="s">
        <v>406</v>
      </c>
      <c r="R162">
        <v>307</v>
      </c>
      <c r="S162">
        <v>122593</v>
      </c>
      <c r="T162" t="str">
        <f>IF(PulpitNawigacyjny!$C$8="Cała Polska","PRAWDA",IF(PulpitNawigacyjny!$C$8='WD11'!P162,"PRAWDA","FAŁSZ"))</f>
        <v>PRAWDA</v>
      </c>
    </row>
    <row r="163" spans="1:20" x14ac:dyDescent="0.25">
      <c r="A163" s="2" t="s">
        <v>37</v>
      </c>
      <c r="B163" s="2" t="s">
        <v>161</v>
      </c>
      <c r="C163" s="2" t="s">
        <v>190</v>
      </c>
      <c r="D163">
        <v>379</v>
      </c>
      <c r="F163" s="2" t="s">
        <v>37</v>
      </c>
      <c r="G163" s="2" t="s">
        <v>133</v>
      </c>
      <c r="H163" s="2" t="s">
        <v>161</v>
      </c>
      <c r="I163">
        <v>83952</v>
      </c>
      <c r="K163" t="str">
        <f>tblWD11a[[#This Row],[Sróty]]&amp; CHAR(10)&amp;" "&amp;tblWD11a[[#This Row],[Data]]</f>
        <v>KP.
 21r lis</v>
      </c>
      <c r="L163">
        <v>379</v>
      </c>
      <c r="M163">
        <v>83952</v>
      </c>
      <c r="P163" t="s">
        <v>37</v>
      </c>
      <c r="Q163" t="s">
        <v>407</v>
      </c>
      <c r="R163">
        <v>379</v>
      </c>
      <c r="S163">
        <v>83952</v>
      </c>
      <c r="T163" t="str">
        <f>IF(PulpitNawigacyjny!$C$8="Cała Polska","PRAWDA",IF(PulpitNawigacyjny!$C$8='WD11'!P163,"PRAWDA","FAŁSZ"))</f>
        <v>PRAWDA</v>
      </c>
    </row>
    <row r="164" spans="1:20" x14ac:dyDescent="0.25">
      <c r="A164" s="2" t="s">
        <v>38</v>
      </c>
      <c r="B164" s="2" t="s">
        <v>162</v>
      </c>
      <c r="C164" s="2" t="s">
        <v>190</v>
      </c>
      <c r="D164">
        <v>1173</v>
      </c>
      <c r="F164" s="2" t="s">
        <v>38</v>
      </c>
      <c r="G164" s="2" t="s">
        <v>133</v>
      </c>
      <c r="H164" s="2" t="s">
        <v>162</v>
      </c>
      <c r="I164">
        <v>90549</v>
      </c>
      <c r="K164" t="str">
        <f>tblWD11a[[#This Row],[Sróty]]&amp; CHAR(10)&amp;" "&amp;tblWD11a[[#This Row],[Data]]</f>
        <v>LU.
 21r lis</v>
      </c>
      <c r="L164">
        <v>1173</v>
      </c>
      <c r="M164">
        <v>90549</v>
      </c>
      <c r="P164" t="s">
        <v>38</v>
      </c>
      <c r="Q164" t="s">
        <v>408</v>
      </c>
      <c r="R164">
        <v>1173</v>
      </c>
      <c r="S164">
        <v>90549</v>
      </c>
      <c r="T164" t="str">
        <f>IF(PulpitNawigacyjny!$C$8="Cała Polska","PRAWDA",IF(PulpitNawigacyjny!$C$8='WD11'!P164,"PRAWDA","FAŁSZ"))</f>
        <v>PRAWDA</v>
      </c>
    </row>
    <row r="165" spans="1:20" x14ac:dyDescent="0.25">
      <c r="A165" s="2" t="s">
        <v>39</v>
      </c>
      <c r="B165" s="2" t="s">
        <v>165</v>
      </c>
      <c r="C165" s="2" t="s">
        <v>190</v>
      </c>
      <c r="D165">
        <v>125</v>
      </c>
      <c r="F165" s="2" t="s">
        <v>39</v>
      </c>
      <c r="G165" s="2" t="s">
        <v>133</v>
      </c>
      <c r="H165" s="2" t="s">
        <v>165</v>
      </c>
      <c r="I165">
        <v>54509</v>
      </c>
      <c r="K165" t="str">
        <f>tblWD11a[[#This Row],[Sróty]]&amp; CHAR(10)&amp;" "&amp;tblWD11a[[#This Row],[Data]]</f>
        <v>LB.
 21r lis</v>
      </c>
      <c r="L165">
        <v>125</v>
      </c>
      <c r="M165">
        <v>54509</v>
      </c>
      <c r="P165" t="s">
        <v>39</v>
      </c>
      <c r="Q165" t="s">
        <v>409</v>
      </c>
      <c r="R165">
        <v>125</v>
      </c>
      <c r="S165">
        <v>54509</v>
      </c>
      <c r="T165" t="str">
        <f>IF(PulpitNawigacyjny!$C$8="Cała Polska","PRAWDA",IF(PulpitNawigacyjny!$C$8='WD11'!P165,"PRAWDA","FAŁSZ"))</f>
        <v>PRAWDA</v>
      </c>
    </row>
    <row r="166" spans="1:20" x14ac:dyDescent="0.25">
      <c r="A166" s="2" t="s">
        <v>40</v>
      </c>
      <c r="B166" s="2" t="s">
        <v>166</v>
      </c>
      <c r="C166" s="2" t="s">
        <v>190</v>
      </c>
      <c r="D166">
        <v>476</v>
      </c>
      <c r="F166" s="2" t="s">
        <v>40</v>
      </c>
      <c r="G166" s="2" t="s">
        <v>133</v>
      </c>
      <c r="H166" s="2" t="s">
        <v>166</v>
      </c>
      <c r="I166">
        <v>101132</v>
      </c>
      <c r="K166" t="str">
        <f>tblWD11a[[#This Row],[Sróty]]&amp; CHAR(10)&amp;" "&amp;tblWD11a[[#This Row],[Data]]</f>
        <v>LD.
 21r lis</v>
      </c>
      <c r="L166">
        <v>476</v>
      </c>
      <c r="M166">
        <v>101132</v>
      </c>
      <c r="P166" t="s">
        <v>40</v>
      </c>
      <c r="Q166" t="s">
        <v>410</v>
      </c>
      <c r="R166">
        <v>476</v>
      </c>
      <c r="S166">
        <v>101132</v>
      </c>
      <c r="T166" t="str">
        <f>IF(PulpitNawigacyjny!$C$8="Cała Polska","PRAWDA",IF(PulpitNawigacyjny!$C$8='WD11'!P166,"PRAWDA","FAŁSZ"))</f>
        <v>PRAWDA</v>
      </c>
    </row>
    <row r="167" spans="1:20" x14ac:dyDescent="0.25">
      <c r="A167" s="2" t="s">
        <v>41</v>
      </c>
      <c r="B167" s="2" t="s">
        <v>163</v>
      </c>
      <c r="C167" s="2" t="s">
        <v>190</v>
      </c>
      <c r="D167">
        <v>541</v>
      </c>
      <c r="F167" s="2" t="s">
        <v>41</v>
      </c>
      <c r="G167" s="2" t="s">
        <v>133</v>
      </c>
      <c r="H167" s="2" t="s">
        <v>163</v>
      </c>
      <c r="I167">
        <v>128064</v>
      </c>
      <c r="K167" t="str">
        <f>tblWD11a[[#This Row],[Sróty]]&amp; CHAR(10)&amp;" "&amp;tblWD11a[[#This Row],[Data]]</f>
        <v>MA.
 21r lis</v>
      </c>
      <c r="L167">
        <v>541</v>
      </c>
      <c r="M167">
        <v>128064</v>
      </c>
      <c r="P167" t="s">
        <v>41</v>
      </c>
      <c r="Q167" t="s">
        <v>411</v>
      </c>
      <c r="R167">
        <v>541</v>
      </c>
      <c r="S167">
        <v>128064</v>
      </c>
      <c r="T167" t="str">
        <f>IF(PulpitNawigacyjny!$C$8="Cała Polska","PRAWDA",IF(PulpitNawigacyjny!$C$8='WD11'!P167,"PRAWDA","FAŁSZ"))</f>
        <v>PRAWDA</v>
      </c>
    </row>
    <row r="168" spans="1:20" x14ac:dyDescent="0.25">
      <c r="A168" s="2" t="s">
        <v>42</v>
      </c>
      <c r="B168" s="2" t="s">
        <v>167</v>
      </c>
      <c r="C168" s="2" t="s">
        <v>190</v>
      </c>
      <c r="D168">
        <v>1077</v>
      </c>
      <c r="F168" s="2" t="s">
        <v>42</v>
      </c>
      <c r="G168" s="2" t="s">
        <v>133</v>
      </c>
      <c r="H168" s="2" t="s">
        <v>167</v>
      </c>
      <c r="I168">
        <v>269575</v>
      </c>
      <c r="K168" t="str">
        <f>tblWD11a[[#This Row],[Sróty]]&amp; CHAR(10)&amp;" "&amp;tblWD11a[[#This Row],[Data]]</f>
        <v>MZ.
 21r lis</v>
      </c>
      <c r="L168">
        <v>1077</v>
      </c>
      <c r="M168">
        <v>269575</v>
      </c>
      <c r="P168" t="s">
        <v>42</v>
      </c>
      <c r="Q168" t="s">
        <v>412</v>
      </c>
      <c r="R168">
        <v>1077</v>
      </c>
      <c r="S168">
        <v>269575</v>
      </c>
      <c r="T168" t="str">
        <f>IF(PulpitNawigacyjny!$C$8="Cała Polska","PRAWDA",IF(PulpitNawigacyjny!$C$8='WD11'!P168,"PRAWDA","FAŁSZ"))</f>
        <v>PRAWDA</v>
      </c>
    </row>
    <row r="169" spans="1:20" x14ac:dyDescent="0.25">
      <c r="A169" s="2" t="s">
        <v>43</v>
      </c>
      <c r="B169" s="2" t="s">
        <v>164</v>
      </c>
      <c r="C169" s="2" t="s">
        <v>190</v>
      </c>
      <c r="D169">
        <v>208</v>
      </c>
      <c r="F169" s="2" t="s">
        <v>43</v>
      </c>
      <c r="G169" s="2" t="s">
        <v>133</v>
      </c>
      <c r="H169" s="2" t="s">
        <v>164</v>
      </c>
      <c r="I169">
        <v>36885</v>
      </c>
      <c r="K169" t="str">
        <f>tblWD11a[[#This Row],[Sróty]]&amp; CHAR(10)&amp;" "&amp;tblWD11a[[#This Row],[Data]]</f>
        <v>OP.
 21r lis</v>
      </c>
      <c r="L169">
        <v>208</v>
      </c>
      <c r="M169">
        <v>36885</v>
      </c>
      <c r="P169" t="s">
        <v>43</v>
      </c>
      <c r="Q169" t="s">
        <v>413</v>
      </c>
      <c r="R169">
        <v>208</v>
      </c>
      <c r="S169">
        <v>36885</v>
      </c>
      <c r="T169" t="str">
        <f>IF(PulpitNawigacyjny!$C$8="Cała Polska","PRAWDA",IF(PulpitNawigacyjny!$C$8='WD11'!P169,"PRAWDA","FAŁSZ"))</f>
        <v>PRAWDA</v>
      </c>
    </row>
    <row r="170" spans="1:20" x14ac:dyDescent="0.25">
      <c r="A170" s="2" t="s">
        <v>44</v>
      </c>
      <c r="B170" s="2" t="s">
        <v>168</v>
      </c>
      <c r="C170" s="2" t="s">
        <v>190</v>
      </c>
      <c r="D170">
        <v>482</v>
      </c>
      <c r="F170" s="2" t="s">
        <v>44</v>
      </c>
      <c r="G170" s="2" t="s">
        <v>133</v>
      </c>
      <c r="H170" s="2" t="s">
        <v>168</v>
      </c>
      <c r="I170">
        <v>71543</v>
      </c>
      <c r="K170" t="str">
        <f>tblWD11a[[#This Row],[Sróty]]&amp; CHAR(10)&amp;" "&amp;tblWD11a[[#This Row],[Data]]</f>
        <v>PK.
 21r lis</v>
      </c>
      <c r="L170">
        <v>482</v>
      </c>
      <c r="M170">
        <v>71543</v>
      </c>
      <c r="P170" t="s">
        <v>44</v>
      </c>
      <c r="Q170" t="s">
        <v>414</v>
      </c>
      <c r="R170">
        <v>482</v>
      </c>
      <c r="S170">
        <v>71543</v>
      </c>
      <c r="T170" t="str">
        <f>IF(PulpitNawigacyjny!$C$8="Cała Polska","PRAWDA",IF(PulpitNawigacyjny!$C$8='WD11'!P170,"PRAWDA","FAŁSZ"))</f>
        <v>PRAWDA</v>
      </c>
    </row>
    <row r="171" spans="1:20" x14ac:dyDescent="0.25">
      <c r="A171" s="2" t="s">
        <v>45</v>
      </c>
      <c r="B171" s="2" t="s">
        <v>169</v>
      </c>
      <c r="C171" s="2" t="s">
        <v>190</v>
      </c>
      <c r="D171">
        <v>509</v>
      </c>
      <c r="F171" s="2" t="s">
        <v>45</v>
      </c>
      <c r="G171" s="2" t="s">
        <v>133</v>
      </c>
      <c r="H171" s="2" t="s">
        <v>169</v>
      </c>
      <c r="I171">
        <v>47556</v>
      </c>
      <c r="K171" t="str">
        <f>tblWD11a[[#This Row],[Sróty]]&amp; CHAR(10)&amp;" "&amp;tblWD11a[[#This Row],[Data]]</f>
        <v>PD.
 21r lis</v>
      </c>
      <c r="L171">
        <v>509</v>
      </c>
      <c r="M171">
        <v>47556</v>
      </c>
      <c r="P171" t="s">
        <v>45</v>
      </c>
      <c r="Q171" t="s">
        <v>415</v>
      </c>
      <c r="R171">
        <v>509</v>
      </c>
      <c r="S171">
        <v>47556</v>
      </c>
      <c r="T171" t="str">
        <f>IF(PulpitNawigacyjny!$C$8="Cała Polska","PRAWDA",IF(PulpitNawigacyjny!$C$8='WD11'!P171,"PRAWDA","FAŁSZ"))</f>
        <v>PRAWDA</v>
      </c>
    </row>
    <row r="172" spans="1:20" x14ac:dyDescent="0.25">
      <c r="A172" s="2" t="s">
        <v>46</v>
      </c>
      <c r="B172" s="2" t="s">
        <v>170</v>
      </c>
      <c r="C172" s="2" t="s">
        <v>190</v>
      </c>
      <c r="D172">
        <v>215</v>
      </c>
      <c r="F172" s="2" t="s">
        <v>46</v>
      </c>
      <c r="G172" s="2" t="s">
        <v>133</v>
      </c>
      <c r="H172" s="2" t="s">
        <v>170</v>
      </c>
      <c r="I172">
        <v>105779</v>
      </c>
      <c r="K172" t="str">
        <f>tblWD11a[[#This Row],[Sróty]]&amp; CHAR(10)&amp;" "&amp;tblWD11a[[#This Row],[Data]]</f>
        <v>PM.
 21r lis</v>
      </c>
      <c r="L172">
        <v>215</v>
      </c>
      <c r="M172">
        <v>105779</v>
      </c>
      <c r="P172" t="s">
        <v>46</v>
      </c>
      <c r="Q172" t="s">
        <v>416</v>
      </c>
      <c r="R172">
        <v>215</v>
      </c>
      <c r="S172">
        <v>105779</v>
      </c>
      <c r="T172" t="str">
        <f>IF(PulpitNawigacyjny!$C$8="Cała Polska","PRAWDA",IF(PulpitNawigacyjny!$C$8='WD11'!P172,"PRAWDA","FAŁSZ"))</f>
        <v>PRAWDA</v>
      </c>
    </row>
    <row r="173" spans="1:20" x14ac:dyDescent="0.25">
      <c r="A173" s="2" t="s">
        <v>47</v>
      </c>
      <c r="B173" s="2" t="s">
        <v>171</v>
      </c>
      <c r="C173" s="2" t="s">
        <v>190</v>
      </c>
      <c r="D173">
        <v>551</v>
      </c>
      <c r="F173" s="2" t="s">
        <v>47</v>
      </c>
      <c r="G173" s="2" t="s">
        <v>133</v>
      </c>
      <c r="H173" s="2" t="s">
        <v>171</v>
      </c>
      <c r="I173">
        <v>186434</v>
      </c>
      <c r="K173" t="str">
        <f>tblWD11a[[#This Row],[Sróty]]&amp; CHAR(10)&amp;" "&amp;tblWD11a[[#This Row],[Data]]</f>
        <v>SL.
 21r lis</v>
      </c>
      <c r="L173">
        <v>551</v>
      </c>
      <c r="M173">
        <v>186434</v>
      </c>
      <c r="P173" t="s">
        <v>47</v>
      </c>
      <c r="Q173" t="s">
        <v>417</v>
      </c>
      <c r="R173">
        <v>551</v>
      </c>
      <c r="S173">
        <v>186434</v>
      </c>
      <c r="T173" t="str">
        <f>IF(PulpitNawigacyjny!$C$8="Cała Polska","PRAWDA",IF(PulpitNawigacyjny!$C$8='WD11'!P173,"PRAWDA","FAŁSZ"))</f>
        <v>PRAWDA</v>
      </c>
    </row>
    <row r="174" spans="1:20" x14ac:dyDescent="0.25">
      <c r="A174" s="2" t="s">
        <v>48</v>
      </c>
      <c r="B174" s="2" t="s">
        <v>172</v>
      </c>
      <c r="C174" s="2" t="s">
        <v>190</v>
      </c>
      <c r="D174">
        <v>234</v>
      </c>
      <c r="F174" s="2" t="s">
        <v>48</v>
      </c>
      <c r="G174" s="2" t="s">
        <v>133</v>
      </c>
      <c r="H174" s="2" t="s">
        <v>172</v>
      </c>
      <c r="I174">
        <v>43767</v>
      </c>
      <c r="K174" t="str">
        <f>tblWD11a[[#This Row],[Sróty]]&amp; CHAR(10)&amp;" "&amp;tblWD11a[[#This Row],[Data]]</f>
        <v>SK.
 21r lis</v>
      </c>
      <c r="L174">
        <v>234</v>
      </c>
      <c r="M174">
        <v>43767</v>
      </c>
      <c r="P174" t="s">
        <v>48</v>
      </c>
      <c r="Q174" t="s">
        <v>418</v>
      </c>
      <c r="R174">
        <v>234</v>
      </c>
      <c r="S174">
        <v>43767</v>
      </c>
      <c r="T174" t="str">
        <f>IF(PulpitNawigacyjny!$C$8="Cała Polska","PRAWDA",IF(PulpitNawigacyjny!$C$8='WD11'!P174,"PRAWDA","FAŁSZ"))</f>
        <v>PRAWDA</v>
      </c>
    </row>
    <row r="175" spans="1:20" x14ac:dyDescent="0.25">
      <c r="A175" s="2" t="s">
        <v>49</v>
      </c>
      <c r="B175" s="2" t="s">
        <v>173</v>
      </c>
      <c r="C175" s="2" t="s">
        <v>190</v>
      </c>
      <c r="D175">
        <v>264</v>
      </c>
      <c r="F175" s="2" t="s">
        <v>49</v>
      </c>
      <c r="G175" s="2" t="s">
        <v>133</v>
      </c>
      <c r="H175" s="2" t="s">
        <v>173</v>
      </c>
      <c r="I175">
        <v>50574</v>
      </c>
      <c r="K175" t="str">
        <f>tblWD11a[[#This Row],[Sróty]]&amp; CHAR(10)&amp;" "&amp;tblWD11a[[#This Row],[Data]]</f>
        <v>WN.
 21r lis</v>
      </c>
      <c r="L175">
        <v>264</v>
      </c>
      <c r="M175">
        <v>50574</v>
      </c>
      <c r="P175" t="s">
        <v>49</v>
      </c>
      <c r="Q175" t="s">
        <v>419</v>
      </c>
      <c r="R175">
        <v>264</v>
      </c>
      <c r="S175">
        <v>50574</v>
      </c>
      <c r="T175" t="str">
        <f>IF(PulpitNawigacyjny!$C$8="Cała Polska","PRAWDA",IF(PulpitNawigacyjny!$C$8='WD11'!P175,"PRAWDA","FAŁSZ"))</f>
        <v>PRAWDA</v>
      </c>
    </row>
    <row r="176" spans="1:20" x14ac:dyDescent="0.25">
      <c r="A176" s="2" t="s">
        <v>50</v>
      </c>
      <c r="B176" s="2" t="s">
        <v>174</v>
      </c>
      <c r="C176" s="2" t="s">
        <v>190</v>
      </c>
      <c r="D176">
        <v>339</v>
      </c>
      <c r="F176" s="2" t="s">
        <v>50</v>
      </c>
      <c r="G176" s="2" t="s">
        <v>133</v>
      </c>
      <c r="H176" s="2" t="s">
        <v>174</v>
      </c>
      <c r="I176">
        <v>143295</v>
      </c>
      <c r="K176" t="str">
        <f>tblWD11a[[#This Row],[Sróty]]&amp; CHAR(10)&amp;" "&amp;tblWD11a[[#This Row],[Data]]</f>
        <v>WP.
 21r lis</v>
      </c>
      <c r="L176">
        <v>339</v>
      </c>
      <c r="M176">
        <v>143295</v>
      </c>
      <c r="P176" t="s">
        <v>50</v>
      </c>
      <c r="Q176" t="s">
        <v>420</v>
      </c>
      <c r="R176">
        <v>339</v>
      </c>
      <c r="S176">
        <v>143295</v>
      </c>
      <c r="T176" t="str">
        <f>IF(PulpitNawigacyjny!$C$8="Cała Polska","PRAWDA",IF(PulpitNawigacyjny!$C$8='WD11'!P176,"PRAWDA","FAŁSZ"))</f>
        <v>PRAWDA</v>
      </c>
    </row>
    <row r="177" spans="1:20" x14ac:dyDescent="0.25">
      <c r="A177" s="2" t="s">
        <v>51</v>
      </c>
      <c r="B177" s="2" t="s">
        <v>175</v>
      </c>
      <c r="C177" s="2" t="s">
        <v>190</v>
      </c>
      <c r="D177">
        <v>254</v>
      </c>
      <c r="F177" s="2" t="s">
        <v>51</v>
      </c>
      <c r="G177" s="2" t="s">
        <v>133</v>
      </c>
      <c r="H177" s="2" t="s">
        <v>175</v>
      </c>
      <c r="I177">
        <v>80788</v>
      </c>
      <c r="K177" t="str">
        <f>tblWD11a[[#This Row],[Sróty]]&amp; CHAR(10)&amp;" "&amp;tblWD11a[[#This Row],[Data]]</f>
        <v>ZP.
 21r lis</v>
      </c>
      <c r="L177">
        <v>254</v>
      </c>
      <c r="M177">
        <v>80788</v>
      </c>
      <c r="P177" t="s">
        <v>51</v>
      </c>
      <c r="Q177" t="s">
        <v>421</v>
      </c>
      <c r="R177">
        <v>254</v>
      </c>
      <c r="S177">
        <v>80788</v>
      </c>
      <c r="T177" t="str">
        <f>IF(PulpitNawigacyjny!$C$8="Cała Polska","PRAWDA",IF(PulpitNawigacyjny!$C$8='WD11'!P177,"PRAWDA","FAŁSZ"))</f>
        <v>PRAWDA</v>
      </c>
    </row>
    <row r="178" spans="1:20" x14ac:dyDescent="0.25">
      <c r="A178" s="2" t="s">
        <v>36</v>
      </c>
      <c r="B178" s="2" t="s">
        <v>160</v>
      </c>
      <c r="C178" s="2" t="s">
        <v>191</v>
      </c>
      <c r="D178">
        <v>800</v>
      </c>
      <c r="F178" s="2" t="s">
        <v>36</v>
      </c>
      <c r="G178" s="2" t="s">
        <v>134</v>
      </c>
      <c r="H178" s="2" t="s">
        <v>160</v>
      </c>
      <c r="I178">
        <v>54957</v>
      </c>
      <c r="K178" t="str">
        <f>tblWD11a[[#This Row],[Sróty]]&amp; CHAR(10)&amp;" "&amp;tblWD11a[[#This Row],[Data]]</f>
        <v>DS.
 21r gru</v>
      </c>
      <c r="L178">
        <v>800</v>
      </c>
      <c r="M178">
        <v>54957</v>
      </c>
      <c r="P178" t="s">
        <v>36</v>
      </c>
      <c r="Q178" t="s">
        <v>422</v>
      </c>
      <c r="R178">
        <v>800</v>
      </c>
      <c r="S178">
        <v>54957</v>
      </c>
      <c r="T178" t="str">
        <f>IF(PulpitNawigacyjny!$C$8="Cała Polska","PRAWDA",IF(PulpitNawigacyjny!$C$8='WD11'!P178,"PRAWDA","FAŁSZ"))</f>
        <v>PRAWDA</v>
      </c>
    </row>
    <row r="179" spans="1:20" x14ac:dyDescent="0.25">
      <c r="A179" s="2" t="s">
        <v>37</v>
      </c>
      <c r="B179" s="2" t="s">
        <v>161</v>
      </c>
      <c r="C179" s="2" t="s">
        <v>191</v>
      </c>
      <c r="D179">
        <v>816</v>
      </c>
      <c r="F179" s="2" t="s">
        <v>37</v>
      </c>
      <c r="G179" s="2" t="s">
        <v>134</v>
      </c>
      <c r="H179" s="2" t="s">
        <v>161</v>
      </c>
      <c r="I179">
        <v>39849</v>
      </c>
      <c r="K179" t="str">
        <f>tblWD11a[[#This Row],[Sróty]]&amp; CHAR(10)&amp;" "&amp;tblWD11a[[#This Row],[Data]]</f>
        <v>KP.
 21r gru</v>
      </c>
      <c r="L179">
        <v>816</v>
      </c>
      <c r="M179">
        <v>39849</v>
      </c>
      <c r="P179" t="s">
        <v>37</v>
      </c>
      <c r="Q179" t="s">
        <v>423</v>
      </c>
      <c r="R179">
        <v>816</v>
      </c>
      <c r="S179">
        <v>39849</v>
      </c>
      <c r="T179" t="str">
        <f>IF(PulpitNawigacyjny!$C$8="Cała Polska","PRAWDA",IF(PulpitNawigacyjny!$C$8='WD11'!P179,"PRAWDA","FAŁSZ"))</f>
        <v>PRAWDA</v>
      </c>
    </row>
    <row r="180" spans="1:20" x14ac:dyDescent="0.25">
      <c r="A180" s="2" t="s">
        <v>38</v>
      </c>
      <c r="B180" s="2" t="s">
        <v>162</v>
      </c>
      <c r="C180" s="2" t="s">
        <v>191</v>
      </c>
      <c r="D180">
        <v>801</v>
      </c>
      <c r="F180" s="2" t="s">
        <v>39</v>
      </c>
      <c r="G180" s="2" t="s">
        <v>134</v>
      </c>
      <c r="H180" s="2" t="s">
        <v>162</v>
      </c>
      <c r="I180">
        <v>27097</v>
      </c>
      <c r="K180" t="str">
        <f>tblWD11a[[#This Row],[Sróty]]&amp; CHAR(10)&amp;" "&amp;tblWD11a[[#This Row],[Data]]</f>
        <v>LU.
 21r gru</v>
      </c>
      <c r="L180">
        <v>801</v>
      </c>
      <c r="M180">
        <v>27097</v>
      </c>
      <c r="P180" t="s">
        <v>38</v>
      </c>
      <c r="Q180" t="s">
        <v>424</v>
      </c>
      <c r="R180">
        <v>801</v>
      </c>
      <c r="S180">
        <v>27097</v>
      </c>
      <c r="T180" t="str">
        <f>IF(PulpitNawigacyjny!$C$8="Cała Polska","PRAWDA",IF(PulpitNawigacyjny!$C$8='WD11'!P180,"PRAWDA","FAŁSZ"))</f>
        <v>PRAWDA</v>
      </c>
    </row>
    <row r="181" spans="1:20" x14ac:dyDescent="0.25">
      <c r="A181" s="2" t="s">
        <v>39</v>
      </c>
      <c r="B181" s="2" t="s">
        <v>165</v>
      </c>
      <c r="C181" s="2" t="s">
        <v>191</v>
      </c>
      <c r="D181">
        <v>315</v>
      </c>
      <c r="F181" s="2" t="s">
        <v>38</v>
      </c>
      <c r="G181" s="2" t="s">
        <v>134</v>
      </c>
      <c r="H181" s="2" t="s">
        <v>165</v>
      </c>
      <c r="I181">
        <v>32983</v>
      </c>
      <c r="K181" t="str">
        <f>tblWD11a[[#This Row],[Sróty]]&amp; CHAR(10)&amp;" "&amp;tblWD11a[[#This Row],[Data]]</f>
        <v>LB.
 21r gru</v>
      </c>
      <c r="L181">
        <v>315</v>
      </c>
      <c r="M181">
        <v>32983</v>
      </c>
      <c r="P181" t="s">
        <v>39</v>
      </c>
      <c r="Q181" t="s">
        <v>425</v>
      </c>
      <c r="R181">
        <v>315</v>
      </c>
      <c r="S181">
        <v>32983</v>
      </c>
      <c r="T181" t="str">
        <f>IF(PulpitNawigacyjny!$C$8="Cała Polska","PRAWDA",IF(PulpitNawigacyjny!$C$8='WD11'!P181,"PRAWDA","FAŁSZ"))</f>
        <v>PRAWDA</v>
      </c>
    </row>
    <row r="182" spans="1:20" x14ac:dyDescent="0.25">
      <c r="A182" s="2" t="s">
        <v>40</v>
      </c>
      <c r="B182" s="2" t="s">
        <v>166</v>
      </c>
      <c r="C182" s="2" t="s">
        <v>191</v>
      </c>
      <c r="D182">
        <v>917</v>
      </c>
      <c r="F182" s="2" t="s">
        <v>40</v>
      </c>
      <c r="G182" s="2" t="s">
        <v>134</v>
      </c>
      <c r="H182" s="2" t="s">
        <v>166</v>
      </c>
      <c r="I182">
        <v>46083</v>
      </c>
      <c r="K182" t="str">
        <f>tblWD11a[[#This Row],[Sróty]]&amp; CHAR(10)&amp;" "&amp;tblWD11a[[#This Row],[Data]]</f>
        <v>LD.
 21r gru</v>
      </c>
      <c r="L182">
        <v>917</v>
      </c>
      <c r="M182">
        <v>46083</v>
      </c>
      <c r="P182" t="s">
        <v>40</v>
      </c>
      <c r="Q182" t="s">
        <v>426</v>
      </c>
      <c r="R182">
        <v>917</v>
      </c>
      <c r="S182">
        <v>46083</v>
      </c>
      <c r="T182" t="str">
        <f>IF(PulpitNawigacyjny!$C$8="Cała Polska","PRAWDA",IF(PulpitNawigacyjny!$C$8='WD11'!P182,"PRAWDA","FAŁSZ"))</f>
        <v>PRAWDA</v>
      </c>
    </row>
    <row r="183" spans="1:20" x14ac:dyDescent="0.25">
      <c r="A183" s="2" t="s">
        <v>41</v>
      </c>
      <c r="B183" s="2" t="s">
        <v>163</v>
      </c>
      <c r="C183" s="2" t="s">
        <v>191</v>
      </c>
      <c r="D183">
        <v>1301</v>
      </c>
      <c r="F183" s="2" t="s">
        <v>41</v>
      </c>
      <c r="G183" s="2" t="s">
        <v>134</v>
      </c>
      <c r="H183" s="2" t="s">
        <v>163</v>
      </c>
      <c r="I183">
        <v>62765</v>
      </c>
      <c r="K183" t="str">
        <f>tblWD11a[[#This Row],[Sróty]]&amp; CHAR(10)&amp;" "&amp;tblWD11a[[#This Row],[Data]]</f>
        <v>MA.
 21r gru</v>
      </c>
      <c r="L183">
        <v>1301</v>
      </c>
      <c r="M183">
        <v>62765</v>
      </c>
      <c r="P183" t="s">
        <v>41</v>
      </c>
      <c r="Q183" t="s">
        <v>427</v>
      </c>
      <c r="R183">
        <v>1301</v>
      </c>
      <c r="S183">
        <v>62765</v>
      </c>
      <c r="T183" t="str">
        <f>IF(PulpitNawigacyjny!$C$8="Cała Polska","PRAWDA",IF(PulpitNawigacyjny!$C$8='WD11'!P183,"PRAWDA","FAŁSZ"))</f>
        <v>PRAWDA</v>
      </c>
    </row>
    <row r="184" spans="1:20" x14ac:dyDescent="0.25">
      <c r="A184" s="2" t="s">
        <v>42</v>
      </c>
      <c r="B184" s="2" t="s">
        <v>167</v>
      </c>
      <c r="C184" s="2" t="s">
        <v>191</v>
      </c>
      <c r="D184">
        <v>1652</v>
      </c>
      <c r="F184" s="2" t="s">
        <v>42</v>
      </c>
      <c r="G184" s="2" t="s">
        <v>134</v>
      </c>
      <c r="H184" s="2" t="s">
        <v>167</v>
      </c>
      <c r="I184">
        <v>118320</v>
      </c>
      <c r="K184" t="str">
        <f>tblWD11a[[#This Row],[Sróty]]&amp; CHAR(10)&amp;" "&amp;tblWD11a[[#This Row],[Data]]</f>
        <v>MZ.
 21r gru</v>
      </c>
      <c r="L184">
        <v>1652</v>
      </c>
      <c r="M184">
        <v>118320</v>
      </c>
      <c r="P184" t="s">
        <v>42</v>
      </c>
      <c r="Q184" t="s">
        <v>428</v>
      </c>
      <c r="R184">
        <v>1652</v>
      </c>
      <c r="S184">
        <v>118320</v>
      </c>
      <c r="T184" t="str">
        <f>IF(PulpitNawigacyjny!$C$8="Cała Polska","PRAWDA",IF(PulpitNawigacyjny!$C$8='WD11'!P184,"PRAWDA","FAŁSZ"))</f>
        <v>PRAWDA</v>
      </c>
    </row>
    <row r="185" spans="1:20" x14ac:dyDescent="0.25">
      <c r="A185" s="2" t="s">
        <v>43</v>
      </c>
      <c r="B185" s="2" t="s">
        <v>164</v>
      </c>
      <c r="C185" s="2" t="s">
        <v>191</v>
      </c>
      <c r="D185">
        <v>504</v>
      </c>
      <c r="F185" s="2" t="s">
        <v>43</v>
      </c>
      <c r="G185" s="2" t="s">
        <v>134</v>
      </c>
      <c r="H185" s="2" t="s">
        <v>164</v>
      </c>
      <c r="I185">
        <v>19118</v>
      </c>
      <c r="K185" t="str">
        <f>tblWD11a[[#This Row],[Sróty]]&amp; CHAR(10)&amp;" "&amp;tblWD11a[[#This Row],[Data]]</f>
        <v>OP.
 21r gru</v>
      </c>
      <c r="L185">
        <v>504</v>
      </c>
      <c r="M185">
        <v>19118</v>
      </c>
      <c r="P185" t="s">
        <v>43</v>
      </c>
      <c r="Q185" t="s">
        <v>429</v>
      </c>
      <c r="R185">
        <v>504</v>
      </c>
      <c r="S185">
        <v>19118</v>
      </c>
      <c r="T185" t="str">
        <f>IF(PulpitNawigacyjny!$C$8="Cała Polska","PRAWDA",IF(PulpitNawigacyjny!$C$8='WD11'!P185,"PRAWDA","FAŁSZ"))</f>
        <v>PRAWDA</v>
      </c>
    </row>
    <row r="186" spans="1:20" x14ac:dyDescent="0.25">
      <c r="A186" s="2" t="s">
        <v>44</v>
      </c>
      <c r="B186" s="2" t="s">
        <v>168</v>
      </c>
      <c r="C186" s="2" t="s">
        <v>191</v>
      </c>
      <c r="D186">
        <v>926</v>
      </c>
      <c r="F186" s="2" t="s">
        <v>44</v>
      </c>
      <c r="G186" s="2" t="s">
        <v>134</v>
      </c>
      <c r="H186" s="2" t="s">
        <v>168</v>
      </c>
      <c r="I186">
        <v>32247</v>
      </c>
      <c r="K186" t="str">
        <f>tblWD11a[[#This Row],[Sróty]]&amp; CHAR(10)&amp;" "&amp;tblWD11a[[#This Row],[Data]]</f>
        <v>PK.
 21r gru</v>
      </c>
      <c r="L186">
        <v>926</v>
      </c>
      <c r="M186">
        <v>32247</v>
      </c>
      <c r="P186" t="s">
        <v>44</v>
      </c>
      <c r="Q186" t="s">
        <v>430</v>
      </c>
      <c r="R186">
        <v>926</v>
      </c>
      <c r="S186">
        <v>32247</v>
      </c>
      <c r="T186" t="str">
        <f>IF(PulpitNawigacyjny!$C$8="Cała Polska","PRAWDA",IF(PulpitNawigacyjny!$C$8='WD11'!P186,"PRAWDA","FAŁSZ"))</f>
        <v>PRAWDA</v>
      </c>
    </row>
    <row r="187" spans="1:20" x14ac:dyDescent="0.25">
      <c r="A187" s="2" t="s">
        <v>45</v>
      </c>
      <c r="B187" s="2" t="s">
        <v>169</v>
      </c>
      <c r="C187" s="2" t="s">
        <v>191</v>
      </c>
      <c r="D187">
        <v>470</v>
      </c>
      <c r="F187" s="2" t="s">
        <v>45</v>
      </c>
      <c r="G187" s="2" t="s">
        <v>134</v>
      </c>
      <c r="H187" s="2" t="s">
        <v>169</v>
      </c>
      <c r="I187">
        <v>20915</v>
      </c>
      <c r="K187" t="str">
        <f>tblWD11a[[#This Row],[Sróty]]&amp; CHAR(10)&amp;" "&amp;tblWD11a[[#This Row],[Data]]</f>
        <v>PD.
 21r gru</v>
      </c>
      <c r="L187">
        <v>470</v>
      </c>
      <c r="M187">
        <v>20915</v>
      </c>
      <c r="P187" t="s">
        <v>45</v>
      </c>
      <c r="Q187" t="s">
        <v>431</v>
      </c>
      <c r="R187">
        <v>470</v>
      </c>
      <c r="S187">
        <v>20915</v>
      </c>
      <c r="T187" t="str">
        <f>IF(PulpitNawigacyjny!$C$8="Cała Polska","PRAWDA",IF(PulpitNawigacyjny!$C$8='WD11'!P187,"PRAWDA","FAŁSZ"))</f>
        <v>PRAWDA</v>
      </c>
    </row>
    <row r="188" spans="1:20" x14ac:dyDescent="0.25">
      <c r="A188" s="2" t="s">
        <v>46</v>
      </c>
      <c r="B188" s="2" t="s">
        <v>170</v>
      </c>
      <c r="C188" s="2" t="s">
        <v>191</v>
      </c>
      <c r="D188">
        <v>652</v>
      </c>
      <c r="F188" s="2" t="s">
        <v>46</v>
      </c>
      <c r="G188" s="2" t="s">
        <v>134</v>
      </c>
      <c r="H188" s="2" t="s">
        <v>170</v>
      </c>
      <c r="I188">
        <v>52992</v>
      </c>
      <c r="K188" t="str">
        <f>tblWD11a[[#This Row],[Sróty]]&amp; CHAR(10)&amp;" "&amp;tblWD11a[[#This Row],[Data]]</f>
        <v>PM.
 21r gru</v>
      </c>
      <c r="L188">
        <v>652</v>
      </c>
      <c r="M188">
        <v>52992</v>
      </c>
      <c r="P188" t="s">
        <v>46</v>
      </c>
      <c r="Q188" t="s">
        <v>432</v>
      </c>
      <c r="R188">
        <v>652</v>
      </c>
      <c r="S188">
        <v>52992</v>
      </c>
      <c r="T188" t="str">
        <f>IF(PulpitNawigacyjny!$C$8="Cała Polska","PRAWDA",IF(PulpitNawigacyjny!$C$8='WD11'!P188,"PRAWDA","FAŁSZ"))</f>
        <v>PRAWDA</v>
      </c>
    </row>
    <row r="189" spans="1:20" x14ac:dyDescent="0.25">
      <c r="A189" s="2" t="s">
        <v>47</v>
      </c>
      <c r="B189" s="2" t="s">
        <v>171</v>
      </c>
      <c r="C189" s="2" t="s">
        <v>191</v>
      </c>
      <c r="D189">
        <v>1609</v>
      </c>
      <c r="F189" s="2" t="s">
        <v>47</v>
      </c>
      <c r="G189" s="2" t="s">
        <v>134</v>
      </c>
      <c r="H189" s="2" t="s">
        <v>171</v>
      </c>
      <c r="I189">
        <v>78154</v>
      </c>
      <c r="K189" t="str">
        <f>tblWD11a[[#This Row],[Sróty]]&amp; CHAR(10)&amp;" "&amp;tblWD11a[[#This Row],[Data]]</f>
        <v>SL.
 21r gru</v>
      </c>
      <c r="L189">
        <v>1609</v>
      </c>
      <c r="M189">
        <v>78154</v>
      </c>
      <c r="P189" t="s">
        <v>47</v>
      </c>
      <c r="Q189" t="s">
        <v>433</v>
      </c>
      <c r="R189">
        <v>1609</v>
      </c>
      <c r="S189">
        <v>78154</v>
      </c>
      <c r="T189" t="str">
        <f>IF(PulpitNawigacyjny!$C$8="Cała Polska","PRAWDA",IF(PulpitNawigacyjny!$C$8='WD11'!P189,"PRAWDA","FAŁSZ"))</f>
        <v>PRAWDA</v>
      </c>
    </row>
    <row r="190" spans="1:20" x14ac:dyDescent="0.25">
      <c r="A190" s="2" t="s">
        <v>48</v>
      </c>
      <c r="B190" s="2" t="s">
        <v>172</v>
      </c>
      <c r="C190" s="2" t="s">
        <v>191</v>
      </c>
      <c r="D190">
        <v>452</v>
      </c>
      <c r="F190" s="2" t="s">
        <v>48</v>
      </c>
      <c r="G190" s="2" t="s">
        <v>134</v>
      </c>
      <c r="H190" s="2" t="s">
        <v>172</v>
      </c>
      <c r="I190">
        <v>19612</v>
      </c>
      <c r="K190" t="str">
        <f>tblWD11a[[#This Row],[Sróty]]&amp; CHAR(10)&amp;" "&amp;tblWD11a[[#This Row],[Data]]</f>
        <v>SK.
 21r gru</v>
      </c>
      <c r="L190">
        <v>452</v>
      </c>
      <c r="M190">
        <v>19612</v>
      </c>
      <c r="P190" t="s">
        <v>48</v>
      </c>
      <c r="Q190" t="s">
        <v>434</v>
      </c>
      <c r="R190">
        <v>452</v>
      </c>
      <c r="S190">
        <v>19612</v>
      </c>
      <c r="T190" t="str">
        <f>IF(PulpitNawigacyjny!$C$8="Cała Polska","PRAWDA",IF(PulpitNawigacyjny!$C$8='WD11'!P190,"PRAWDA","FAŁSZ"))</f>
        <v>PRAWDA</v>
      </c>
    </row>
    <row r="191" spans="1:20" x14ac:dyDescent="0.25">
      <c r="A191" s="2" t="s">
        <v>49</v>
      </c>
      <c r="B191" s="2" t="s">
        <v>173</v>
      </c>
      <c r="C191" s="2" t="s">
        <v>191</v>
      </c>
      <c r="D191">
        <v>521</v>
      </c>
      <c r="F191" s="2" t="s">
        <v>49</v>
      </c>
      <c r="G191" s="2" t="s">
        <v>134</v>
      </c>
      <c r="H191" s="2" t="s">
        <v>173</v>
      </c>
      <c r="I191">
        <v>25740</v>
      </c>
      <c r="K191" t="str">
        <f>tblWD11a[[#This Row],[Sróty]]&amp; CHAR(10)&amp;" "&amp;tblWD11a[[#This Row],[Data]]</f>
        <v>WN.
 21r gru</v>
      </c>
      <c r="L191">
        <v>521</v>
      </c>
      <c r="M191">
        <v>25740</v>
      </c>
      <c r="P191" t="s">
        <v>49</v>
      </c>
      <c r="Q191" t="s">
        <v>435</v>
      </c>
      <c r="R191">
        <v>521</v>
      </c>
      <c r="S191">
        <v>25740</v>
      </c>
      <c r="T191" t="str">
        <f>IF(PulpitNawigacyjny!$C$8="Cała Polska","PRAWDA",IF(PulpitNawigacyjny!$C$8='WD11'!P191,"PRAWDA","FAŁSZ"))</f>
        <v>PRAWDA</v>
      </c>
    </row>
    <row r="192" spans="1:20" x14ac:dyDescent="0.25">
      <c r="A192" s="2" t="s">
        <v>50</v>
      </c>
      <c r="B192" s="2" t="s">
        <v>174</v>
      </c>
      <c r="C192" s="2" t="s">
        <v>191</v>
      </c>
      <c r="D192">
        <v>1132</v>
      </c>
      <c r="F192" s="2" t="s">
        <v>50</v>
      </c>
      <c r="G192" s="2" t="s">
        <v>134</v>
      </c>
      <c r="H192" s="2" t="s">
        <v>174</v>
      </c>
      <c r="I192">
        <v>80585</v>
      </c>
      <c r="K192" t="str">
        <f>tblWD11a[[#This Row],[Sróty]]&amp; CHAR(10)&amp;" "&amp;tblWD11a[[#This Row],[Data]]</f>
        <v>WP.
 21r gru</v>
      </c>
      <c r="L192">
        <v>1132</v>
      </c>
      <c r="M192">
        <v>80585</v>
      </c>
      <c r="P192" t="s">
        <v>50</v>
      </c>
      <c r="Q192" t="s">
        <v>436</v>
      </c>
      <c r="R192">
        <v>1132</v>
      </c>
      <c r="S192">
        <v>80585</v>
      </c>
      <c r="T192" t="str">
        <f>IF(PulpitNawigacyjny!$C$8="Cała Polska","PRAWDA",IF(PulpitNawigacyjny!$C$8='WD11'!P192,"PRAWDA","FAŁSZ"))</f>
        <v>PRAWDA</v>
      </c>
    </row>
    <row r="193" spans="1:20" x14ac:dyDescent="0.25">
      <c r="A193" s="2" t="s">
        <v>51</v>
      </c>
      <c r="B193" s="2" t="s">
        <v>175</v>
      </c>
      <c r="C193" s="2" t="s">
        <v>191</v>
      </c>
      <c r="D193">
        <v>534</v>
      </c>
      <c r="F193" s="2" t="s">
        <v>51</v>
      </c>
      <c r="G193" s="2" t="s">
        <v>134</v>
      </c>
      <c r="H193" s="2" t="s">
        <v>175</v>
      </c>
      <c r="I193">
        <v>35982</v>
      </c>
      <c r="K193" t="str">
        <f>tblWD11a[[#This Row],[Sróty]]&amp; CHAR(10)&amp;" "&amp;tblWD11a[[#This Row],[Data]]</f>
        <v>ZP.
 21r gru</v>
      </c>
      <c r="L193">
        <v>534</v>
      </c>
      <c r="M193">
        <v>35982</v>
      </c>
      <c r="P193" t="s">
        <v>51</v>
      </c>
      <c r="Q193" t="s">
        <v>437</v>
      </c>
      <c r="R193">
        <v>534</v>
      </c>
      <c r="S193">
        <v>35982</v>
      </c>
      <c r="T193" t="str">
        <f>IF(PulpitNawigacyjny!$C$8="Cała Polska","PRAWDA",IF(PulpitNawigacyjny!$C$8='WD11'!P193,"PRAWDA","FAŁSZ"))</f>
        <v>PRAWDA</v>
      </c>
    </row>
    <row r="194" spans="1:20" x14ac:dyDescent="0.25">
      <c r="A194" s="2" t="s">
        <v>36</v>
      </c>
      <c r="B194" s="2" t="s">
        <v>160</v>
      </c>
      <c r="C194" s="2" t="s">
        <v>192</v>
      </c>
      <c r="D194">
        <v>582</v>
      </c>
      <c r="F194" s="2" t="s">
        <v>36</v>
      </c>
      <c r="G194" s="2" t="s">
        <v>135</v>
      </c>
      <c r="H194" s="2" t="s">
        <v>160</v>
      </c>
      <c r="I194">
        <v>43063</v>
      </c>
      <c r="K194" t="str">
        <f>tblWD11a[[#This Row],[Sróty]]&amp; CHAR(10)&amp;" "&amp;tblWD11a[[#This Row],[Data]]</f>
        <v>DS.
 22r sty</v>
      </c>
      <c r="L194">
        <v>582</v>
      </c>
      <c r="M194">
        <v>43063</v>
      </c>
      <c r="P194" t="s">
        <v>36</v>
      </c>
      <c r="Q194" t="s">
        <v>438</v>
      </c>
      <c r="R194">
        <v>582</v>
      </c>
      <c r="S194">
        <v>43063</v>
      </c>
      <c r="T194" t="str">
        <f>IF(PulpitNawigacyjny!$C$8="Cała Polska","PRAWDA",IF(PulpitNawigacyjny!$C$8='WD11'!P194,"PRAWDA","FAŁSZ"))</f>
        <v>PRAWDA</v>
      </c>
    </row>
    <row r="195" spans="1:20" x14ac:dyDescent="0.25">
      <c r="A195" s="2" t="s">
        <v>37</v>
      </c>
      <c r="B195" s="2" t="s">
        <v>161</v>
      </c>
      <c r="C195" s="2" t="s">
        <v>192</v>
      </c>
      <c r="D195">
        <v>468</v>
      </c>
      <c r="F195" s="2" t="s">
        <v>37</v>
      </c>
      <c r="G195" s="2" t="s">
        <v>135</v>
      </c>
      <c r="H195" s="2" t="s">
        <v>161</v>
      </c>
      <c r="I195">
        <v>32480</v>
      </c>
      <c r="K195" t="str">
        <f>tblWD11a[[#This Row],[Sróty]]&amp; CHAR(10)&amp;" "&amp;tblWD11a[[#This Row],[Data]]</f>
        <v>KP.
 22r sty</v>
      </c>
      <c r="L195">
        <v>468</v>
      </c>
      <c r="M195">
        <v>32480</v>
      </c>
      <c r="P195" t="s">
        <v>37</v>
      </c>
      <c r="Q195" t="s">
        <v>439</v>
      </c>
      <c r="R195">
        <v>468</v>
      </c>
      <c r="S195">
        <v>32480</v>
      </c>
      <c r="T195" t="str">
        <f>IF(PulpitNawigacyjny!$C$8="Cała Polska","PRAWDA",IF(PulpitNawigacyjny!$C$8='WD11'!P195,"PRAWDA","FAŁSZ"))</f>
        <v>PRAWDA</v>
      </c>
    </row>
    <row r="196" spans="1:20" x14ac:dyDescent="0.25">
      <c r="A196" s="2" t="s">
        <v>38</v>
      </c>
      <c r="B196" s="2" t="s">
        <v>162</v>
      </c>
      <c r="C196" s="2" t="s">
        <v>192</v>
      </c>
      <c r="D196">
        <v>328</v>
      </c>
      <c r="F196" s="2" t="s">
        <v>38</v>
      </c>
      <c r="G196" s="2" t="s">
        <v>135</v>
      </c>
      <c r="H196" s="2" t="s">
        <v>162</v>
      </c>
      <c r="I196">
        <v>23890</v>
      </c>
      <c r="K196" t="str">
        <f>tblWD11a[[#This Row],[Sróty]]&amp; CHAR(10)&amp;" "&amp;tblWD11a[[#This Row],[Data]]</f>
        <v>LU.
 22r sty</v>
      </c>
      <c r="L196">
        <v>328</v>
      </c>
      <c r="M196">
        <v>23890</v>
      </c>
      <c r="P196" t="s">
        <v>38</v>
      </c>
      <c r="Q196" t="s">
        <v>440</v>
      </c>
      <c r="R196">
        <v>328</v>
      </c>
      <c r="S196">
        <v>23890</v>
      </c>
      <c r="T196" t="str">
        <f>IF(PulpitNawigacyjny!$C$8="Cała Polska","PRAWDA",IF(PulpitNawigacyjny!$C$8='WD11'!P196,"PRAWDA","FAŁSZ"))</f>
        <v>PRAWDA</v>
      </c>
    </row>
    <row r="197" spans="1:20" x14ac:dyDescent="0.25">
      <c r="A197" s="2" t="s">
        <v>39</v>
      </c>
      <c r="B197" s="2" t="s">
        <v>165</v>
      </c>
      <c r="C197" s="2" t="s">
        <v>192</v>
      </c>
      <c r="D197">
        <v>274</v>
      </c>
      <c r="F197" s="2" t="s">
        <v>39</v>
      </c>
      <c r="G197" s="2" t="s">
        <v>135</v>
      </c>
      <c r="H197" s="2" t="s">
        <v>165</v>
      </c>
      <c r="I197">
        <v>17382</v>
      </c>
      <c r="K197" t="str">
        <f>tblWD11a[[#This Row],[Sróty]]&amp; CHAR(10)&amp;" "&amp;tblWD11a[[#This Row],[Data]]</f>
        <v>LB.
 22r sty</v>
      </c>
      <c r="L197">
        <v>274</v>
      </c>
      <c r="M197">
        <v>17382</v>
      </c>
      <c r="P197" t="s">
        <v>39</v>
      </c>
      <c r="Q197" t="s">
        <v>441</v>
      </c>
      <c r="R197">
        <v>274</v>
      </c>
      <c r="S197">
        <v>17382</v>
      </c>
      <c r="T197" t="str">
        <f>IF(PulpitNawigacyjny!$C$8="Cała Polska","PRAWDA",IF(PulpitNawigacyjny!$C$8='WD11'!P197,"PRAWDA","FAŁSZ"))</f>
        <v>PRAWDA</v>
      </c>
    </row>
    <row r="198" spans="1:20" x14ac:dyDescent="0.25">
      <c r="A198" s="2" t="s">
        <v>40</v>
      </c>
      <c r="B198" s="2" t="s">
        <v>166</v>
      </c>
      <c r="C198" s="2" t="s">
        <v>192</v>
      </c>
      <c r="D198">
        <v>600</v>
      </c>
      <c r="F198" s="2" t="s">
        <v>40</v>
      </c>
      <c r="G198" s="2" t="s">
        <v>135</v>
      </c>
      <c r="H198" s="2" t="s">
        <v>166</v>
      </c>
      <c r="I198">
        <v>35830</v>
      </c>
      <c r="K198" t="str">
        <f>tblWD11a[[#This Row],[Sróty]]&amp; CHAR(10)&amp;" "&amp;tblWD11a[[#This Row],[Data]]</f>
        <v>LD.
 22r sty</v>
      </c>
      <c r="L198">
        <v>600</v>
      </c>
      <c r="M198">
        <v>35830</v>
      </c>
      <c r="P198" t="s">
        <v>40</v>
      </c>
      <c r="Q198" t="s">
        <v>442</v>
      </c>
      <c r="R198">
        <v>600</v>
      </c>
      <c r="S198">
        <v>35830</v>
      </c>
      <c r="T198" t="str">
        <f>IF(PulpitNawigacyjny!$C$8="Cała Polska","PRAWDA",IF(PulpitNawigacyjny!$C$8='WD11'!P198,"PRAWDA","FAŁSZ"))</f>
        <v>PRAWDA</v>
      </c>
    </row>
    <row r="199" spans="1:20" x14ac:dyDescent="0.25">
      <c r="A199" s="2" t="s">
        <v>41</v>
      </c>
      <c r="B199" s="2" t="s">
        <v>163</v>
      </c>
      <c r="C199" s="2" t="s">
        <v>192</v>
      </c>
      <c r="D199">
        <v>700</v>
      </c>
      <c r="F199" s="2" t="s">
        <v>41</v>
      </c>
      <c r="G199" s="2" t="s">
        <v>135</v>
      </c>
      <c r="H199" s="2" t="s">
        <v>163</v>
      </c>
      <c r="I199">
        <v>46103</v>
      </c>
      <c r="K199" t="str">
        <f>tblWD11a[[#This Row],[Sróty]]&amp; CHAR(10)&amp;" "&amp;tblWD11a[[#This Row],[Data]]</f>
        <v>MA.
 22r sty</v>
      </c>
      <c r="L199">
        <v>700</v>
      </c>
      <c r="M199">
        <v>46103</v>
      </c>
      <c r="P199" t="s">
        <v>41</v>
      </c>
      <c r="Q199" t="s">
        <v>443</v>
      </c>
      <c r="R199">
        <v>700</v>
      </c>
      <c r="S199">
        <v>46103</v>
      </c>
      <c r="T199" t="str">
        <f>IF(PulpitNawigacyjny!$C$8="Cała Polska","PRAWDA",IF(PulpitNawigacyjny!$C$8='WD11'!P199,"PRAWDA","FAŁSZ"))</f>
        <v>PRAWDA</v>
      </c>
    </row>
    <row r="200" spans="1:20" x14ac:dyDescent="0.25">
      <c r="A200" s="2" t="s">
        <v>42</v>
      </c>
      <c r="B200" s="2" t="s">
        <v>167</v>
      </c>
      <c r="C200" s="2" t="s">
        <v>192</v>
      </c>
      <c r="D200">
        <v>857</v>
      </c>
      <c r="F200" s="2" t="s">
        <v>42</v>
      </c>
      <c r="G200" s="2" t="s">
        <v>135</v>
      </c>
      <c r="H200" s="2" t="s">
        <v>167</v>
      </c>
      <c r="I200">
        <v>88406</v>
      </c>
      <c r="K200" t="str">
        <f>tblWD11a[[#This Row],[Sróty]]&amp; CHAR(10)&amp;" "&amp;tblWD11a[[#This Row],[Data]]</f>
        <v>MZ.
 22r sty</v>
      </c>
      <c r="L200">
        <v>857</v>
      </c>
      <c r="M200">
        <v>88406</v>
      </c>
      <c r="P200" t="s">
        <v>42</v>
      </c>
      <c r="Q200" t="s">
        <v>444</v>
      </c>
      <c r="R200">
        <v>857</v>
      </c>
      <c r="S200">
        <v>88406</v>
      </c>
      <c r="T200" t="str">
        <f>IF(PulpitNawigacyjny!$C$8="Cała Polska","PRAWDA",IF(PulpitNawigacyjny!$C$8='WD11'!P200,"PRAWDA","FAŁSZ"))</f>
        <v>PRAWDA</v>
      </c>
    </row>
    <row r="201" spans="1:20" x14ac:dyDescent="0.25">
      <c r="A201" s="2" t="s">
        <v>43</v>
      </c>
      <c r="B201" s="2" t="s">
        <v>164</v>
      </c>
      <c r="C201" s="2" t="s">
        <v>192</v>
      </c>
      <c r="D201">
        <v>262</v>
      </c>
      <c r="F201" s="2" t="s">
        <v>43</v>
      </c>
      <c r="G201" s="2" t="s">
        <v>135</v>
      </c>
      <c r="H201" s="2" t="s">
        <v>164</v>
      </c>
      <c r="I201">
        <v>13395</v>
      </c>
      <c r="K201" t="str">
        <f>tblWD11a[[#This Row],[Sróty]]&amp; CHAR(10)&amp;" "&amp;tblWD11a[[#This Row],[Data]]</f>
        <v>OP.
 22r sty</v>
      </c>
      <c r="L201">
        <v>262</v>
      </c>
      <c r="M201">
        <v>13395</v>
      </c>
      <c r="P201" t="s">
        <v>43</v>
      </c>
      <c r="Q201" t="s">
        <v>445</v>
      </c>
      <c r="R201">
        <v>262</v>
      </c>
      <c r="S201">
        <v>13395</v>
      </c>
      <c r="T201" t="str">
        <f>IF(PulpitNawigacyjny!$C$8="Cała Polska","PRAWDA",IF(PulpitNawigacyjny!$C$8='WD11'!P201,"PRAWDA","FAŁSZ"))</f>
        <v>PRAWDA</v>
      </c>
    </row>
    <row r="202" spans="1:20" x14ac:dyDescent="0.25">
      <c r="A202" s="2" t="s">
        <v>44</v>
      </c>
      <c r="B202" s="2" t="s">
        <v>168</v>
      </c>
      <c r="C202" s="2" t="s">
        <v>192</v>
      </c>
      <c r="D202">
        <v>486</v>
      </c>
      <c r="F202" s="2" t="s">
        <v>44</v>
      </c>
      <c r="G202" s="2" t="s">
        <v>135</v>
      </c>
      <c r="H202" s="2" t="s">
        <v>168</v>
      </c>
      <c r="I202">
        <v>21239</v>
      </c>
      <c r="K202" t="str">
        <f>tblWD11a[[#This Row],[Sróty]]&amp; CHAR(10)&amp;" "&amp;tblWD11a[[#This Row],[Data]]</f>
        <v>PK.
 22r sty</v>
      </c>
      <c r="L202">
        <v>486</v>
      </c>
      <c r="M202">
        <v>21239</v>
      </c>
      <c r="P202" t="s">
        <v>44</v>
      </c>
      <c r="Q202" t="s">
        <v>446</v>
      </c>
      <c r="R202">
        <v>486</v>
      </c>
      <c r="S202">
        <v>21239</v>
      </c>
      <c r="T202" t="str">
        <f>IF(PulpitNawigacyjny!$C$8="Cała Polska","PRAWDA",IF(PulpitNawigacyjny!$C$8='WD11'!P202,"PRAWDA","FAŁSZ"))</f>
        <v>PRAWDA</v>
      </c>
    </row>
    <row r="203" spans="1:20" x14ac:dyDescent="0.25">
      <c r="A203" s="2" t="s">
        <v>45</v>
      </c>
      <c r="B203" s="2" t="s">
        <v>169</v>
      </c>
      <c r="C203" s="2" t="s">
        <v>192</v>
      </c>
      <c r="D203">
        <v>165</v>
      </c>
      <c r="F203" s="2" t="s">
        <v>45</v>
      </c>
      <c r="G203" s="2" t="s">
        <v>135</v>
      </c>
      <c r="H203" s="2" t="s">
        <v>169</v>
      </c>
      <c r="I203">
        <v>12740</v>
      </c>
      <c r="K203" t="str">
        <f>tblWD11a[[#This Row],[Sróty]]&amp; CHAR(10)&amp;" "&amp;tblWD11a[[#This Row],[Data]]</f>
        <v>PD.
 22r sty</v>
      </c>
      <c r="L203">
        <v>165</v>
      </c>
      <c r="M203">
        <v>12740</v>
      </c>
      <c r="P203" t="s">
        <v>45</v>
      </c>
      <c r="Q203" t="s">
        <v>447</v>
      </c>
      <c r="R203">
        <v>165</v>
      </c>
      <c r="S203">
        <v>12740</v>
      </c>
      <c r="T203" t="str">
        <f>IF(PulpitNawigacyjny!$C$8="Cała Polska","PRAWDA",IF(PulpitNawigacyjny!$C$8='WD11'!P203,"PRAWDA","FAŁSZ"))</f>
        <v>PRAWDA</v>
      </c>
    </row>
    <row r="204" spans="1:20" x14ac:dyDescent="0.25">
      <c r="A204" s="2" t="s">
        <v>46</v>
      </c>
      <c r="B204" s="2" t="s">
        <v>170</v>
      </c>
      <c r="C204" s="2" t="s">
        <v>192</v>
      </c>
      <c r="D204">
        <v>480</v>
      </c>
      <c r="F204" s="2" t="s">
        <v>46</v>
      </c>
      <c r="G204" s="2" t="s">
        <v>135</v>
      </c>
      <c r="H204" s="2" t="s">
        <v>170</v>
      </c>
      <c r="I204">
        <v>43889</v>
      </c>
      <c r="K204" t="str">
        <f>tblWD11a[[#This Row],[Sróty]]&amp; CHAR(10)&amp;" "&amp;tblWD11a[[#This Row],[Data]]</f>
        <v>PM.
 22r sty</v>
      </c>
      <c r="L204">
        <v>480</v>
      </c>
      <c r="M204">
        <v>43889</v>
      </c>
      <c r="P204" t="s">
        <v>46</v>
      </c>
      <c r="Q204" t="s">
        <v>448</v>
      </c>
      <c r="R204">
        <v>480</v>
      </c>
      <c r="S204">
        <v>43889</v>
      </c>
      <c r="T204" t="str">
        <f>IF(PulpitNawigacyjny!$C$8="Cała Polska","PRAWDA",IF(PulpitNawigacyjny!$C$8='WD11'!P204,"PRAWDA","FAŁSZ"))</f>
        <v>PRAWDA</v>
      </c>
    </row>
    <row r="205" spans="1:20" x14ac:dyDescent="0.25">
      <c r="A205" s="2" t="s">
        <v>47</v>
      </c>
      <c r="B205" s="2" t="s">
        <v>171</v>
      </c>
      <c r="C205" s="2" t="s">
        <v>192</v>
      </c>
      <c r="D205">
        <v>1012</v>
      </c>
      <c r="F205" s="2" t="s">
        <v>47</v>
      </c>
      <c r="G205" s="2" t="s">
        <v>135</v>
      </c>
      <c r="H205" s="2" t="s">
        <v>171</v>
      </c>
      <c r="I205">
        <v>63003</v>
      </c>
      <c r="K205" t="str">
        <f>tblWD11a[[#This Row],[Sróty]]&amp; CHAR(10)&amp;" "&amp;tblWD11a[[#This Row],[Data]]</f>
        <v>SL.
 22r sty</v>
      </c>
      <c r="L205">
        <v>1012</v>
      </c>
      <c r="M205">
        <v>63003</v>
      </c>
      <c r="P205" t="s">
        <v>47</v>
      </c>
      <c r="Q205" t="s">
        <v>449</v>
      </c>
      <c r="R205">
        <v>1012</v>
      </c>
      <c r="S205">
        <v>63003</v>
      </c>
      <c r="T205" t="str">
        <f>IF(PulpitNawigacyjny!$C$8="Cała Polska","PRAWDA",IF(PulpitNawigacyjny!$C$8='WD11'!P205,"PRAWDA","FAŁSZ"))</f>
        <v>PRAWDA</v>
      </c>
    </row>
    <row r="206" spans="1:20" x14ac:dyDescent="0.25">
      <c r="A206" s="2" t="s">
        <v>48</v>
      </c>
      <c r="B206" s="2" t="s">
        <v>172</v>
      </c>
      <c r="C206" s="2" t="s">
        <v>192</v>
      </c>
      <c r="D206">
        <v>320</v>
      </c>
      <c r="F206" s="2" t="s">
        <v>48</v>
      </c>
      <c r="G206" s="2" t="s">
        <v>135</v>
      </c>
      <c r="H206" s="2" t="s">
        <v>172</v>
      </c>
      <c r="I206">
        <v>16112</v>
      </c>
      <c r="K206" t="str">
        <f>tblWD11a[[#This Row],[Sróty]]&amp; CHAR(10)&amp;" "&amp;tblWD11a[[#This Row],[Data]]</f>
        <v>SK.
 22r sty</v>
      </c>
      <c r="L206">
        <v>320</v>
      </c>
      <c r="M206">
        <v>16112</v>
      </c>
      <c r="P206" t="s">
        <v>48</v>
      </c>
      <c r="Q206" t="s">
        <v>450</v>
      </c>
      <c r="R206">
        <v>320</v>
      </c>
      <c r="S206">
        <v>16112</v>
      </c>
      <c r="T206" t="str">
        <f>IF(PulpitNawigacyjny!$C$8="Cała Polska","PRAWDA",IF(PulpitNawigacyjny!$C$8='WD11'!P206,"PRAWDA","FAŁSZ"))</f>
        <v>PRAWDA</v>
      </c>
    </row>
    <row r="207" spans="1:20" x14ac:dyDescent="0.25">
      <c r="A207" s="2" t="s">
        <v>49</v>
      </c>
      <c r="B207" s="2" t="s">
        <v>173</v>
      </c>
      <c r="C207" s="2" t="s">
        <v>192</v>
      </c>
      <c r="D207">
        <v>294</v>
      </c>
      <c r="F207" s="2" t="s">
        <v>49</v>
      </c>
      <c r="G207" s="2" t="s">
        <v>135</v>
      </c>
      <c r="H207" s="2" t="s">
        <v>173</v>
      </c>
      <c r="I207">
        <v>20207</v>
      </c>
      <c r="K207" t="str">
        <f>tblWD11a[[#This Row],[Sróty]]&amp; CHAR(10)&amp;" "&amp;tblWD11a[[#This Row],[Data]]</f>
        <v>WN.
 22r sty</v>
      </c>
      <c r="L207">
        <v>294</v>
      </c>
      <c r="M207">
        <v>20207</v>
      </c>
      <c r="P207" t="s">
        <v>49</v>
      </c>
      <c r="Q207" t="s">
        <v>451</v>
      </c>
      <c r="R207">
        <v>294</v>
      </c>
      <c r="S207">
        <v>20207</v>
      </c>
      <c r="T207" t="str">
        <f>IF(PulpitNawigacyjny!$C$8="Cała Polska","PRAWDA",IF(PulpitNawigacyjny!$C$8='WD11'!P207,"PRAWDA","FAŁSZ"))</f>
        <v>PRAWDA</v>
      </c>
    </row>
    <row r="208" spans="1:20" x14ac:dyDescent="0.25">
      <c r="A208" s="2" t="s">
        <v>50</v>
      </c>
      <c r="B208" s="2" t="s">
        <v>174</v>
      </c>
      <c r="C208" s="2" t="s">
        <v>192</v>
      </c>
      <c r="D208">
        <v>698</v>
      </c>
      <c r="F208" s="2" t="s">
        <v>50</v>
      </c>
      <c r="G208" s="2" t="s">
        <v>135</v>
      </c>
      <c r="H208" s="2" t="s">
        <v>174</v>
      </c>
      <c r="I208">
        <v>61146</v>
      </c>
      <c r="K208" t="str">
        <f>tblWD11a[[#This Row],[Sróty]]&amp; CHAR(10)&amp;" "&amp;tblWD11a[[#This Row],[Data]]</f>
        <v>WP.
 22r sty</v>
      </c>
      <c r="L208">
        <v>698</v>
      </c>
      <c r="M208">
        <v>61146</v>
      </c>
      <c r="P208" t="s">
        <v>50</v>
      </c>
      <c r="Q208" t="s">
        <v>452</v>
      </c>
      <c r="R208">
        <v>698</v>
      </c>
      <c r="S208">
        <v>61146</v>
      </c>
      <c r="T208" t="str">
        <f>IF(PulpitNawigacyjny!$C$8="Cała Polska","PRAWDA",IF(PulpitNawigacyjny!$C$8='WD11'!P208,"PRAWDA","FAŁSZ"))</f>
        <v>PRAWDA</v>
      </c>
    </row>
    <row r="209" spans="1:20" x14ac:dyDescent="0.25">
      <c r="A209" s="2" t="s">
        <v>51</v>
      </c>
      <c r="B209" s="2" t="s">
        <v>175</v>
      </c>
      <c r="C209" s="2" t="s">
        <v>192</v>
      </c>
      <c r="D209">
        <v>348</v>
      </c>
      <c r="F209" s="2" t="s">
        <v>51</v>
      </c>
      <c r="G209" s="2" t="s">
        <v>135</v>
      </c>
      <c r="H209" s="2" t="s">
        <v>175</v>
      </c>
      <c r="I209">
        <v>25887</v>
      </c>
      <c r="K209" t="str">
        <f>tblWD11a[[#This Row],[Sróty]]&amp; CHAR(10)&amp;" "&amp;tblWD11a[[#This Row],[Data]]</f>
        <v>ZP.
 22r sty</v>
      </c>
      <c r="L209">
        <v>348</v>
      </c>
      <c r="M209">
        <v>25887</v>
      </c>
      <c r="P209" t="s">
        <v>51</v>
      </c>
      <c r="Q209" t="s">
        <v>453</v>
      </c>
      <c r="R209">
        <v>348</v>
      </c>
      <c r="S209">
        <v>25887</v>
      </c>
      <c r="T209" t="str">
        <f>IF(PulpitNawigacyjny!$C$8="Cała Polska","PRAWDA",IF(PulpitNawigacyjny!$C$8='WD11'!P209,"PRAWDA","FAŁSZ"))</f>
        <v>PRAWDA</v>
      </c>
    </row>
    <row r="210" spans="1:20" x14ac:dyDescent="0.25">
      <c r="A210" s="2" t="s">
        <v>36</v>
      </c>
      <c r="B210" s="2" t="s">
        <v>160</v>
      </c>
      <c r="C210" s="2" t="s">
        <v>193</v>
      </c>
      <c r="D210">
        <v>455</v>
      </c>
      <c r="F210" s="2" t="s">
        <v>36</v>
      </c>
      <c r="G210" s="2" t="s">
        <v>136</v>
      </c>
      <c r="H210" s="2" t="s">
        <v>160</v>
      </c>
      <c r="I210">
        <v>15491</v>
      </c>
      <c r="K210" t="str">
        <f>tblWD11a[[#This Row],[Sróty]]&amp; CHAR(10)&amp;" "&amp;tblWD11a[[#This Row],[Data]]</f>
        <v>DS.
 22r lut</v>
      </c>
      <c r="L210">
        <v>455</v>
      </c>
      <c r="M210">
        <v>15491</v>
      </c>
      <c r="P210" t="s">
        <v>36</v>
      </c>
      <c r="Q210" t="s">
        <v>454</v>
      </c>
      <c r="R210">
        <v>455</v>
      </c>
      <c r="S210">
        <v>15491</v>
      </c>
      <c r="T210" t="str">
        <f>IF(PulpitNawigacyjny!$C$8="Cała Polska","PRAWDA",IF(PulpitNawigacyjny!$C$8='WD11'!P210,"PRAWDA","FAŁSZ"))</f>
        <v>PRAWDA</v>
      </c>
    </row>
    <row r="211" spans="1:20" x14ac:dyDescent="0.25">
      <c r="A211" s="2" t="s">
        <v>37</v>
      </c>
      <c r="B211" s="2" t="s">
        <v>161</v>
      </c>
      <c r="C211" s="2" t="s">
        <v>193</v>
      </c>
      <c r="D211">
        <v>325</v>
      </c>
      <c r="F211" s="2" t="s">
        <v>37</v>
      </c>
      <c r="G211" s="2" t="s">
        <v>136</v>
      </c>
      <c r="H211" s="2" t="s">
        <v>161</v>
      </c>
      <c r="I211">
        <v>10189</v>
      </c>
      <c r="K211" t="str">
        <f>tblWD11a[[#This Row],[Sróty]]&amp; CHAR(10)&amp;" "&amp;tblWD11a[[#This Row],[Data]]</f>
        <v>KP.
 22r lut</v>
      </c>
      <c r="L211">
        <v>325</v>
      </c>
      <c r="M211">
        <v>10189</v>
      </c>
      <c r="P211" t="s">
        <v>37</v>
      </c>
      <c r="Q211" t="s">
        <v>455</v>
      </c>
      <c r="R211">
        <v>325</v>
      </c>
      <c r="S211">
        <v>10189</v>
      </c>
      <c r="T211" t="str">
        <f>IF(PulpitNawigacyjny!$C$8="Cała Polska","PRAWDA",IF(PulpitNawigacyjny!$C$8='WD11'!P211,"PRAWDA","FAŁSZ"))</f>
        <v>PRAWDA</v>
      </c>
    </row>
    <row r="212" spans="1:20" x14ac:dyDescent="0.25">
      <c r="A212" s="2" t="s">
        <v>38</v>
      </c>
      <c r="B212" s="2" t="s">
        <v>162</v>
      </c>
      <c r="C212" s="2" t="s">
        <v>193</v>
      </c>
      <c r="D212">
        <v>340</v>
      </c>
      <c r="F212" s="2" t="s">
        <v>38</v>
      </c>
      <c r="G212" s="2" t="s">
        <v>136</v>
      </c>
      <c r="H212" s="2" t="s">
        <v>162</v>
      </c>
      <c r="I212">
        <v>7980</v>
      </c>
      <c r="K212" t="str">
        <f>tblWD11a[[#This Row],[Sróty]]&amp; CHAR(10)&amp;" "&amp;tblWD11a[[#This Row],[Data]]</f>
        <v>LU.
 22r lut</v>
      </c>
      <c r="L212">
        <v>340</v>
      </c>
      <c r="M212">
        <v>7980</v>
      </c>
      <c r="P212" t="s">
        <v>38</v>
      </c>
      <c r="Q212" t="s">
        <v>456</v>
      </c>
      <c r="R212">
        <v>340</v>
      </c>
      <c r="S212">
        <v>7980</v>
      </c>
      <c r="T212" t="str">
        <f>IF(PulpitNawigacyjny!$C$8="Cała Polska","PRAWDA",IF(PulpitNawigacyjny!$C$8='WD11'!P212,"PRAWDA","FAŁSZ"))</f>
        <v>PRAWDA</v>
      </c>
    </row>
    <row r="213" spans="1:20" x14ac:dyDescent="0.25">
      <c r="A213" s="2" t="s">
        <v>39</v>
      </c>
      <c r="B213" s="2" t="s">
        <v>165</v>
      </c>
      <c r="C213" s="2" t="s">
        <v>193</v>
      </c>
      <c r="D213">
        <v>174</v>
      </c>
      <c r="F213" s="2" t="s">
        <v>39</v>
      </c>
      <c r="G213" s="2" t="s">
        <v>136</v>
      </c>
      <c r="H213" s="2" t="s">
        <v>165</v>
      </c>
      <c r="I213">
        <v>5663</v>
      </c>
      <c r="K213" t="str">
        <f>tblWD11a[[#This Row],[Sróty]]&amp; CHAR(10)&amp;" "&amp;tblWD11a[[#This Row],[Data]]</f>
        <v>LB.
 22r lut</v>
      </c>
      <c r="L213">
        <v>174</v>
      </c>
      <c r="M213">
        <v>5663</v>
      </c>
      <c r="P213" t="s">
        <v>39</v>
      </c>
      <c r="Q213" t="s">
        <v>457</v>
      </c>
      <c r="R213">
        <v>174</v>
      </c>
      <c r="S213">
        <v>5663</v>
      </c>
      <c r="T213" t="str">
        <f>IF(PulpitNawigacyjny!$C$8="Cała Polska","PRAWDA",IF(PulpitNawigacyjny!$C$8='WD11'!P213,"PRAWDA","FAŁSZ"))</f>
        <v>PRAWDA</v>
      </c>
    </row>
    <row r="214" spans="1:20" x14ac:dyDescent="0.25">
      <c r="A214" s="2" t="s">
        <v>40</v>
      </c>
      <c r="B214" s="2" t="s">
        <v>166</v>
      </c>
      <c r="C214" s="2" t="s">
        <v>193</v>
      </c>
      <c r="D214">
        <v>452</v>
      </c>
      <c r="F214" s="2" t="s">
        <v>40</v>
      </c>
      <c r="G214" s="2" t="s">
        <v>136</v>
      </c>
      <c r="H214" s="2" t="s">
        <v>166</v>
      </c>
      <c r="I214">
        <v>12126</v>
      </c>
      <c r="K214" t="str">
        <f>tblWD11a[[#This Row],[Sróty]]&amp; CHAR(10)&amp;" "&amp;tblWD11a[[#This Row],[Data]]</f>
        <v>LD.
 22r lut</v>
      </c>
      <c r="L214">
        <v>452</v>
      </c>
      <c r="M214">
        <v>12126</v>
      </c>
      <c r="P214" t="s">
        <v>40</v>
      </c>
      <c r="Q214" t="s">
        <v>458</v>
      </c>
      <c r="R214">
        <v>452</v>
      </c>
      <c r="S214">
        <v>12126</v>
      </c>
      <c r="T214" t="str">
        <f>IF(PulpitNawigacyjny!$C$8="Cała Polska","PRAWDA",IF(PulpitNawigacyjny!$C$8='WD11'!P214,"PRAWDA","FAŁSZ"))</f>
        <v>PRAWDA</v>
      </c>
    </row>
    <row r="215" spans="1:20" x14ac:dyDescent="0.25">
      <c r="A215" s="2" t="s">
        <v>41</v>
      </c>
      <c r="B215" s="2" t="s">
        <v>163</v>
      </c>
      <c r="C215" s="2" t="s">
        <v>193</v>
      </c>
      <c r="D215">
        <v>568</v>
      </c>
      <c r="F215" s="2" t="s">
        <v>41</v>
      </c>
      <c r="G215" s="2" t="s">
        <v>136</v>
      </c>
      <c r="H215" s="2" t="s">
        <v>163</v>
      </c>
      <c r="I215">
        <v>14169</v>
      </c>
      <c r="K215" t="str">
        <f>tblWD11a[[#This Row],[Sróty]]&amp; CHAR(10)&amp;" "&amp;tblWD11a[[#This Row],[Data]]</f>
        <v>MA.
 22r lut</v>
      </c>
      <c r="L215">
        <v>568</v>
      </c>
      <c r="M215">
        <v>14169</v>
      </c>
      <c r="P215" t="s">
        <v>41</v>
      </c>
      <c r="Q215" t="s">
        <v>459</v>
      </c>
      <c r="R215">
        <v>568</v>
      </c>
      <c r="S215">
        <v>14169</v>
      </c>
      <c r="T215" t="str">
        <f>IF(PulpitNawigacyjny!$C$8="Cała Polska","PRAWDA",IF(PulpitNawigacyjny!$C$8='WD11'!P215,"PRAWDA","FAŁSZ"))</f>
        <v>PRAWDA</v>
      </c>
    </row>
    <row r="216" spans="1:20" x14ac:dyDescent="0.25">
      <c r="A216" s="2" t="s">
        <v>42</v>
      </c>
      <c r="B216" s="2" t="s">
        <v>167</v>
      </c>
      <c r="C216" s="2" t="s">
        <v>193</v>
      </c>
      <c r="D216">
        <v>652</v>
      </c>
      <c r="F216" s="2" t="s">
        <v>42</v>
      </c>
      <c r="G216" s="2" t="s">
        <v>136</v>
      </c>
      <c r="H216" s="2" t="s">
        <v>167</v>
      </c>
      <c r="I216">
        <v>27861</v>
      </c>
      <c r="K216" t="str">
        <f>tblWD11a[[#This Row],[Sróty]]&amp; CHAR(10)&amp;" "&amp;tblWD11a[[#This Row],[Data]]</f>
        <v>MZ.
 22r lut</v>
      </c>
      <c r="L216">
        <v>652</v>
      </c>
      <c r="M216">
        <v>27861</v>
      </c>
      <c r="P216" t="s">
        <v>42</v>
      </c>
      <c r="Q216" t="s">
        <v>460</v>
      </c>
      <c r="R216">
        <v>652</v>
      </c>
      <c r="S216">
        <v>27861</v>
      </c>
      <c r="T216" t="str">
        <f>IF(PulpitNawigacyjny!$C$8="Cała Polska","PRAWDA",IF(PulpitNawigacyjny!$C$8='WD11'!P216,"PRAWDA","FAŁSZ"))</f>
        <v>PRAWDA</v>
      </c>
    </row>
    <row r="217" spans="1:20" x14ac:dyDescent="0.25">
      <c r="A217" s="2" t="s">
        <v>43</v>
      </c>
      <c r="B217" s="2" t="s">
        <v>164</v>
      </c>
      <c r="C217" s="2" t="s">
        <v>193</v>
      </c>
      <c r="D217">
        <v>166</v>
      </c>
      <c r="F217" s="2" t="s">
        <v>43</v>
      </c>
      <c r="G217" s="2" t="s">
        <v>136</v>
      </c>
      <c r="H217" s="2" t="s">
        <v>164</v>
      </c>
      <c r="I217">
        <v>4337</v>
      </c>
      <c r="K217" t="str">
        <f>tblWD11a[[#This Row],[Sróty]]&amp; CHAR(10)&amp;" "&amp;tblWD11a[[#This Row],[Data]]</f>
        <v>OP.
 22r lut</v>
      </c>
      <c r="L217">
        <v>166</v>
      </c>
      <c r="M217">
        <v>4337</v>
      </c>
      <c r="P217" t="s">
        <v>43</v>
      </c>
      <c r="Q217" t="s">
        <v>461</v>
      </c>
      <c r="R217">
        <v>166</v>
      </c>
      <c r="S217">
        <v>4337</v>
      </c>
      <c r="T217" t="str">
        <f>IF(PulpitNawigacyjny!$C$8="Cała Polska","PRAWDA",IF(PulpitNawigacyjny!$C$8='WD11'!P217,"PRAWDA","FAŁSZ"))</f>
        <v>PRAWDA</v>
      </c>
    </row>
    <row r="218" spans="1:20" x14ac:dyDescent="0.25">
      <c r="A218" s="2" t="s">
        <v>44</v>
      </c>
      <c r="B218" s="2" t="s">
        <v>168</v>
      </c>
      <c r="C218" s="2" t="s">
        <v>193</v>
      </c>
      <c r="D218">
        <v>416</v>
      </c>
      <c r="F218" s="2" t="s">
        <v>44</v>
      </c>
      <c r="G218" s="2" t="s">
        <v>136</v>
      </c>
      <c r="H218" s="2" t="s">
        <v>168</v>
      </c>
      <c r="I218">
        <v>6251</v>
      </c>
      <c r="K218" t="str">
        <f>tblWD11a[[#This Row],[Sróty]]&amp; CHAR(10)&amp;" "&amp;tblWD11a[[#This Row],[Data]]</f>
        <v>PK.
 22r lut</v>
      </c>
      <c r="L218">
        <v>416</v>
      </c>
      <c r="M218">
        <v>6251</v>
      </c>
      <c r="P218" t="s">
        <v>44</v>
      </c>
      <c r="Q218" t="s">
        <v>462</v>
      </c>
      <c r="R218">
        <v>416</v>
      </c>
      <c r="S218">
        <v>6251</v>
      </c>
      <c r="T218" t="str">
        <f>IF(PulpitNawigacyjny!$C$8="Cała Polska","PRAWDA",IF(PulpitNawigacyjny!$C$8='WD11'!P218,"PRAWDA","FAŁSZ"))</f>
        <v>PRAWDA</v>
      </c>
    </row>
    <row r="219" spans="1:20" x14ac:dyDescent="0.25">
      <c r="A219" s="2" t="s">
        <v>45</v>
      </c>
      <c r="B219" s="2" t="s">
        <v>169</v>
      </c>
      <c r="C219" s="2" t="s">
        <v>193</v>
      </c>
      <c r="D219">
        <v>161</v>
      </c>
      <c r="F219" s="2" t="s">
        <v>45</v>
      </c>
      <c r="G219" s="2" t="s">
        <v>136</v>
      </c>
      <c r="H219" s="2" t="s">
        <v>169</v>
      </c>
      <c r="I219">
        <v>4586</v>
      </c>
      <c r="K219" t="str">
        <f>tblWD11a[[#This Row],[Sróty]]&amp; CHAR(10)&amp;" "&amp;tblWD11a[[#This Row],[Data]]</f>
        <v>PD.
 22r lut</v>
      </c>
      <c r="L219">
        <v>161</v>
      </c>
      <c r="M219">
        <v>4586</v>
      </c>
      <c r="P219" t="s">
        <v>45</v>
      </c>
      <c r="Q219" t="s">
        <v>463</v>
      </c>
      <c r="R219">
        <v>161</v>
      </c>
      <c r="S219">
        <v>4586</v>
      </c>
      <c r="T219" t="str">
        <f>IF(PulpitNawigacyjny!$C$8="Cała Polska","PRAWDA",IF(PulpitNawigacyjny!$C$8='WD11'!P219,"PRAWDA","FAŁSZ"))</f>
        <v>PRAWDA</v>
      </c>
    </row>
    <row r="220" spans="1:20" x14ac:dyDescent="0.25">
      <c r="A220" s="2" t="s">
        <v>46</v>
      </c>
      <c r="B220" s="2" t="s">
        <v>170</v>
      </c>
      <c r="C220" s="2" t="s">
        <v>193</v>
      </c>
      <c r="D220">
        <v>358</v>
      </c>
      <c r="F220" s="2" t="s">
        <v>46</v>
      </c>
      <c r="G220" s="2" t="s">
        <v>136</v>
      </c>
      <c r="H220" s="2" t="s">
        <v>170</v>
      </c>
      <c r="I220">
        <v>13831</v>
      </c>
      <c r="K220" t="str">
        <f>tblWD11a[[#This Row],[Sróty]]&amp; CHAR(10)&amp;" "&amp;tblWD11a[[#This Row],[Data]]</f>
        <v>PM.
 22r lut</v>
      </c>
      <c r="L220">
        <v>358</v>
      </c>
      <c r="M220">
        <v>13831</v>
      </c>
      <c r="P220" t="s">
        <v>46</v>
      </c>
      <c r="Q220" t="s">
        <v>464</v>
      </c>
      <c r="R220">
        <v>358</v>
      </c>
      <c r="S220">
        <v>13831</v>
      </c>
      <c r="T220" t="str">
        <f>IF(PulpitNawigacyjny!$C$8="Cała Polska","PRAWDA",IF(PulpitNawigacyjny!$C$8='WD11'!P220,"PRAWDA","FAŁSZ"))</f>
        <v>PRAWDA</v>
      </c>
    </row>
    <row r="221" spans="1:20" x14ac:dyDescent="0.25">
      <c r="A221" s="2" t="s">
        <v>47</v>
      </c>
      <c r="B221" s="2" t="s">
        <v>171</v>
      </c>
      <c r="C221" s="2" t="s">
        <v>193</v>
      </c>
      <c r="D221">
        <v>832</v>
      </c>
      <c r="F221" s="2" t="s">
        <v>47</v>
      </c>
      <c r="G221" s="2" t="s">
        <v>136</v>
      </c>
      <c r="H221" s="2" t="s">
        <v>171</v>
      </c>
      <c r="I221">
        <v>20647</v>
      </c>
      <c r="K221" t="str">
        <f>tblWD11a[[#This Row],[Sróty]]&amp; CHAR(10)&amp;" "&amp;tblWD11a[[#This Row],[Data]]</f>
        <v>SL.
 22r lut</v>
      </c>
      <c r="L221">
        <v>832</v>
      </c>
      <c r="M221">
        <v>20647</v>
      </c>
      <c r="P221" t="s">
        <v>47</v>
      </c>
      <c r="Q221" t="s">
        <v>465</v>
      </c>
      <c r="R221">
        <v>832</v>
      </c>
      <c r="S221">
        <v>20647</v>
      </c>
      <c r="T221" t="str">
        <f>IF(PulpitNawigacyjny!$C$8="Cała Polska","PRAWDA",IF(PulpitNawigacyjny!$C$8='WD11'!P221,"PRAWDA","FAŁSZ"))</f>
        <v>PRAWDA</v>
      </c>
    </row>
    <row r="222" spans="1:20" x14ac:dyDescent="0.25">
      <c r="A222" s="2" t="s">
        <v>48</v>
      </c>
      <c r="B222" s="2" t="s">
        <v>172</v>
      </c>
      <c r="C222" s="2" t="s">
        <v>193</v>
      </c>
      <c r="D222">
        <v>263</v>
      </c>
      <c r="F222" s="2" t="s">
        <v>48</v>
      </c>
      <c r="G222" s="2" t="s">
        <v>136</v>
      </c>
      <c r="H222" s="2" t="s">
        <v>172</v>
      </c>
      <c r="I222">
        <v>5253</v>
      </c>
      <c r="K222" t="str">
        <f>tblWD11a[[#This Row],[Sróty]]&amp; CHAR(10)&amp;" "&amp;tblWD11a[[#This Row],[Data]]</f>
        <v>SK.
 22r lut</v>
      </c>
      <c r="L222">
        <v>263</v>
      </c>
      <c r="M222">
        <v>5253</v>
      </c>
      <c r="P222" t="s">
        <v>48</v>
      </c>
      <c r="Q222" t="s">
        <v>466</v>
      </c>
      <c r="R222">
        <v>263</v>
      </c>
      <c r="S222">
        <v>5253</v>
      </c>
      <c r="T222" t="str">
        <f>IF(PulpitNawigacyjny!$C$8="Cała Polska","PRAWDA",IF(PulpitNawigacyjny!$C$8='WD11'!P222,"PRAWDA","FAŁSZ"))</f>
        <v>PRAWDA</v>
      </c>
    </row>
    <row r="223" spans="1:20" x14ac:dyDescent="0.25">
      <c r="A223" s="2" t="s">
        <v>49</v>
      </c>
      <c r="B223" s="2" t="s">
        <v>173</v>
      </c>
      <c r="C223" s="2" t="s">
        <v>193</v>
      </c>
      <c r="D223">
        <v>234</v>
      </c>
      <c r="F223" s="2" t="s">
        <v>49</v>
      </c>
      <c r="G223" s="2" t="s">
        <v>136</v>
      </c>
      <c r="H223" s="2" t="s">
        <v>173</v>
      </c>
      <c r="I223">
        <v>8116</v>
      </c>
      <c r="K223" t="str">
        <f>tblWD11a[[#This Row],[Sróty]]&amp; CHAR(10)&amp;" "&amp;tblWD11a[[#This Row],[Data]]</f>
        <v>WN.
 22r lut</v>
      </c>
      <c r="L223">
        <v>234</v>
      </c>
      <c r="M223">
        <v>8116</v>
      </c>
      <c r="P223" t="s">
        <v>49</v>
      </c>
      <c r="Q223" t="s">
        <v>467</v>
      </c>
      <c r="R223">
        <v>234</v>
      </c>
      <c r="S223">
        <v>8116</v>
      </c>
      <c r="T223" t="str">
        <f>IF(PulpitNawigacyjny!$C$8="Cała Polska","PRAWDA",IF(PulpitNawigacyjny!$C$8='WD11'!P223,"PRAWDA","FAŁSZ"))</f>
        <v>PRAWDA</v>
      </c>
    </row>
    <row r="224" spans="1:20" x14ac:dyDescent="0.25">
      <c r="A224" s="2" t="s">
        <v>50</v>
      </c>
      <c r="B224" s="2" t="s">
        <v>174</v>
      </c>
      <c r="C224" s="2" t="s">
        <v>193</v>
      </c>
      <c r="D224">
        <v>480</v>
      </c>
      <c r="F224" s="2" t="s">
        <v>50</v>
      </c>
      <c r="G224" s="2" t="s">
        <v>136</v>
      </c>
      <c r="H224" s="2" t="s">
        <v>174</v>
      </c>
      <c r="I224">
        <v>18813</v>
      </c>
      <c r="K224" t="str">
        <f>tblWD11a[[#This Row],[Sróty]]&amp; CHAR(10)&amp;" "&amp;tblWD11a[[#This Row],[Data]]</f>
        <v>WP.
 22r lut</v>
      </c>
      <c r="L224">
        <v>480</v>
      </c>
      <c r="M224">
        <v>18813</v>
      </c>
      <c r="P224" t="s">
        <v>50</v>
      </c>
      <c r="Q224" t="s">
        <v>468</v>
      </c>
      <c r="R224">
        <v>480</v>
      </c>
      <c r="S224">
        <v>18813</v>
      </c>
      <c r="T224" t="str">
        <f>IF(PulpitNawigacyjny!$C$8="Cała Polska","PRAWDA",IF(PulpitNawigacyjny!$C$8='WD11'!P224,"PRAWDA","FAŁSZ"))</f>
        <v>PRAWDA</v>
      </c>
    </row>
    <row r="225" spans="1:20" x14ac:dyDescent="0.25">
      <c r="A225" s="2" t="s">
        <v>51</v>
      </c>
      <c r="B225" s="2" t="s">
        <v>175</v>
      </c>
      <c r="C225" s="2" t="s">
        <v>193</v>
      </c>
      <c r="D225">
        <v>274</v>
      </c>
      <c r="F225" s="2" t="s">
        <v>51</v>
      </c>
      <c r="G225" s="2" t="s">
        <v>136</v>
      </c>
      <c r="H225" s="2" t="s">
        <v>175</v>
      </c>
      <c r="I225">
        <v>8662</v>
      </c>
      <c r="K225" t="str">
        <f>tblWD11a[[#This Row],[Sróty]]&amp; CHAR(10)&amp;" "&amp;tblWD11a[[#This Row],[Data]]</f>
        <v>ZP.
 22r lut</v>
      </c>
      <c r="L225">
        <v>274</v>
      </c>
      <c r="M225">
        <v>8662</v>
      </c>
      <c r="P225" t="s">
        <v>51</v>
      </c>
      <c r="Q225" t="s">
        <v>469</v>
      </c>
      <c r="R225">
        <v>274</v>
      </c>
      <c r="S225">
        <v>8662</v>
      </c>
      <c r="T225" t="str">
        <f>IF(PulpitNawigacyjny!$C$8="Cała Polska","PRAWDA",IF(PulpitNawigacyjny!$C$8='WD11'!P225,"PRAWDA","FAŁSZ"))</f>
        <v>PRAWDA</v>
      </c>
    </row>
    <row r="226" spans="1:20" x14ac:dyDescent="0.25">
      <c r="A226" s="2" t="s">
        <v>36</v>
      </c>
      <c r="B226" s="2" t="s">
        <v>160</v>
      </c>
      <c r="C226" s="2" t="s">
        <v>194</v>
      </c>
      <c r="D226">
        <v>208</v>
      </c>
      <c r="F226" s="2" t="s">
        <v>36</v>
      </c>
      <c r="G226" s="2" t="s">
        <v>137</v>
      </c>
      <c r="H226" s="2" t="s">
        <v>160</v>
      </c>
      <c r="I226">
        <v>4491</v>
      </c>
      <c r="K226" t="str">
        <f>tblWD11a[[#This Row],[Sróty]]&amp; CHAR(10)&amp;" "&amp;tblWD11a[[#This Row],[Data]]</f>
        <v>DS.
 22r mar</v>
      </c>
      <c r="L226">
        <v>208</v>
      </c>
      <c r="M226">
        <v>4491</v>
      </c>
      <c r="P226" t="s">
        <v>36</v>
      </c>
      <c r="Q226" t="s">
        <v>470</v>
      </c>
      <c r="R226">
        <v>208</v>
      </c>
      <c r="S226">
        <v>4491</v>
      </c>
      <c r="T226" t="str">
        <f>IF(PulpitNawigacyjny!$C$8="Cała Polska","PRAWDA",IF(PulpitNawigacyjny!$C$8='WD11'!P226,"PRAWDA","FAŁSZ"))</f>
        <v>PRAWDA</v>
      </c>
    </row>
    <row r="227" spans="1:20" x14ac:dyDescent="0.25">
      <c r="A227" s="2" t="s">
        <v>37</v>
      </c>
      <c r="B227" s="2" t="s">
        <v>161</v>
      </c>
      <c r="C227" s="2" t="s">
        <v>194</v>
      </c>
      <c r="D227">
        <v>311</v>
      </c>
      <c r="F227" s="2" t="s">
        <v>37</v>
      </c>
      <c r="G227" s="2" t="s">
        <v>137</v>
      </c>
      <c r="H227" s="2" t="s">
        <v>161</v>
      </c>
      <c r="I227">
        <v>2565</v>
      </c>
      <c r="K227" t="str">
        <f>tblWD11a[[#This Row],[Sróty]]&amp; CHAR(10)&amp;" "&amp;tblWD11a[[#This Row],[Data]]</f>
        <v>KP.
 22r mar</v>
      </c>
      <c r="L227">
        <v>311</v>
      </c>
      <c r="M227">
        <v>2565</v>
      </c>
      <c r="P227" t="s">
        <v>37</v>
      </c>
      <c r="Q227" t="s">
        <v>471</v>
      </c>
      <c r="R227">
        <v>311</v>
      </c>
      <c r="S227">
        <v>2565</v>
      </c>
      <c r="T227" t="str">
        <f>IF(PulpitNawigacyjny!$C$8="Cała Polska","PRAWDA",IF(PulpitNawigacyjny!$C$8='WD11'!P227,"PRAWDA","FAŁSZ"))</f>
        <v>PRAWDA</v>
      </c>
    </row>
    <row r="228" spans="1:20" x14ac:dyDescent="0.25">
      <c r="A228" s="2" t="s">
        <v>38</v>
      </c>
      <c r="B228" s="2" t="s">
        <v>162</v>
      </c>
      <c r="C228" s="2" t="s">
        <v>194</v>
      </c>
      <c r="D228">
        <v>216</v>
      </c>
      <c r="F228" s="2" t="s">
        <v>38</v>
      </c>
      <c r="G228" s="2" t="s">
        <v>137</v>
      </c>
      <c r="H228" s="2" t="s">
        <v>162</v>
      </c>
      <c r="I228">
        <v>2295</v>
      </c>
      <c r="K228" t="str">
        <f>tblWD11a[[#This Row],[Sróty]]&amp; CHAR(10)&amp;" "&amp;tblWD11a[[#This Row],[Data]]</f>
        <v>LU.
 22r mar</v>
      </c>
      <c r="L228">
        <v>216</v>
      </c>
      <c r="M228">
        <v>2295</v>
      </c>
      <c r="P228" t="s">
        <v>38</v>
      </c>
      <c r="Q228" t="s">
        <v>472</v>
      </c>
      <c r="R228">
        <v>216</v>
      </c>
      <c r="S228">
        <v>2295</v>
      </c>
      <c r="T228" t="str">
        <f>IF(PulpitNawigacyjny!$C$8="Cała Polska","PRAWDA",IF(PulpitNawigacyjny!$C$8='WD11'!P228,"PRAWDA","FAŁSZ"))</f>
        <v>PRAWDA</v>
      </c>
    </row>
    <row r="229" spans="1:20" x14ac:dyDescent="0.25">
      <c r="A229" s="2" t="s">
        <v>39</v>
      </c>
      <c r="B229" s="2" t="s">
        <v>165</v>
      </c>
      <c r="C229" s="2" t="s">
        <v>194</v>
      </c>
      <c r="D229">
        <v>162</v>
      </c>
      <c r="F229" s="2" t="s">
        <v>39</v>
      </c>
      <c r="G229" s="2" t="s">
        <v>137</v>
      </c>
      <c r="H229" s="2" t="s">
        <v>165</v>
      </c>
      <c r="I229">
        <v>1584</v>
      </c>
      <c r="K229" t="str">
        <f>tblWD11a[[#This Row],[Sróty]]&amp; CHAR(10)&amp;" "&amp;tblWD11a[[#This Row],[Data]]</f>
        <v>LB.
 22r mar</v>
      </c>
      <c r="L229">
        <v>162</v>
      </c>
      <c r="M229">
        <v>1584</v>
      </c>
      <c r="P229" t="s">
        <v>39</v>
      </c>
      <c r="Q229" t="s">
        <v>473</v>
      </c>
      <c r="R229">
        <v>162</v>
      </c>
      <c r="S229">
        <v>1584</v>
      </c>
      <c r="T229" t="str">
        <f>IF(PulpitNawigacyjny!$C$8="Cała Polska","PRAWDA",IF(PulpitNawigacyjny!$C$8='WD11'!P229,"PRAWDA","FAŁSZ"))</f>
        <v>PRAWDA</v>
      </c>
    </row>
    <row r="230" spans="1:20" x14ac:dyDescent="0.25">
      <c r="A230" s="2" t="s">
        <v>40</v>
      </c>
      <c r="B230" s="2" t="s">
        <v>166</v>
      </c>
      <c r="C230" s="2" t="s">
        <v>194</v>
      </c>
      <c r="D230">
        <v>329</v>
      </c>
      <c r="F230" s="2" t="s">
        <v>40</v>
      </c>
      <c r="G230" s="2" t="s">
        <v>137</v>
      </c>
      <c r="H230" s="2" t="s">
        <v>166</v>
      </c>
      <c r="I230">
        <v>3091</v>
      </c>
      <c r="K230" t="str">
        <f>tblWD11a[[#This Row],[Sróty]]&amp; CHAR(10)&amp;" "&amp;tblWD11a[[#This Row],[Data]]</f>
        <v>LD.
 22r mar</v>
      </c>
      <c r="L230">
        <v>329</v>
      </c>
      <c r="M230">
        <v>3091</v>
      </c>
      <c r="P230" t="s">
        <v>40</v>
      </c>
      <c r="Q230" t="s">
        <v>474</v>
      </c>
      <c r="R230">
        <v>329</v>
      </c>
      <c r="S230">
        <v>3091</v>
      </c>
      <c r="T230" t="str">
        <f>IF(PulpitNawigacyjny!$C$8="Cała Polska","PRAWDA",IF(PulpitNawigacyjny!$C$8='WD11'!P230,"PRAWDA","FAŁSZ"))</f>
        <v>PRAWDA</v>
      </c>
    </row>
    <row r="231" spans="1:20" x14ac:dyDescent="0.25">
      <c r="A231" s="2" t="s">
        <v>41</v>
      </c>
      <c r="B231" s="2" t="s">
        <v>163</v>
      </c>
      <c r="C231" s="2" t="s">
        <v>194</v>
      </c>
      <c r="D231">
        <v>252</v>
      </c>
      <c r="F231" s="2" t="s">
        <v>41</v>
      </c>
      <c r="G231" s="2" t="s">
        <v>137</v>
      </c>
      <c r="H231" s="2" t="s">
        <v>163</v>
      </c>
      <c r="I231">
        <v>4824</v>
      </c>
      <c r="K231" t="str">
        <f>tblWD11a[[#This Row],[Sróty]]&amp; CHAR(10)&amp;" "&amp;tblWD11a[[#This Row],[Data]]</f>
        <v>MA.
 22r mar</v>
      </c>
      <c r="L231">
        <v>252</v>
      </c>
      <c r="M231">
        <v>4824</v>
      </c>
      <c r="P231" t="s">
        <v>41</v>
      </c>
      <c r="Q231" t="s">
        <v>475</v>
      </c>
      <c r="R231">
        <v>252</v>
      </c>
      <c r="S231">
        <v>4824</v>
      </c>
      <c r="T231" t="str">
        <f>IF(PulpitNawigacyjny!$C$8="Cała Polska","PRAWDA",IF(PulpitNawigacyjny!$C$8='WD11'!P231,"PRAWDA","FAŁSZ"))</f>
        <v>PRAWDA</v>
      </c>
    </row>
    <row r="232" spans="1:20" x14ac:dyDescent="0.25">
      <c r="A232" s="2" t="s">
        <v>42</v>
      </c>
      <c r="B232" s="2" t="s">
        <v>167</v>
      </c>
      <c r="C232" s="2" t="s">
        <v>194</v>
      </c>
      <c r="D232">
        <v>376</v>
      </c>
      <c r="F232" s="2" t="s">
        <v>42</v>
      </c>
      <c r="G232" s="2" t="s">
        <v>137</v>
      </c>
      <c r="H232" s="2" t="s">
        <v>167</v>
      </c>
      <c r="I232">
        <v>9426</v>
      </c>
      <c r="K232" t="str">
        <f>tblWD11a[[#This Row],[Sróty]]&amp; CHAR(10)&amp;" "&amp;tblWD11a[[#This Row],[Data]]</f>
        <v>MZ.
 22r mar</v>
      </c>
      <c r="L232">
        <v>376</v>
      </c>
      <c r="M232">
        <v>9426</v>
      </c>
      <c r="P232" t="s">
        <v>42</v>
      </c>
      <c r="Q232" t="s">
        <v>476</v>
      </c>
      <c r="R232">
        <v>376</v>
      </c>
      <c r="S232">
        <v>9426</v>
      </c>
      <c r="T232" t="str">
        <f>IF(PulpitNawigacyjny!$C$8="Cała Polska","PRAWDA",IF(PulpitNawigacyjny!$C$8='WD11'!P232,"PRAWDA","FAŁSZ"))</f>
        <v>PRAWDA</v>
      </c>
    </row>
    <row r="233" spans="1:20" x14ac:dyDescent="0.25">
      <c r="A233" s="2" t="s">
        <v>43</v>
      </c>
      <c r="B233" s="2" t="s">
        <v>164</v>
      </c>
      <c r="C233" s="2" t="s">
        <v>194</v>
      </c>
      <c r="D233">
        <v>86</v>
      </c>
      <c r="F233" s="2" t="s">
        <v>43</v>
      </c>
      <c r="G233" s="2" t="s">
        <v>137</v>
      </c>
      <c r="H233" s="2" t="s">
        <v>164</v>
      </c>
      <c r="I233">
        <v>1165</v>
      </c>
      <c r="K233" t="str">
        <f>tblWD11a[[#This Row],[Sróty]]&amp; CHAR(10)&amp;" "&amp;tblWD11a[[#This Row],[Data]]</f>
        <v>OP.
 22r mar</v>
      </c>
      <c r="L233">
        <v>86</v>
      </c>
      <c r="M233">
        <v>1165</v>
      </c>
      <c r="P233" t="s">
        <v>43</v>
      </c>
      <c r="Q233" t="s">
        <v>477</v>
      </c>
      <c r="R233">
        <v>86</v>
      </c>
      <c r="S233">
        <v>1165</v>
      </c>
      <c r="T233" t="str">
        <f>IF(PulpitNawigacyjny!$C$8="Cała Polska","PRAWDA",IF(PulpitNawigacyjny!$C$8='WD11'!P233,"PRAWDA","FAŁSZ"))</f>
        <v>PRAWDA</v>
      </c>
    </row>
    <row r="234" spans="1:20" x14ac:dyDescent="0.25">
      <c r="A234" s="2" t="s">
        <v>44</v>
      </c>
      <c r="B234" s="2" t="s">
        <v>168</v>
      </c>
      <c r="C234" s="2" t="s">
        <v>194</v>
      </c>
      <c r="D234">
        <v>197</v>
      </c>
      <c r="F234" s="2" t="s">
        <v>44</v>
      </c>
      <c r="G234" s="2" t="s">
        <v>137</v>
      </c>
      <c r="H234" s="2" t="s">
        <v>168</v>
      </c>
      <c r="I234">
        <v>2153</v>
      </c>
      <c r="K234" t="str">
        <f>tblWD11a[[#This Row],[Sróty]]&amp; CHAR(10)&amp;" "&amp;tblWD11a[[#This Row],[Data]]</f>
        <v>PK.
 22r mar</v>
      </c>
      <c r="L234">
        <v>197</v>
      </c>
      <c r="M234">
        <v>2153</v>
      </c>
      <c r="P234" t="s">
        <v>44</v>
      </c>
      <c r="Q234" t="s">
        <v>478</v>
      </c>
      <c r="R234">
        <v>197</v>
      </c>
      <c r="S234">
        <v>2153</v>
      </c>
      <c r="T234" t="str">
        <f>IF(PulpitNawigacyjny!$C$8="Cała Polska","PRAWDA",IF(PulpitNawigacyjny!$C$8='WD11'!P234,"PRAWDA","FAŁSZ"))</f>
        <v>PRAWDA</v>
      </c>
    </row>
    <row r="235" spans="1:20" x14ac:dyDescent="0.25">
      <c r="A235" s="2" t="s">
        <v>45</v>
      </c>
      <c r="B235" s="2" t="s">
        <v>169</v>
      </c>
      <c r="C235" s="2" t="s">
        <v>194</v>
      </c>
      <c r="D235">
        <v>79</v>
      </c>
      <c r="F235" s="2" t="s">
        <v>45</v>
      </c>
      <c r="G235" s="2" t="s">
        <v>137</v>
      </c>
      <c r="H235" s="2" t="s">
        <v>169</v>
      </c>
      <c r="I235">
        <v>1427</v>
      </c>
      <c r="K235" t="str">
        <f>tblWD11a[[#This Row],[Sróty]]&amp; CHAR(10)&amp;" "&amp;tblWD11a[[#This Row],[Data]]</f>
        <v>PD.
 22r mar</v>
      </c>
      <c r="L235">
        <v>79</v>
      </c>
      <c r="M235">
        <v>1427</v>
      </c>
      <c r="P235" t="s">
        <v>45</v>
      </c>
      <c r="Q235" t="s">
        <v>479</v>
      </c>
      <c r="R235">
        <v>79</v>
      </c>
      <c r="S235">
        <v>1427</v>
      </c>
      <c r="T235" t="str">
        <f>IF(PulpitNawigacyjny!$C$8="Cała Polska","PRAWDA",IF(PulpitNawigacyjny!$C$8='WD11'!P235,"PRAWDA","FAŁSZ"))</f>
        <v>PRAWDA</v>
      </c>
    </row>
    <row r="236" spans="1:20" x14ac:dyDescent="0.25">
      <c r="A236" s="2" t="s">
        <v>46</v>
      </c>
      <c r="B236" s="2" t="s">
        <v>170</v>
      </c>
      <c r="C236" s="2" t="s">
        <v>194</v>
      </c>
      <c r="D236">
        <v>241</v>
      </c>
      <c r="F236" s="2" t="s">
        <v>46</v>
      </c>
      <c r="G236" s="2" t="s">
        <v>137</v>
      </c>
      <c r="H236" s="2" t="s">
        <v>170</v>
      </c>
      <c r="I236">
        <v>4248</v>
      </c>
      <c r="K236" t="str">
        <f>tblWD11a[[#This Row],[Sróty]]&amp; CHAR(10)&amp;" "&amp;tblWD11a[[#This Row],[Data]]</f>
        <v>PM.
 22r mar</v>
      </c>
      <c r="L236">
        <v>241</v>
      </c>
      <c r="M236">
        <v>4248</v>
      </c>
      <c r="P236" t="s">
        <v>46</v>
      </c>
      <c r="Q236" t="s">
        <v>480</v>
      </c>
      <c r="R236">
        <v>241</v>
      </c>
      <c r="S236">
        <v>4248</v>
      </c>
      <c r="T236" t="str">
        <f>IF(PulpitNawigacyjny!$C$8="Cała Polska","PRAWDA",IF(PulpitNawigacyjny!$C$8='WD11'!P236,"PRAWDA","FAŁSZ"))</f>
        <v>PRAWDA</v>
      </c>
    </row>
    <row r="237" spans="1:20" x14ac:dyDescent="0.25">
      <c r="A237" s="2" t="s">
        <v>47</v>
      </c>
      <c r="B237" s="2" t="s">
        <v>171</v>
      </c>
      <c r="C237" s="2" t="s">
        <v>194</v>
      </c>
      <c r="D237">
        <v>411</v>
      </c>
      <c r="F237" s="2" t="s">
        <v>47</v>
      </c>
      <c r="G237" s="2" t="s">
        <v>137</v>
      </c>
      <c r="H237" s="2" t="s">
        <v>171</v>
      </c>
      <c r="I237">
        <v>6437</v>
      </c>
      <c r="K237" t="str">
        <f>tblWD11a[[#This Row],[Sróty]]&amp; CHAR(10)&amp;" "&amp;tblWD11a[[#This Row],[Data]]</f>
        <v>SL.
 22r mar</v>
      </c>
      <c r="L237">
        <v>411</v>
      </c>
      <c r="M237">
        <v>6437</v>
      </c>
      <c r="P237" t="s">
        <v>47</v>
      </c>
      <c r="Q237" t="s">
        <v>481</v>
      </c>
      <c r="R237">
        <v>411</v>
      </c>
      <c r="S237">
        <v>6437</v>
      </c>
      <c r="T237" t="str">
        <f>IF(PulpitNawigacyjny!$C$8="Cała Polska","PRAWDA",IF(PulpitNawigacyjny!$C$8='WD11'!P237,"PRAWDA","FAŁSZ"))</f>
        <v>PRAWDA</v>
      </c>
    </row>
    <row r="238" spans="1:20" x14ac:dyDescent="0.25">
      <c r="A238" s="2" t="s">
        <v>48</v>
      </c>
      <c r="B238" s="2" t="s">
        <v>172</v>
      </c>
      <c r="C238" s="2" t="s">
        <v>194</v>
      </c>
      <c r="D238">
        <v>178</v>
      </c>
      <c r="F238" s="2" t="s">
        <v>48</v>
      </c>
      <c r="G238" s="2" t="s">
        <v>137</v>
      </c>
      <c r="H238" s="2" t="s">
        <v>172</v>
      </c>
      <c r="I238">
        <v>1453</v>
      </c>
      <c r="K238" t="str">
        <f>tblWD11a[[#This Row],[Sróty]]&amp; CHAR(10)&amp;" "&amp;tblWD11a[[#This Row],[Data]]</f>
        <v>SK.
 22r mar</v>
      </c>
      <c r="L238">
        <v>178</v>
      </c>
      <c r="M238">
        <v>1453</v>
      </c>
      <c r="P238" t="s">
        <v>48</v>
      </c>
      <c r="Q238" t="s">
        <v>482</v>
      </c>
      <c r="R238">
        <v>178</v>
      </c>
      <c r="S238">
        <v>1453</v>
      </c>
      <c r="T238" t="str">
        <f>IF(PulpitNawigacyjny!$C$8="Cała Polska","PRAWDA",IF(PulpitNawigacyjny!$C$8='WD11'!P238,"PRAWDA","FAŁSZ"))</f>
        <v>PRAWDA</v>
      </c>
    </row>
    <row r="239" spans="1:20" x14ac:dyDescent="0.25">
      <c r="A239" s="2" t="s">
        <v>49</v>
      </c>
      <c r="B239" s="2" t="s">
        <v>173</v>
      </c>
      <c r="C239" s="2" t="s">
        <v>194</v>
      </c>
      <c r="D239">
        <v>168</v>
      </c>
      <c r="F239" s="2" t="s">
        <v>49</v>
      </c>
      <c r="G239" s="2" t="s">
        <v>137</v>
      </c>
      <c r="H239" s="2" t="s">
        <v>173</v>
      </c>
      <c r="I239">
        <v>1752</v>
      </c>
      <c r="K239" t="str">
        <f>tblWD11a[[#This Row],[Sróty]]&amp; CHAR(10)&amp;" "&amp;tblWD11a[[#This Row],[Data]]</f>
        <v>WN.
 22r mar</v>
      </c>
      <c r="L239">
        <v>168</v>
      </c>
      <c r="M239">
        <v>1752</v>
      </c>
      <c r="P239" t="s">
        <v>49</v>
      </c>
      <c r="Q239" t="s">
        <v>483</v>
      </c>
      <c r="R239">
        <v>168</v>
      </c>
      <c r="S239">
        <v>1752</v>
      </c>
      <c r="T239" t="str">
        <f>IF(PulpitNawigacyjny!$C$8="Cała Polska","PRAWDA",IF(PulpitNawigacyjny!$C$8='WD11'!P239,"PRAWDA","FAŁSZ"))</f>
        <v>PRAWDA</v>
      </c>
    </row>
    <row r="240" spans="1:20" x14ac:dyDescent="0.25">
      <c r="A240" s="2" t="s">
        <v>50</v>
      </c>
      <c r="B240" s="2" t="s">
        <v>174</v>
      </c>
      <c r="C240" s="2" t="s">
        <v>194</v>
      </c>
      <c r="D240">
        <v>265</v>
      </c>
      <c r="F240" s="2" t="s">
        <v>50</v>
      </c>
      <c r="G240" s="2" t="s">
        <v>137</v>
      </c>
      <c r="H240" s="2" t="s">
        <v>174</v>
      </c>
      <c r="I240">
        <v>5366</v>
      </c>
      <c r="K240" t="str">
        <f>tblWD11a[[#This Row],[Sróty]]&amp; CHAR(10)&amp;" "&amp;tblWD11a[[#This Row],[Data]]</f>
        <v>WP.
 22r mar</v>
      </c>
      <c r="L240">
        <v>265</v>
      </c>
      <c r="M240">
        <v>5366</v>
      </c>
      <c r="P240" t="s">
        <v>50</v>
      </c>
      <c r="Q240" t="s">
        <v>484</v>
      </c>
      <c r="R240">
        <v>265</v>
      </c>
      <c r="S240">
        <v>5366</v>
      </c>
      <c r="T240" t="str">
        <f>IF(PulpitNawigacyjny!$C$8="Cała Polska","PRAWDA",IF(PulpitNawigacyjny!$C$8='WD11'!P240,"PRAWDA","FAŁSZ"))</f>
        <v>PRAWDA</v>
      </c>
    </row>
    <row r="241" spans="1:20" x14ac:dyDescent="0.25">
      <c r="A241" s="2" t="s">
        <v>51</v>
      </c>
      <c r="B241" s="2" t="s">
        <v>175</v>
      </c>
      <c r="C241" s="2" t="s">
        <v>194</v>
      </c>
      <c r="D241">
        <v>180</v>
      </c>
      <c r="F241" s="2" t="s">
        <v>51</v>
      </c>
      <c r="G241" s="2" t="s">
        <v>137</v>
      </c>
      <c r="H241" s="2" t="s">
        <v>175</v>
      </c>
      <c r="I241">
        <v>2395</v>
      </c>
      <c r="K241" t="str">
        <f>tblWD11a[[#This Row],[Sróty]]&amp; CHAR(10)&amp;" "&amp;tblWD11a[[#This Row],[Data]]</f>
        <v>ZP.
 22r mar</v>
      </c>
      <c r="L241">
        <v>180</v>
      </c>
      <c r="M241">
        <v>2395</v>
      </c>
      <c r="P241" t="s">
        <v>51</v>
      </c>
      <c r="Q241" t="s">
        <v>485</v>
      </c>
      <c r="R241">
        <v>180</v>
      </c>
      <c r="S241">
        <v>2395</v>
      </c>
      <c r="T241" t="str">
        <f>IF(PulpitNawigacyjny!$C$8="Cała Polska","PRAWDA",IF(PulpitNawigacyjny!$C$8='WD11'!P241,"PRAWDA","FAŁSZ"))</f>
        <v>PRAWDA</v>
      </c>
    </row>
    <row r="242" spans="1:20" x14ac:dyDescent="0.25">
      <c r="A242" s="2" t="s">
        <v>36</v>
      </c>
      <c r="B242" s="2" t="s">
        <v>160</v>
      </c>
      <c r="C242" s="2" t="s">
        <v>195</v>
      </c>
      <c r="D242">
        <v>55</v>
      </c>
      <c r="F242" s="2" t="s">
        <v>36</v>
      </c>
      <c r="G242" s="2" t="s">
        <v>138</v>
      </c>
      <c r="H242" s="2" t="s">
        <v>160</v>
      </c>
      <c r="I242">
        <v>1880</v>
      </c>
      <c r="K242" t="str">
        <f>tblWD11a[[#This Row],[Sróty]]&amp; CHAR(10)&amp;" "&amp;tblWD11a[[#This Row],[Data]]</f>
        <v>DS.
 22r kwi</v>
      </c>
      <c r="L242">
        <v>55</v>
      </c>
      <c r="M242">
        <v>1880</v>
      </c>
      <c r="P242" t="s">
        <v>36</v>
      </c>
      <c r="Q242" t="s">
        <v>486</v>
      </c>
      <c r="R242">
        <v>55</v>
      </c>
      <c r="S242">
        <v>1880</v>
      </c>
      <c r="T242" t="str">
        <f>IF(PulpitNawigacyjny!$C$8="Cała Polska","PRAWDA",IF(PulpitNawigacyjny!$C$8='WD11'!P242,"PRAWDA","FAŁSZ"))</f>
        <v>PRAWDA</v>
      </c>
    </row>
    <row r="243" spans="1:20" x14ac:dyDescent="0.25">
      <c r="A243" s="2" t="s">
        <v>37</v>
      </c>
      <c r="B243" s="2" t="s">
        <v>161</v>
      </c>
      <c r="C243" s="2" t="s">
        <v>195</v>
      </c>
      <c r="D243">
        <v>33</v>
      </c>
      <c r="F243" s="2" t="s">
        <v>37</v>
      </c>
      <c r="G243" s="2" t="s">
        <v>138</v>
      </c>
      <c r="H243" s="2" t="s">
        <v>161</v>
      </c>
      <c r="I243">
        <v>982</v>
      </c>
      <c r="K243" t="str">
        <f>tblWD11a[[#This Row],[Sróty]]&amp; CHAR(10)&amp;" "&amp;tblWD11a[[#This Row],[Data]]</f>
        <v>KP.
 22r kwi</v>
      </c>
      <c r="L243">
        <v>33</v>
      </c>
      <c r="M243">
        <v>982</v>
      </c>
      <c r="P243" t="s">
        <v>37</v>
      </c>
      <c r="Q243" t="s">
        <v>487</v>
      </c>
      <c r="R243">
        <v>33</v>
      </c>
      <c r="S243">
        <v>982</v>
      </c>
      <c r="T243" t="str">
        <f>IF(PulpitNawigacyjny!$C$8="Cała Polska","PRAWDA",IF(PulpitNawigacyjny!$C$8='WD11'!P243,"PRAWDA","FAŁSZ"))</f>
        <v>PRAWDA</v>
      </c>
    </row>
    <row r="244" spans="1:20" x14ac:dyDescent="0.25">
      <c r="A244" s="2" t="s">
        <v>38</v>
      </c>
      <c r="B244" s="2" t="s">
        <v>162</v>
      </c>
      <c r="C244" s="2" t="s">
        <v>195</v>
      </c>
      <c r="D244">
        <v>51</v>
      </c>
      <c r="F244" s="2" t="s">
        <v>38</v>
      </c>
      <c r="G244" s="2" t="s">
        <v>138</v>
      </c>
      <c r="H244" s="2" t="s">
        <v>162</v>
      </c>
      <c r="I244">
        <v>883</v>
      </c>
      <c r="K244" t="str">
        <f>tblWD11a[[#This Row],[Sróty]]&amp; CHAR(10)&amp;" "&amp;tblWD11a[[#This Row],[Data]]</f>
        <v>LU.
 22r kwi</v>
      </c>
      <c r="L244">
        <v>51</v>
      </c>
      <c r="M244">
        <v>883</v>
      </c>
      <c r="P244" t="s">
        <v>38</v>
      </c>
      <c r="Q244" t="s">
        <v>488</v>
      </c>
      <c r="R244">
        <v>51</v>
      </c>
      <c r="S244">
        <v>883</v>
      </c>
      <c r="T244" t="str">
        <f>IF(PulpitNawigacyjny!$C$8="Cała Polska","PRAWDA",IF(PulpitNawigacyjny!$C$8='WD11'!P244,"PRAWDA","FAŁSZ"))</f>
        <v>PRAWDA</v>
      </c>
    </row>
    <row r="245" spans="1:20" x14ac:dyDescent="0.25">
      <c r="A245" s="2" t="s">
        <v>39</v>
      </c>
      <c r="B245" s="2" t="s">
        <v>165</v>
      </c>
      <c r="C245" s="2" t="s">
        <v>195</v>
      </c>
      <c r="D245">
        <v>30</v>
      </c>
      <c r="F245" s="2" t="s">
        <v>39</v>
      </c>
      <c r="G245" s="2" t="s">
        <v>138</v>
      </c>
      <c r="H245" s="2" t="s">
        <v>165</v>
      </c>
      <c r="I245">
        <v>640</v>
      </c>
      <c r="K245" t="str">
        <f>tblWD11a[[#This Row],[Sróty]]&amp; CHAR(10)&amp;" "&amp;tblWD11a[[#This Row],[Data]]</f>
        <v>LB.
 22r kwi</v>
      </c>
      <c r="L245">
        <v>30</v>
      </c>
      <c r="M245">
        <v>640</v>
      </c>
      <c r="P245" t="s">
        <v>39</v>
      </c>
      <c r="Q245" t="s">
        <v>489</v>
      </c>
      <c r="R245">
        <v>30</v>
      </c>
      <c r="S245">
        <v>640</v>
      </c>
      <c r="T245" t="str">
        <f>IF(PulpitNawigacyjny!$C$8="Cała Polska","PRAWDA",IF(PulpitNawigacyjny!$C$8='WD11'!P245,"PRAWDA","FAŁSZ"))</f>
        <v>PRAWDA</v>
      </c>
    </row>
    <row r="246" spans="1:20" x14ac:dyDescent="0.25">
      <c r="A246" s="2" t="s">
        <v>40</v>
      </c>
      <c r="B246" s="2" t="s">
        <v>166</v>
      </c>
      <c r="C246" s="2" t="s">
        <v>195</v>
      </c>
      <c r="D246">
        <v>62</v>
      </c>
      <c r="F246" s="2" t="s">
        <v>40</v>
      </c>
      <c r="G246" s="2" t="s">
        <v>138</v>
      </c>
      <c r="H246" s="2" t="s">
        <v>166</v>
      </c>
      <c r="I246">
        <v>1259</v>
      </c>
      <c r="K246" t="str">
        <f>tblWD11a[[#This Row],[Sróty]]&amp; CHAR(10)&amp;" "&amp;tblWD11a[[#This Row],[Data]]</f>
        <v>LD.
 22r kwi</v>
      </c>
      <c r="L246">
        <v>62</v>
      </c>
      <c r="M246">
        <v>1259</v>
      </c>
      <c r="P246" t="s">
        <v>40</v>
      </c>
      <c r="Q246" t="s">
        <v>490</v>
      </c>
      <c r="R246">
        <v>62</v>
      </c>
      <c r="S246">
        <v>1259</v>
      </c>
      <c r="T246" t="str">
        <f>IF(PulpitNawigacyjny!$C$8="Cała Polska","PRAWDA",IF(PulpitNawigacyjny!$C$8='WD11'!P246,"PRAWDA","FAŁSZ"))</f>
        <v>PRAWDA</v>
      </c>
    </row>
    <row r="247" spans="1:20" x14ac:dyDescent="0.25">
      <c r="A247" s="2" t="s">
        <v>41</v>
      </c>
      <c r="B247" s="2" t="s">
        <v>163</v>
      </c>
      <c r="C247" s="2" t="s">
        <v>195</v>
      </c>
      <c r="D247">
        <v>48</v>
      </c>
      <c r="F247" s="2" t="s">
        <v>41</v>
      </c>
      <c r="G247" s="2" t="s">
        <v>138</v>
      </c>
      <c r="H247" s="2" t="s">
        <v>163</v>
      </c>
      <c r="I247">
        <v>2201</v>
      </c>
      <c r="K247" t="str">
        <f>tblWD11a[[#This Row],[Sróty]]&amp; CHAR(10)&amp;" "&amp;tblWD11a[[#This Row],[Data]]</f>
        <v>MA.
 22r kwi</v>
      </c>
      <c r="L247">
        <v>48</v>
      </c>
      <c r="M247">
        <v>2201</v>
      </c>
      <c r="P247" t="s">
        <v>41</v>
      </c>
      <c r="Q247" t="s">
        <v>491</v>
      </c>
      <c r="R247">
        <v>48</v>
      </c>
      <c r="S247">
        <v>2201</v>
      </c>
      <c r="T247" t="str">
        <f>IF(PulpitNawigacyjny!$C$8="Cała Polska","PRAWDA",IF(PulpitNawigacyjny!$C$8='WD11'!P247,"PRAWDA","FAŁSZ"))</f>
        <v>PRAWDA</v>
      </c>
    </row>
    <row r="248" spans="1:20" x14ac:dyDescent="0.25">
      <c r="A248" s="2" t="s">
        <v>42</v>
      </c>
      <c r="B248" s="2" t="s">
        <v>167</v>
      </c>
      <c r="C248" s="2" t="s">
        <v>195</v>
      </c>
      <c r="D248">
        <v>99</v>
      </c>
      <c r="F248" s="2" t="s">
        <v>42</v>
      </c>
      <c r="G248" s="2" t="s">
        <v>138</v>
      </c>
      <c r="H248" s="2" t="s">
        <v>167</v>
      </c>
      <c r="I248">
        <v>4986</v>
      </c>
      <c r="K248" t="str">
        <f>tblWD11a[[#This Row],[Sróty]]&amp; CHAR(10)&amp;" "&amp;tblWD11a[[#This Row],[Data]]</f>
        <v>MZ.
 22r kwi</v>
      </c>
      <c r="L248">
        <v>99</v>
      </c>
      <c r="M248">
        <v>4986</v>
      </c>
      <c r="P248" t="s">
        <v>42</v>
      </c>
      <c r="Q248" t="s">
        <v>492</v>
      </c>
      <c r="R248">
        <v>99</v>
      </c>
      <c r="S248">
        <v>4986</v>
      </c>
      <c r="T248" t="str">
        <f>IF(PulpitNawigacyjny!$C$8="Cała Polska","PRAWDA",IF(PulpitNawigacyjny!$C$8='WD11'!P248,"PRAWDA","FAŁSZ"))</f>
        <v>PRAWDA</v>
      </c>
    </row>
    <row r="249" spans="1:20" x14ac:dyDescent="0.25">
      <c r="A249" s="2" t="s">
        <v>43</v>
      </c>
      <c r="B249" s="2" t="s">
        <v>164</v>
      </c>
      <c r="C249" s="2" t="s">
        <v>195</v>
      </c>
      <c r="D249">
        <v>11</v>
      </c>
      <c r="F249" s="2" t="s">
        <v>43</v>
      </c>
      <c r="G249" s="2" t="s">
        <v>138</v>
      </c>
      <c r="H249" s="2" t="s">
        <v>164</v>
      </c>
      <c r="I249">
        <v>468</v>
      </c>
      <c r="K249" t="str">
        <f>tblWD11a[[#This Row],[Sróty]]&amp; CHAR(10)&amp;" "&amp;tblWD11a[[#This Row],[Data]]</f>
        <v>OP.
 22r kwi</v>
      </c>
      <c r="L249">
        <v>11</v>
      </c>
      <c r="M249">
        <v>468</v>
      </c>
      <c r="P249" t="s">
        <v>43</v>
      </c>
      <c r="Q249" t="s">
        <v>493</v>
      </c>
      <c r="R249">
        <v>11</v>
      </c>
      <c r="S249">
        <v>468</v>
      </c>
      <c r="T249" t="str">
        <f>IF(PulpitNawigacyjny!$C$8="Cała Polska","PRAWDA",IF(PulpitNawigacyjny!$C$8='WD11'!P249,"PRAWDA","FAŁSZ"))</f>
        <v>PRAWDA</v>
      </c>
    </row>
    <row r="250" spans="1:20" x14ac:dyDescent="0.25">
      <c r="A250" s="2" t="s">
        <v>44</v>
      </c>
      <c r="B250" s="2" t="s">
        <v>168</v>
      </c>
      <c r="C250" s="2" t="s">
        <v>195</v>
      </c>
      <c r="D250">
        <v>24</v>
      </c>
      <c r="F250" s="2" t="s">
        <v>44</v>
      </c>
      <c r="G250" s="2" t="s">
        <v>138</v>
      </c>
      <c r="H250" s="2" t="s">
        <v>168</v>
      </c>
      <c r="I250">
        <v>884</v>
      </c>
      <c r="K250" t="str">
        <f>tblWD11a[[#This Row],[Sróty]]&amp; CHAR(10)&amp;" "&amp;tblWD11a[[#This Row],[Data]]</f>
        <v>PK.
 22r kwi</v>
      </c>
      <c r="L250">
        <v>24</v>
      </c>
      <c r="M250">
        <v>884</v>
      </c>
      <c r="P250" t="s">
        <v>44</v>
      </c>
      <c r="Q250" t="s">
        <v>494</v>
      </c>
      <c r="R250">
        <v>24</v>
      </c>
      <c r="S250">
        <v>884</v>
      </c>
      <c r="T250" t="str">
        <f>IF(PulpitNawigacyjny!$C$8="Cała Polska","PRAWDA",IF(PulpitNawigacyjny!$C$8='WD11'!P250,"PRAWDA","FAŁSZ"))</f>
        <v>PRAWDA</v>
      </c>
    </row>
    <row r="251" spans="1:20" x14ac:dyDescent="0.25">
      <c r="A251" s="2" t="s">
        <v>45</v>
      </c>
      <c r="B251" s="2" t="s">
        <v>169</v>
      </c>
      <c r="C251" s="2" t="s">
        <v>195</v>
      </c>
      <c r="D251">
        <v>18</v>
      </c>
      <c r="F251" s="2" t="s">
        <v>45</v>
      </c>
      <c r="G251" s="2" t="s">
        <v>138</v>
      </c>
      <c r="H251" s="2" t="s">
        <v>169</v>
      </c>
      <c r="I251">
        <v>593</v>
      </c>
      <c r="K251" t="str">
        <f>tblWD11a[[#This Row],[Sróty]]&amp; CHAR(10)&amp;" "&amp;tblWD11a[[#This Row],[Data]]</f>
        <v>PD.
 22r kwi</v>
      </c>
      <c r="L251">
        <v>18</v>
      </c>
      <c r="M251">
        <v>593</v>
      </c>
      <c r="P251" t="s">
        <v>45</v>
      </c>
      <c r="Q251" t="s">
        <v>495</v>
      </c>
      <c r="R251">
        <v>18</v>
      </c>
      <c r="S251">
        <v>593</v>
      </c>
      <c r="T251" t="str">
        <f>IF(PulpitNawigacyjny!$C$8="Cała Polska","PRAWDA",IF(PulpitNawigacyjny!$C$8='WD11'!P251,"PRAWDA","FAŁSZ"))</f>
        <v>PRAWDA</v>
      </c>
    </row>
    <row r="252" spans="1:20" x14ac:dyDescent="0.25">
      <c r="A252" s="2" t="s">
        <v>46</v>
      </c>
      <c r="B252" s="2" t="s">
        <v>170</v>
      </c>
      <c r="C252" s="2" t="s">
        <v>195</v>
      </c>
      <c r="D252">
        <v>102</v>
      </c>
      <c r="F252" s="2" t="s">
        <v>46</v>
      </c>
      <c r="G252" s="2" t="s">
        <v>138</v>
      </c>
      <c r="H252" s="2" t="s">
        <v>170</v>
      </c>
      <c r="I252">
        <v>1759</v>
      </c>
      <c r="K252" t="str">
        <f>tblWD11a[[#This Row],[Sróty]]&amp; CHAR(10)&amp;" "&amp;tblWD11a[[#This Row],[Data]]</f>
        <v>PM.
 22r kwi</v>
      </c>
      <c r="L252">
        <v>102</v>
      </c>
      <c r="M252">
        <v>1759</v>
      </c>
      <c r="P252" t="s">
        <v>46</v>
      </c>
      <c r="Q252" t="s">
        <v>496</v>
      </c>
      <c r="R252">
        <v>102</v>
      </c>
      <c r="S252">
        <v>1759</v>
      </c>
      <c r="T252" t="str">
        <f>IF(PulpitNawigacyjny!$C$8="Cała Polska","PRAWDA",IF(PulpitNawigacyjny!$C$8='WD11'!P252,"PRAWDA","FAŁSZ"))</f>
        <v>PRAWDA</v>
      </c>
    </row>
    <row r="253" spans="1:20" x14ac:dyDescent="0.25">
      <c r="A253" s="2" t="s">
        <v>47</v>
      </c>
      <c r="B253" s="2" t="s">
        <v>171</v>
      </c>
      <c r="C253" s="2" t="s">
        <v>195</v>
      </c>
      <c r="D253">
        <v>82</v>
      </c>
      <c r="F253" s="2" t="s">
        <v>47</v>
      </c>
      <c r="G253" s="2" t="s">
        <v>138</v>
      </c>
      <c r="H253" s="2" t="s">
        <v>171</v>
      </c>
      <c r="I253">
        <v>2747</v>
      </c>
      <c r="K253" t="str">
        <f>tblWD11a[[#This Row],[Sróty]]&amp; CHAR(10)&amp;" "&amp;tblWD11a[[#This Row],[Data]]</f>
        <v>SL.
 22r kwi</v>
      </c>
      <c r="L253">
        <v>82</v>
      </c>
      <c r="M253">
        <v>2747</v>
      </c>
      <c r="P253" t="s">
        <v>47</v>
      </c>
      <c r="Q253" t="s">
        <v>497</v>
      </c>
      <c r="R253">
        <v>82</v>
      </c>
      <c r="S253">
        <v>2747</v>
      </c>
      <c r="T253" t="str">
        <f>IF(PulpitNawigacyjny!$C$8="Cała Polska","PRAWDA",IF(PulpitNawigacyjny!$C$8='WD11'!P253,"PRAWDA","FAŁSZ"))</f>
        <v>PRAWDA</v>
      </c>
    </row>
    <row r="254" spans="1:20" x14ac:dyDescent="0.25">
      <c r="A254" s="2" t="s">
        <v>48</v>
      </c>
      <c r="B254" s="2" t="s">
        <v>172</v>
      </c>
      <c r="C254" s="2" t="s">
        <v>195</v>
      </c>
      <c r="D254">
        <v>37</v>
      </c>
      <c r="F254" s="2" t="s">
        <v>48</v>
      </c>
      <c r="G254" s="2" t="s">
        <v>138</v>
      </c>
      <c r="H254" s="2" t="s">
        <v>172</v>
      </c>
      <c r="I254">
        <v>518</v>
      </c>
      <c r="K254" t="str">
        <f>tblWD11a[[#This Row],[Sróty]]&amp; CHAR(10)&amp;" "&amp;tblWD11a[[#This Row],[Data]]</f>
        <v>SK.
 22r kwi</v>
      </c>
      <c r="L254">
        <v>37</v>
      </c>
      <c r="M254">
        <v>518</v>
      </c>
      <c r="P254" t="s">
        <v>48</v>
      </c>
      <c r="Q254" t="s">
        <v>498</v>
      </c>
      <c r="R254">
        <v>37</v>
      </c>
      <c r="S254">
        <v>518</v>
      </c>
      <c r="T254" t="str">
        <f>IF(PulpitNawigacyjny!$C$8="Cała Polska","PRAWDA",IF(PulpitNawigacyjny!$C$8='WD11'!P254,"PRAWDA","FAŁSZ"))</f>
        <v>PRAWDA</v>
      </c>
    </row>
    <row r="255" spans="1:20" x14ac:dyDescent="0.25">
      <c r="A255" s="2" t="s">
        <v>49</v>
      </c>
      <c r="B255" s="2" t="s">
        <v>173</v>
      </c>
      <c r="C255" s="2" t="s">
        <v>195</v>
      </c>
      <c r="D255">
        <v>22</v>
      </c>
      <c r="F255" s="2" t="s">
        <v>49</v>
      </c>
      <c r="G255" s="2" t="s">
        <v>138</v>
      </c>
      <c r="H255" s="2" t="s">
        <v>173</v>
      </c>
      <c r="I255">
        <v>605</v>
      </c>
      <c r="K255" t="str">
        <f>tblWD11a[[#This Row],[Sróty]]&amp; CHAR(10)&amp;" "&amp;tblWD11a[[#This Row],[Data]]</f>
        <v>WN.
 22r kwi</v>
      </c>
      <c r="L255">
        <v>22</v>
      </c>
      <c r="M255">
        <v>605</v>
      </c>
      <c r="P255" t="s">
        <v>49</v>
      </c>
      <c r="Q255" t="s">
        <v>499</v>
      </c>
      <c r="R255">
        <v>22</v>
      </c>
      <c r="S255">
        <v>605</v>
      </c>
      <c r="T255" t="str">
        <f>IF(PulpitNawigacyjny!$C$8="Cała Polska","PRAWDA",IF(PulpitNawigacyjny!$C$8='WD11'!P255,"PRAWDA","FAŁSZ"))</f>
        <v>PRAWDA</v>
      </c>
    </row>
    <row r="256" spans="1:20" x14ac:dyDescent="0.25">
      <c r="A256" s="2" t="s">
        <v>50</v>
      </c>
      <c r="B256" s="2" t="s">
        <v>174</v>
      </c>
      <c r="C256" s="2" t="s">
        <v>195</v>
      </c>
      <c r="D256">
        <v>78</v>
      </c>
      <c r="F256" s="2" t="s">
        <v>50</v>
      </c>
      <c r="G256" s="2" t="s">
        <v>138</v>
      </c>
      <c r="H256" s="2" t="s">
        <v>174</v>
      </c>
      <c r="I256">
        <v>5727</v>
      </c>
      <c r="K256" t="str">
        <f>tblWD11a[[#This Row],[Sróty]]&amp; CHAR(10)&amp;" "&amp;tblWD11a[[#This Row],[Data]]</f>
        <v>WP.
 22r kwi</v>
      </c>
      <c r="L256">
        <v>78</v>
      </c>
      <c r="M256">
        <v>5727</v>
      </c>
      <c r="P256" t="s">
        <v>50</v>
      </c>
      <c r="Q256" t="s">
        <v>500</v>
      </c>
      <c r="R256">
        <v>78</v>
      </c>
      <c r="S256">
        <v>5727</v>
      </c>
      <c r="T256" t="str">
        <f>IF(PulpitNawigacyjny!$C$8="Cała Polska","PRAWDA",IF(PulpitNawigacyjny!$C$8='WD11'!P256,"PRAWDA","FAŁSZ"))</f>
        <v>PRAWDA</v>
      </c>
    </row>
    <row r="257" spans="1:20" x14ac:dyDescent="0.25">
      <c r="A257" s="2" t="s">
        <v>51</v>
      </c>
      <c r="B257" s="2" t="s">
        <v>175</v>
      </c>
      <c r="C257" s="2" t="s">
        <v>195</v>
      </c>
      <c r="D257">
        <v>60</v>
      </c>
      <c r="F257" s="2" t="s">
        <v>51</v>
      </c>
      <c r="G257" s="2" t="s">
        <v>138</v>
      </c>
      <c r="H257" s="2" t="s">
        <v>175</v>
      </c>
      <c r="I257">
        <v>1033</v>
      </c>
      <c r="K257" t="str">
        <f>tblWD11a[[#This Row],[Sróty]]&amp; CHAR(10)&amp;" "&amp;tblWD11a[[#This Row],[Data]]</f>
        <v>ZP.
 22r kwi</v>
      </c>
      <c r="L257">
        <v>60</v>
      </c>
      <c r="M257">
        <v>1033</v>
      </c>
      <c r="P257" t="s">
        <v>51</v>
      </c>
      <c r="Q257" t="s">
        <v>501</v>
      </c>
      <c r="R257">
        <v>60</v>
      </c>
      <c r="S257">
        <v>1033</v>
      </c>
      <c r="T257" t="str">
        <f>IF(PulpitNawigacyjny!$C$8="Cała Polska","PRAWDA",IF(PulpitNawigacyjny!$C$8='WD11'!P257,"PRAWDA","FAŁSZ"))</f>
        <v>PRAWDA</v>
      </c>
    </row>
    <row r="258" spans="1:20" x14ac:dyDescent="0.25">
      <c r="A258" s="2" t="s">
        <v>36</v>
      </c>
      <c r="B258" s="2" t="s">
        <v>160</v>
      </c>
      <c r="C258" s="2" t="s">
        <v>196</v>
      </c>
      <c r="D258">
        <v>22</v>
      </c>
      <c r="F258" s="2" t="s">
        <v>36</v>
      </c>
      <c r="G258" s="2" t="s">
        <v>139</v>
      </c>
      <c r="H258" s="2" t="s">
        <v>160</v>
      </c>
      <c r="I258">
        <v>1199</v>
      </c>
      <c r="K258" t="str">
        <f>tblWD11a[[#This Row],[Sróty]]&amp; CHAR(10)&amp;" "&amp;tblWD11a[[#This Row],[Data]]</f>
        <v>DS.
 22r maj</v>
      </c>
      <c r="L258">
        <v>22</v>
      </c>
      <c r="M258">
        <v>1199</v>
      </c>
      <c r="P258" t="s">
        <v>36</v>
      </c>
      <c r="Q258" t="s">
        <v>502</v>
      </c>
      <c r="R258">
        <v>22</v>
      </c>
      <c r="S258">
        <v>1199</v>
      </c>
      <c r="T258" t="str">
        <f>IF(PulpitNawigacyjny!$C$8="Cała Polska","PRAWDA",IF(PulpitNawigacyjny!$C$8='WD11'!P258,"PRAWDA","FAŁSZ"))</f>
        <v>PRAWDA</v>
      </c>
    </row>
    <row r="259" spans="1:20" x14ac:dyDescent="0.25">
      <c r="A259" s="2" t="s">
        <v>37</v>
      </c>
      <c r="B259" s="2" t="s">
        <v>161</v>
      </c>
      <c r="C259" s="2" t="s">
        <v>196</v>
      </c>
      <c r="D259">
        <v>11</v>
      </c>
      <c r="F259" s="2" t="s">
        <v>37</v>
      </c>
      <c r="G259" s="2" t="s">
        <v>139</v>
      </c>
      <c r="H259" s="2" t="s">
        <v>161</v>
      </c>
      <c r="I259">
        <v>589</v>
      </c>
      <c r="K259" t="str">
        <f>tblWD11a[[#This Row],[Sróty]]&amp; CHAR(10)&amp;" "&amp;tblWD11a[[#This Row],[Data]]</f>
        <v>KP.
 22r maj</v>
      </c>
      <c r="L259">
        <v>11</v>
      </c>
      <c r="M259">
        <v>589</v>
      </c>
      <c r="P259" t="s">
        <v>37</v>
      </c>
      <c r="Q259" t="s">
        <v>503</v>
      </c>
      <c r="R259">
        <v>11</v>
      </c>
      <c r="S259">
        <v>589</v>
      </c>
      <c r="T259" t="str">
        <f>IF(PulpitNawigacyjny!$C$8="Cała Polska","PRAWDA",IF(PulpitNawigacyjny!$C$8='WD11'!P259,"PRAWDA","FAŁSZ"))</f>
        <v>PRAWDA</v>
      </c>
    </row>
    <row r="260" spans="1:20" x14ac:dyDescent="0.25">
      <c r="A260" s="2" t="s">
        <v>38</v>
      </c>
      <c r="B260" s="2" t="s">
        <v>162</v>
      </c>
      <c r="C260" s="2" t="s">
        <v>196</v>
      </c>
      <c r="D260">
        <v>16</v>
      </c>
      <c r="F260" s="2" t="s">
        <v>38</v>
      </c>
      <c r="G260" s="2" t="s">
        <v>139</v>
      </c>
      <c r="H260" s="2" t="s">
        <v>162</v>
      </c>
      <c r="I260">
        <v>500</v>
      </c>
      <c r="K260" t="str">
        <f>tblWD11a[[#This Row],[Sróty]]&amp; CHAR(10)&amp;" "&amp;tblWD11a[[#This Row],[Data]]</f>
        <v>LU.
 22r maj</v>
      </c>
      <c r="L260">
        <v>16</v>
      </c>
      <c r="M260">
        <v>500</v>
      </c>
      <c r="P260" t="s">
        <v>38</v>
      </c>
      <c r="Q260" t="s">
        <v>504</v>
      </c>
      <c r="R260">
        <v>16</v>
      </c>
      <c r="S260">
        <v>500</v>
      </c>
      <c r="T260" t="str">
        <f>IF(PulpitNawigacyjny!$C$8="Cała Polska","PRAWDA",IF(PulpitNawigacyjny!$C$8='WD11'!P260,"PRAWDA","FAŁSZ"))</f>
        <v>PRAWDA</v>
      </c>
    </row>
    <row r="261" spans="1:20" x14ac:dyDescent="0.25">
      <c r="A261" s="2" t="s">
        <v>39</v>
      </c>
      <c r="B261" s="2" t="s">
        <v>165</v>
      </c>
      <c r="C261" s="2" t="s">
        <v>196</v>
      </c>
      <c r="D261">
        <v>12</v>
      </c>
      <c r="F261" s="2" t="s">
        <v>39</v>
      </c>
      <c r="G261" s="2" t="s">
        <v>139</v>
      </c>
      <c r="H261" s="2" t="s">
        <v>165</v>
      </c>
      <c r="I261">
        <v>348</v>
      </c>
      <c r="K261" t="str">
        <f>tblWD11a[[#This Row],[Sróty]]&amp; CHAR(10)&amp;" "&amp;tblWD11a[[#This Row],[Data]]</f>
        <v>LB.
 22r maj</v>
      </c>
      <c r="L261">
        <v>12</v>
      </c>
      <c r="M261">
        <v>348</v>
      </c>
      <c r="P261" t="s">
        <v>39</v>
      </c>
      <c r="Q261" t="s">
        <v>505</v>
      </c>
      <c r="R261">
        <v>12</v>
      </c>
      <c r="S261">
        <v>348</v>
      </c>
      <c r="T261" t="str">
        <f>IF(PulpitNawigacyjny!$C$8="Cała Polska","PRAWDA",IF(PulpitNawigacyjny!$C$8='WD11'!P261,"PRAWDA","FAŁSZ"))</f>
        <v>PRAWDA</v>
      </c>
    </row>
    <row r="262" spans="1:20" x14ac:dyDescent="0.25">
      <c r="A262" s="2" t="s">
        <v>40</v>
      </c>
      <c r="B262" s="2" t="s">
        <v>166</v>
      </c>
      <c r="C262" s="2" t="s">
        <v>196</v>
      </c>
      <c r="D262">
        <v>13</v>
      </c>
      <c r="F262" s="2" t="s">
        <v>40</v>
      </c>
      <c r="G262" s="2" t="s">
        <v>139</v>
      </c>
      <c r="H262" s="2" t="s">
        <v>166</v>
      </c>
      <c r="I262">
        <v>775</v>
      </c>
      <c r="K262" t="str">
        <f>tblWD11a[[#This Row],[Sróty]]&amp; CHAR(10)&amp;" "&amp;tblWD11a[[#This Row],[Data]]</f>
        <v>LD.
 22r maj</v>
      </c>
      <c r="L262">
        <v>13</v>
      </c>
      <c r="M262">
        <v>775</v>
      </c>
      <c r="P262" t="s">
        <v>40</v>
      </c>
      <c r="Q262" t="s">
        <v>506</v>
      </c>
      <c r="R262">
        <v>13</v>
      </c>
      <c r="S262">
        <v>775</v>
      </c>
      <c r="T262" t="str">
        <f>IF(PulpitNawigacyjny!$C$8="Cała Polska","PRAWDA",IF(PulpitNawigacyjny!$C$8='WD11'!P262,"PRAWDA","FAŁSZ"))</f>
        <v>PRAWDA</v>
      </c>
    </row>
    <row r="263" spans="1:20" x14ac:dyDescent="0.25">
      <c r="A263" s="2" t="s">
        <v>41</v>
      </c>
      <c r="B263" s="2" t="s">
        <v>163</v>
      </c>
      <c r="C263" s="2" t="s">
        <v>196</v>
      </c>
      <c r="D263">
        <v>18</v>
      </c>
      <c r="F263" s="2" t="s">
        <v>41</v>
      </c>
      <c r="G263" s="2" t="s">
        <v>139</v>
      </c>
      <c r="H263" s="2" t="s">
        <v>163</v>
      </c>
      <c r="I263">
        <v>1536</v>
      </c>
      <c r="K263" t="str">
        <f>tblWD11a[[#This Row],[Sróty]]&amp; CHAR(10)&amp;" "&amp;tblWD11a[[#This Row],[Data]]</f>
        <v>MA.
 22r maj</v>
      </c>
      <c r="L263">
        <v>18</v>
      </c>
      <c r="M263">
        <v>1536</v>
      </c>
      <c r="P263" t="s">
        <v>41</v>
      </c>
      <c r="Q263" t="s">
        <v>507</v>
      </c>
      <c r="R263">
        <v>18</v>
      </c>
      <c r="S263">
        <v>1536</v>
      </c>
      <c r="T263" t="str">
        <f>IF(PulpitNawigacyjny!$C$8="Cała Polska","PRAWDA",IF(PulpitNawigacyjny!$C$8='WD11'!P263,"PRAWDA","FAŁSZ"))</f>
        <v>PRAWDA</v>
      </c>
    </row>
    <row r="264" spans="1:20" x14ac:dyDescent="0.25">
      <c r="A264" s="2" t="s">
        <v>42</v>
      </c>
      <c r="B264" s="2" t="s">
        <v>167</v>
      </c>
      <c r="C264" s="2" t="s">
        <v>196</v>
      </c>
      <c r="D264">
        <v>60</v>
      </c>
      <c r="F264" s="2" t="s">
        <v>42</v>
      </c>
      <c r="G264" s="2" t="s">
        <v>139</v>
      </c>
      <c r="H264" s="2" t="s">
        <v>167</v>
      </c>
      <c r="I264">
        <v>3501</v>
      </c>
      <c r="K264" t="str">
        <f>tblWD11a[[#This Row],[Sróty]]&amp; CHAR(10)&amp;" "&amp;tblWD11a[[#This Row],[Data]]</f>
        <v>MZ.
 22r maj</v>
      </c>
      <c r="L264">
        <v>60</v>
      </c>
      <c r="M264">
        <v>3501</v>
      </c>
      <c r="P264" t="s">
        <v>42</v>
      </c>
      <c r="Q264" t="s">
        <v>508</v>
      </c>
      <c r="R264">
        <v>60</v>
      </c>
      <c r="S264">
        <v>3501</v>
      </c>
      <c r="T264" t="str">
        <f>IF(PulpitNawigacyjny!$C$8="Cała Polska","PRAWDA",IF(PulpitNawigacyjny!$C$8='WD11'!P264,"PRAWDA","FAŁSZ"))</f>
        <v>PRAWDA</v>
      </c>
    </row>
    <row r="265" spans="1:20" x14ac:dyDescent="0.25">
      <c r="A265" s="2" t="s">
        <v>43</v>
      </c>
      <c r="B265" s="2" t="s">
        <v>164</v>
      </c>
      <c r="C265" s="2" t="s">
        <v>196</v>
      </c>
      <c r="D265">
        <v>14</v>
      </c>
      <c r="F265" s="2" t="s">
        <v>43</v>
      </c>
      <c r="G265" s="2" t="s">
        <v>139</v>
      </c>
      <c r="H265" s="2" t="s">
        <v>164</v>
      </c>
      <c r="I265">
        <v>241</v>
      </c>
      <c r="K265" t="str">
        <f>tblWD11a[[#This Row],[Sróty]]&amp; CHAR(10)&amp;" "&amp;tblWD11a[[#This Row],[Data]]</f>
        <v>OP.
 22r maj</v>
      </c>
      <c r="L265">
        <v>14</v>
      </c>
      <c r="M265">
        <v>241</v>
      </c>
      <c r="P265" t="s">
        <v>43</v>
      </c>
      <c r="Q265" t="s">
        <v>509</v>
      </c>
      <c r="R265">
        <v>14</v>
      </c>
      <c r="S265">
        <v>241</v>
      </c>
      <c r="T265" t="str">
        <f>IF(PulpitNawigacyjny!$C$8="Cała Polska","PRAWDA",IF(PulpitNawigacyjny!$C$8='WD11'!P265,"PRAWDA","FAŁSZ"))</f>
        <v>PRAWDA</v>
      </c>
    </row>
    <row r="266" spans="1:20" x14ac:dyDescent="0.25">
      <c r="A266" s="2" t="s">
        <v>44</v>
      </c>
      <c r="B266" s="2" t="s">
        <v>168</v>
      </c>
      <c r="C266" s="2" t="s">
        <v>196</v>
      </c>
      <c r="D266">
        <v>11</v>
      </c>
      <c r="F266" s="2" t="s">
        <v>44</v>
      </c>
      <c r="G266" s="2" t="s">
        <v>139</v>
      </c>
      <c r="H266" s="2" t="s">
        <v>168</v>
      </c>
      <c r="I266">
        <v>676</v>
      </c>
      <c r="K266" t="str">
        <f>tblWD11a[[#This Row],[Sróty]]&amp; CHAR(10)&amp;" "&amp;tblWD11a[[#This Row],[Data]]</f>
        <v>PK.
 22r maj</v>
      </c>
      <c r="L266">
        <v>11</v>
      </c>
      <c r="M266">
        <v>676</v>
      </c>
      <c r="P266" t="s">
        <v>44</v>
      </c>
      <c r="Q266" t="s">
        <v>510</v>
      </c>
      <c r="R266">
        <v>11</v>
      </c>
      <c r="S266">
        <v>676</v>
      </c>
      <c r="T266" t="str">
        <f>IF(PulpitNawigacyjny!$C$8="Cała Polska","PRAWDA",IF(PulpitNawigacyjny!$C$8='WD11'!P266,"PRAWDA","FAŁSZ"))</f>
        <v>PRAWDA</v>
      </c>
    </row>
    <row r="267" spans="1:20" x14ac:dyDescent="0.25">
      <c r="A267" s="2" t="s">
        <v>45</v>
      </c>
      <c r="B267" s="2" t="s">
        <v>169</v>
      </c>
      <c r="C267" s="2" t="s">
        <v>196</v>
      </c>
      <c r="D267">
        <v>4</v>
      </c>
      <c r="F267" s="2" t="s">
        <v>45</v>
      </c>
      <c r="G267" s="2" t="s">
        <v>139</v>
      </c>
      <c r="H267" s="2" t="s">
        <v>169</v>
      </c>
      <c r="I267">
        <v>395</v>
      </c>
      <c r="K267" t="str">
        <f>tblWD11a[[#This Row],[Sróty]]&amp; CHAR(10)&amp;" "&amp;tblWD11a[[#This Row],[Data]]</f>
        <v>PD.
 22r maj</v>
      </c>
      <c r="L267">
        <v>4</v>
      </c>
      <c r="M267">
        <v>395</v>
      </c>
      <c r="P267" t="s">
        <v>45</v>
      </c>
      <c r="Q267" t="s">
        <v>511</v>
      </c>
      <c r="R267">
        <v>4</v>
      </c>
      <c r="S267">
        <v>395</v>
      </c>
      <c r="T267" t="str">
        <f>IF(PulpitNawigacyjny!$C$8="Cała Polska","PRAWDA",IF(PulpitNawigacyjny!$C$8='WD11'!P267,"PRAWDA","FAŁSZ"))</f>
        <v>PRAWDA</v>
      </c>
    </row>
    <row r="268" spans="1:20" x14ac:dyDescent="0.25">
      <c r="A268" s="2" t="s">
        <v>46</v>
      </c>
      <c r="B268" s="2" t="s">
        <v>170</v>
      </c>
      <c r="C268" s="2" t="s">
        <v>196</v>
      </c>
      <c r="D268">
        <v>17</v>
      </c>
      <c r="F268" s="2" t="s">
        <v>46</v>
      </c>
      <c r="G268" s="2" t="s">
        <v>139</v>
      </c>
      <c r="H268" s="2" t="s">
        <v>170</v>
      </c>
      <c r="I268">
        <v>1047</v>
      </c>
      <c r="K268" t="str">
        <f>tblWD11a[[#This Row],[Sróty]]&amp; CHAR(10)&amp;" "&amp;tblWD11a[[#This Row],[Data]]</f>
        <v>PM.
 22r maj</v>
      </c>
      <c r="L268">
        <v>17</v>
      </c>
      <c r="M268">
        <v>1047</v>
      </c>
      <c r="P268" t="s">
        <v>46</v>
      </c>
      <c r="Q268" t="s">
        <v>512</v>
      </c>
      <c r="R268">
        <v>17</v>
      </c>
      <c r="S268">
        <v>1047</v>
      </c>
      <c r="T268" t="str">
        <f>IF(PulpitNawigacyjny!$C$8="Cała Polska","PRAWDA",IF(PulpitNawigacyjny!$C$8='WD11'!P268,"PRAWDA","FAŁSZ"))</f>
        <v>PRAWDA</v>
      </c>
    </row>
    <row r="269" spans="1:20" x14ac:dyDescent="0.25">
      <c r="A269" s="2" t="s">
        <v>47</v>
      </c>
      <c r="B269" s="2" t="s">
        <v>171</v>
      </c>
      <c r="C269" s="2" t="s">
        <v>196</v>
      </c>
      <c r="D269">
        <v>25</v>
      </c>
      <c r="F269" s="2" t="s">
        <v>47</v>
      </c>
      <c r="G269" s="2" t="s">
        <v>139</v>
      </c>
      <c r="H269" s="2" t="s">
        <v>171</v>
      </c>
      <c r="I269">
        <v>1741</v>
      </c>
      <c r="K269" t="str">
        <f>tblWD11a[[#This Row],[Sróty]]&amp; CHAR(10)&amp;" "&amp;tblWD11a[[#This Row],[Data]]</f>
        <v>SL.
 22r maj</v>
      </c>
      <c r="L269">
        <v>25</v>
      </c>
      <c r="M269">
        <v>1741</v>
      </c>
      <c r="P269" t="s">
        <v>47</v>
      </c>
      <c r="Q269" t="s">
        <v>513</v>
      </c>
      <c r="R269">
        <v>25</v>
      </c>
      <c r="S269">
        <v>1741</v>
      </c>
      <c r="T269" t="str">
        <f>IF(PulpitNawigacyjny!$C$8="Cała Polska","PRAWDA",IF(PulpitNawigacyjny!$C$8='WD11'!P269,"PRAWDA","FAŁSZ"))</f>
        <v>PRAWDA</v>
      </c>
    </row>
    <row r="270" spans="1:20" x14ac:dyDescent="0.25">
      <c r="A270" s="2" t="s">
        <v>48</v>
      </c>
      <c r="B270" s="2" t="s">
        <v>172</v>
      </c>
      <c r="C270" s="2" t="s">
        <v>196</v>
      </c>
      <c r="D270">
        <v>12</v>
      </c>
      <c r="F270" s="2" t="s">
        <v>48</v>
      </c>
      <c r="G270" s="2" t="s">
        <v>139</v>
      </c>
      <c r="H270" s="2" t="s">
        <v>172</v>
      </c>
      <c r="I270">
        <v>304</v>
      </c>
      <c r="K270" t="str">
        <f>tblWD11a[[#This Row],[Sróty]]&amp; CHAR(10)&amp;" "&amp;tblWD11a[[#This Row],[Data]]</f>
        <v>SK.
 22r maj</v>
      </c>
      <c r="L270">
        <v>12</v>
      </c>
      <c r="M270">
        <v>304</v>
      </c>
      <c r="P270" t="s">
        <v>48</v>
      </c>
      <c r="Q270" t="s">
        <v>514</v>
      </c>
      <c r="R270">
        <v>12</v>
      </c>
      <c r="S270">
        <v>304</v>
      </c>
      <c r="T270" t="str">
        <f>IF(PulpitNawigacyjny!$C$8="Cała Polska","PRAWDA",IF(PulpitNawigacyjny!$C$8='WD11'!P270,"PRAWDA","FAŁSZ"))</f>
        <v>PRAWDA</v>
      </c>
    </row>
    <row r="271" spans="1:20" x14ac:dyDescent="0.25">
      <c r="A271" s="2" t="s">
        <v>49</v>
      </c>
      <c r="B271" s="2" t="s">
        <v>173</v>
      </c>
      <c r="C271" s="2" t="s">
        <v>196</v>
      </c>
      <c r="D271">
        <v>7</v>
      </c>
      <c r="F271" s="2" t="s">
        <v>49</v>
      </c>
      <c r="G271" s="2" t="s">
        <v>139</v>
      </c>
      <c r="H271" s="2" t="s">
        <v>173</v>
      </c>
      <c r="I271">
        <v>296</v>
      </c>
      <c r="K271" t="str">
        <f>tblWD11a[[#This Row],[Sróty]]&amp; CHAR(10)&amp;" "&amp;tblWD11a[[#This Row],[Data]]</f>
        <v>WN.
 22r maj</v>
      </c>
      <c r="L271">
        <v>7</v>
      </c>
      <c r="M271">
        <v>296</v>
      </c>
      <c r="P271" t="s">
        <v>49</v>
      </c>
      <c r="Q271" t="s">
        <v>515</v>
      </c>
      <c r="R271">
        <v>7</v>
      </c>
      <c r="S271">
        <v>296</v>
      </c>
      <c r="T271" t="str">
        <f>IF(PulpitNawigacyjny!$C$8="Cała Polska","PRAWDA",IF(PulpitNawigacyjny!$C$8='WD11'!P271,"PRAWDA","FAŁSZ"))</f>
        <v>PRAWDA</v>
      </c>
    </row>
    <row r="272" spans="1:20" x14ac:dyDescent="0.25">
      <c r="A272" s="2" t="s">
        <v>50</v>
      </c>
      <c r="B272" s="2" t="s">
        <v>174</v>
      </c>
      <c r="C272" s="2" t="s">
        <v>196</v>
      </c>
      <c r="D272">
        <v>18</v>
      </c>
      <c r="F272" s="2" t="s">
        <v>50</v>
      </c>
      <c r="G272" s="2" t="s">
        <v>139</v>
      </c>
      <c r="H272" s="2" t="s">
        <v>174</v>
      </c>
      <c r="I272">
        <v>3455</v>
      </c>
      <c r="K272" t="str">
        <f>tblWD11a[[#This Row],[Sróty]]&amp; CHAR(10)&amp;" "&amp;tblWD11a[[#This Row],[Data]]</f>
        <v>WP.
 22r maj</v>
      </c>
      <c r="L272">
        <v>18</v>
      </c>
      <c r="M272">
        <v>3455</v>
      </c>
      <c r="P272" t="s">
        <v>50</v>
      </c>
      <c r="Q272" t="s">
        <v>516</v>
      </c>
      <c r="R272">
        <v>18</v>
      </c>
      <c r="S272">
        <v>3455</v>
      </c>
      <c r="T272" t="str">
        <f>IF(PulpitNawigacyjny!$C$8="Cała Polska","PRAWDA",IF(PulpitNawigacyjny!$C$8='WD11'!P272,"PRAWDA","FAŁSZ"))</f>
        <v>PRAWDA</v>
      </c>
    </row>
    <row r="273" spans="1:20" x14ac:dyDescent="0.25">
      <c r="A273" s="2" t="s">
        <v>51</v>
      </c>
      <c r="B273" s="2" t="s">
        <v>175</v>
      </c>
      <c r="C273" s="2" t="s">
        <v>196</v>
      </c>
      <c r="D273">
        <v>7</v>
      </c>
      <c r="F273" s="2" t="s">
        <v>51</v>
      </c>
      <c r="G273" s="2" t="s">
        <v>139</v>
      </c>
      <c r="H273" s="2" t="s">
        <v>175</v>
      </c>
      <c r="I273">
        <v>623</v>
      </c>
      <c r="K273" t="str">
        <f>tblWD11a[[#This Row],[Sróty]]&amp; CHAR(10)&amp;" "&amp;tblWD11a[[#This Row],[Data]]</f>
        <v>ZP.
 22r maj</v>
      </c>
      <c r="L273">
        <v>7</v>
      </c>
      <c r="M273">
        <v>623</v>
      </c>
      <c r="P273" t="s">
        <v>51</v>
      </c>
      <c r="Q273" t="s">
        <v>517</v>
      </c>
      <c r="R273">
        <v>7</v>
      </c>
      <c r="S273">
        <v>623</v>
      </c>
      <c r="T273" t="str">
        <f>IF(PulpitNawigacyjny!$C$8="Cała Polska","PRAWDA",IF(PulpitNawigacyjny!$C$8='WD11'!P273,"PRAWDA","FAŁSZ"))</f>
        <v>PRAWDA</v>
      </c>
    </row>
    <row r="274" spans="1:20" x14ac:dyDescent="0.25">
      <c r="A274" s="2" t="s">
        <v>36</v>
      </c>
      <c r="B274" s="2" t="s">
        <v>160</v>
      </c>
      <c r="C274" s="2" t="s">
        <v>197</v>
      </c>
      <c r="D274">
        <v>5</v>
      </c>
      <c r="F274" s="2" t="s">
        <v>36</v>
      </c>
      <c r="G274" s="2" t="s">
        <v>140</v>
      </c>
      <c r="H274" s="2" t="s">
        <v>160</v>
      </c>
      <c r="I274">
        <v>605</v>
      </c>
      <c r="K274" t="str">
        <f>tblWD11a[[#This Row],[Sróty]]&amp; CHAR(10)&amp;" "&amp;tblWD11a[[#This Row],[Data]]</f>
        <v>DS.
 22r cze</v>
      </c>
      <c r="L274">
        <v>5</v>
      </c>
      <c r="M274">
        <v>605</v>
      </c>
      <c r="P274" t="s">
        <v>36</v>
      </c>
      <c r="Q274" t="s">
        <v>518</v>
      </c>
      <c r="R274">
        <v>5</v>
      </c>
      <c r="S274">
        <v>605</v>
      </c>
      <c r="T274" t="str">
        <f>IF(PulpitNawigacyjny!$C$8="Cała Polska","PRAWDA",IF(PulpitNawigacyjny!$C$8='WD11'!P274,"PRAWDA","FAŁSZ"))</f>
        <v>PRAWDA</v>
      </c>
    </row>
    <row r="275" spans="1:20" x14ac:dyDescent="0.25">
      <c r="A275" s="2" t="s">
        <v>37</v>
      </c>
      <c r="B275" s="2" t="s">
        <v>161</v>
      </c>
      <c r="C275" s="2" t="s">
        <v>197</v>
      </c>
      <c r="D275">
        <v>2</v>
      </c>
      <c r="F275" s="2" t="s">
        <v>37</v>
      </c>
      <c r="G275" s="2" t="s">
        <v>140</v>
      </c>
      <c r="H275" s="2" t="s">
        <v>161</v>
      </c>
      <c r="I275">
        <v>224</v>
      </c>
      <c r="K275" t="str">
        <f>tblWD11a[[#This Row],[Sróty]]&amp; CHAR(10)&amp;" "&amp;tblWD11a[[#This Row],[Data]]</f>
        <v>KP.
 22r cze</v>
      </c>
      <c r="L275">
        <v>2</v>
      </c>
      <c r="M275">
        <v>224</v>
      </c>
      <c r="P275" t="s">
        <v>37</v>
      </c>
      <c r="Q275" t="s">
        <v>519</v>
      </c>
      <c r="R275">
        <v>2</v>
      </c>
      <c r="S275">
        <v>224</v>
      </c>
      <c r="T275" t="str">
        <f>IF(PulpitNawigacyjny!$C$8="Cała Polska","PRAWDA",IF(PulpitNawigacyjny!$C$8='WD11'!P275,"PRAWDA","FAŁSZ"))</f>
        <v>PRAWDA</v>
      </c>
    </row>
    <row r="276" spans="1:20" x14ac:dyDescent="0.25">
      <c r="A276" s="2" t="s">
        <v>38</v>
      </c>
      <c r="B276" s="2" t="s">
        <v>162</v>
      </c>
      <c r="C276" s="2" t="s">
        <v>197</v>
      </c>
      <c r="D276">
        <v>6</v>
      </c>
      <c r="F276" s="2" t="s">
        <v>38</v>
      </c>
      <c r="G276" s="2" t="s">
        <v>140</v>
      </c>
      <c r="H276" s="2" t="s">
        <v>162</v>
      </c>
      <c r="I276">
        <v>275</v>
      </c>
      <c r="K276" t="str">
        <f>tblWD11a[[#This Row],[Sróty]]&amp; CHAR(10)&amp;" "&amp;tblWD11a[[#This Row],[Data]]</f>
        <v>LU.
 22r cze</v>
      </c>
      <c r="L276">
        <v>6</v>
      </c>
      <c r="M276">
        <v>275</v>
      </c>
      <c r="P276" t="s">
        <v>38</v>
      </c>
      <c r="Q276" t="s">
        <v>520</v>
      </c>
      <c r="R276">
        <v>6</v>
      </c>
      <c r="S276">
        <v>275</v>
      </c>
      <c r="T276" t="str">
        <f>IF(PulpitNawigacyjny!$C$8="Cała Polska","PRAWDA",IF(PulpitNawigacyjny!$C$8='WD11'!P276,"PRAWDA","FAŁSZ"))</f>
        <v>PRAWDA</v>
      </c>
    </row>
    <row r="277" spans="1:20" x14ac:dyDescent="0.25">
      <c r="A277" s="2" t="s">
        <v>39</v>
      </c>
      <c r="B277" s="2" t="s">
        <v>165</v>
      </c>
      <c r="C277" s="2" t="s">
        <v>197</v>
      </c>
      <c r="D277">
        <v>0</v>
      </c>
      <c r="F277" s="2" t="s">
        <v>39</v>
      </c>
      <c r="G277" s="2" t="s">
        <v>140</v>
      </c>
      <c r="H277" s="2" t="s">
        <v>165</v>
      </c>
      <c r="I277">
        <v>181</v>
      </c>
      <c r="K277" t="str">
        <f>tblWD11a[[#This Row],[Sróty]]&amp; CHAR(10)&amp;" "&amp;tblWD11a[[#This Row],[Data]]</f>
        <v>LB.
 22r cze</v>
      </c>
      <c r="L277">
        <v>0</v>
      </c>
      <c r="M277">
        <v>181</v>
      </c>
      <c r="P277" t="s">
        <v>39</v>
      </c>
      <c r="Q277" t="s">
        <v>521</v>
      </c>
      <c r="R277">
        <v>0</v>
      </c>
      <c r="S277">
        <v>181</v>
      </c>
      <c r="T277" t="str">
        <f>IF(PulpitNawigacyjny!$C$8="Cała Polska","PRAWDA",IF(PulpitNawigacyjny!$C$8='WD11'!P277,"PRAWDA","FAŁSZ"))</f>
        <v>PRAWDA</v>
      </c>
    </row>
    <row r="278" spans="1:20" x14ac:dyDescent="0.25">
      <c r="A278" s="2" t="s">
        <v>40</v>
      </c>
      <c r="B278" s="2" t="s">
        <v>166</v>
      </c>
      <c r="C278" s="2" t="s">
        <v>197</v>
      </c>
      <c r="D278">
        <v>17</v>
      </c>
      <c r="F278" s="2" t="s">
        <v>40</v>
      </c>
      <c r="G278" s="2" t="s">
        <v>140</v>
      </c>
      <c r="H278" s="2" t="s">
        <v>166</v>
      </c>
      <c r="I278">
        <v>421</v>
      </c>
      <c r="K278" t="str">
        <f>tblWD11a[[#This Row],[Sróty]]&amp; CHAR(10)&amp;" "&amp;tblWD11a[[#This Row],[Data]]</f>
        <v>LD.
 22r cze</v>
      </c>
      <c r="L278">
        <v>17</v>
      </c>
      <c r="M278">
        <v>421</v>
      </c>
      <c r="P278" t="s">
        <v>40</v>
      </c>
      <c r="Q278" t="s">
        <v>522</v>
      </c>
      <c r="R278">
        <v>17</v>
      </c>
      <c r="S278">
        <v>421</v>
      </c>
      <c r="T278" t="str">
        <f>IF(PulpitNawigacyjny!$C$8="Cała Polska","PRAWDA",IF(PulpitNawigacyjny!$C$8='WD11'!P278,"PRAWDA","FAŁSZ"))</f>
        <v>PRAWDA</v>
      </c>
    </row>
    <row r="279" spans="1:20" x14ac:dyDescent="0.25">
      <c r="A279" s="2" t="s">
        <v>41</v>
      </c>
      <c r="B279" s="2" t="s">
        <v>163</v>
      </c>
      <c r="C279" s="2" t="s">
        <v>197</v>
      </c>
      <c r="D279">
        <v>3</v>
      </c>
      <c r="F279" s="2" t="s">
        <v>41</v>
      </c>
      <c r="G279" s="2" t="s">
        <v>140</v>
      </c>
      <c r="H279" s="2" t="s">
        <v>163</v>
      </c>
      <c r="I279">
        <v>809</v>
      </c>
      <c r="K279" t="str">
        <f>tblWD11a[[#This Row],[Sróty]]&amp; CHAR(10)&amp;" "&amp;tblWD11a[[#This Row],[Data]]</f>
        <v>MA.
 22r cze</v>
      </c>
      <c r="L279">
        <v>3</v>
      </c>
      <c r="M279">
        <v>809</v>
      </c>
      <c r="P279" t="s">
        <v>41</v>
      </c>
      <c r="Q279" t="s">
        <v>523</v>
      </c>
      <c r="R279">
        <v>3</v>
      </c>
      <c r="S279">
        <v>809</v>
      </c>
      <c r="T279" t="str">
        <f>IF(PulpitNawigacyjny!$C$8="Cała Polska","PRAWDA",IF(PulpitNawigacyjny!$C$8='WD11'!P279,"PRAWDA","FAŁSZ"))</f>
        <v>PRAWDA</v>
      </c>
    </row>
    <row r="280" spans="1:20" x14ac:dyDescent="0.25">
      <c r="A280" s="2" t="s">
        <v>42</v>
      </c>
      <c r="B280" s="2" t="s">
        <v>167</v>
      </c>
      <c r="C280" s="2" t="s">
        <v>197</v>
      </c>
      <c r="D280">
        <v>22</v>
      </c>
      <c r="F280" s="2" t="s">
        <v>42</v>
      </c>
      <c r="G280" s="2" t="s">
        <v>140</v>
      </c>
      <c r="H280" s="2" t="s">
        <v>167</v>
      </c>
      <c r="I280">
        <v>1909</v>
      </c>
      <c r="K280" t="str">
        <f>tblWD11a[[#This Row],[Sróty]]&amp; CHAR(10)&amp;" "&amp;tblWD11a[[#This Row],[Data]]</f>
        <v>MZ.
 22r cze</v>
      </c>
      <c r="L280">
        <v>22</v>
      </c>
      <c r="M280">
        <v>1909</v>
      </c>
      <c r="P280" t="s">
        <v>42</v>
      </c>
      <c r="Q280" t="s">
        <v>524</v>
      </c>
      <c r="R280">
        <v>22</v>
      </c>
      <c r="S280">
        <v>1909</v>
      </c>
      <c r="T280" t="str">
        <f>IF(PulpitNawigacyjny!$C$8="Cała Polska","PRAWDA",IF(PulpitNawigacyjny!$C$8='WD11'!P280,"PRAWDA","FAŁSZ"))</f>
        <v>PRAWDA</v>
      </c>
    </row>
    <row r="281" spans="1:20" x14ac:dyDescent="0.25">
      <c r="A281" s="2" t="s">
        <v>43</v>
      </c>
      <c r="B281" s="2" t="s">
        <v>164</v>
      </c>
      <c r="C281" s="2" t="s">
        <v>197</v>
      </c>
      <c r="D281">
        <v>5</v>
      </c>
      <c r="F281" s="2" t="s">
        <v>43</v>
      </c>
      <c r="G281" s="2" t="s">
        <v>140</v>
      </c>
      <c r="H281" s="2" t="s">
        <v>164</v>
      </c>
      <c r="I281">
        <v>149</v>
      </c>
      <c r="K281" t="str">
        <f>tblWD11a[[#This Row],[Sróty]]&amp; CHAR(10)&amp;" "&amp;tblWD11a[[#This Row],[Data]]</f>
        <v>OP.
 22r cze</v>
      </c>
      <c r="L281">
        <v>5</v>
      </c>
      <c r="M281">
        <v>149</v>
      </c>
      <c r="P281" t="s">
        <v>43</v>
      </c>
      <c r="Q281" t="s">
        <v>525</v>
      </c>
      <c r="R281">
        <v>5</v>
      </c>
      <c r="S281">
        <v>149</v>
      </c>
      <c r="T281" t="str">
        <f>IF(PulpitNawigacyjny!$C$8="Cała Polska","PRAWDA",IF(PulpitNawigacyjny!$C$8='WD11'!P281,"PRAWDA","FAŁSZ"))</f>
        <v>PRAWDA</v>
      </c>
    </row>
    <row r="282" spans="1:20" x14ac:dyDescent="0.25">
      <c r="A282" s="2" t="s">
        <v>44</v>
      </c>
      <c r="B282" s="2" t="s">
        <v>168</v>
      </c>
      <c r="C282" s="2" t="s">
        <v>197</v>
      </c>
      <c r="D282">
        <v>6</v>
      </c>
      <c r="F282" s="2" t="s">
        <v>44</v>
      </c>
      <c r="G282" s="2" t="s">
        <v>140</v>
      </c>
      <c r="H282" s="2" t="s">
        <v>168</v>
      </c>
      <c r="I282">
        <v>437</v>
      </c>
      <c r="K282" t="str">
        <f>tblWD11a[[#This Row],[Sróty]]&amp; CHAR(10)&amp;" "&amp;tblWD11a[[#This Row],[Data]]</f>
        <v>PK.
 22r cze</v>
      </c>
      <c r="L282">
        <v>6</v>
      </c>
      <c r="M282">
        <v>437</v>
      </c>
      <c r="P282" t="s">
        <v>44</v>
      </c>
      <c r="Q282" t="s">
        <v>526</v>
      </c>
      <c r="R282">
        <v>6</v>
      </c>
      <c r="S282">
        <v>437</v>
      </c>
      <c r="T282" t="str">
        <f>IF(PulpitNawigacyjny!$C$8="Cała Polska","PRAWDA",IF(PulpitNawigacyjny!$C$8='WD11'!P282,"PRAWDA","FAŁSZ"))</f>
        <v>PRAWDA</v>
      </c>
    </row>
    <row r="283" spans="1:20" x14ac:dyDescent="0.25">
      <c r="A283" s="2" t="s">
        <v>45</v>
      </c>
      <c r="B283" s="2" t="s">
        <v>169</v>
      </c>
      <c r="C283" s="2" t="s">
        <v>197</v>
      </c>
      <c r="D283">
        <v>4</v>
      </c>
      <c r="F283" s="2" t="s">
        <v>45</v>
      </c>
      <c r="G283" s="2" t="s">
        <v>140</v>
      </c>
      <c r="H283" s="2" t="s">
        <v>169</v>
      </c>
      <c r="I283">
        <v>188</v>
      </c>
      <c r="K283" t="str">
        <f>tblWD11a[[#This Row],[Sróty]]&amp; CHAR(10)&amp;" "&amp;tblWD11a[[#This Row],[Data]]</f>
        <v>PD.
 22r cze</v>
      </c>
      <c r="L283">
        <v>4</v>
      </c>
      <c r="M283">
        <v>188</v>
      </c>
      <c r="P283" t="s">
        <v>45</v>
      </c>
      <c r="Q283" t="s">
        <v>527</v>
      </c>
      <c r="R283">
        <v>4</v>
      </c>
      <c r="S283">
        <v>188</v>
      </c>
      <c r="T283" t="str">
        <f>IF(PulpitNawigacyjny!$C$8="Cała Polska","PRAWDA",IF(PulpitNawigacyjny!$C$8='WD11'!P283,"PRAWDA","FAŁSZ"))</f>
        <v>PRAWDA</v>
      </c>
    </row>
    <row r="284" spans="1:20" x14ac:dyDescent="0.25">
      <c r="A284" s="2" t="s">
        <v>46</v>
      </c>
      <c r="B284" s="2" t="s">
        <v>170</v>
      </c>
      <c r="C284" s="2" t="s">
        <v>197</v>
      </c>
      <c r="D284">
        <v>10</v>
      </c>
      <c r="F284" s="2" t="s">
        <v>46</v>
      </c>
      <c r="G284" s="2" t="s">
        <v>140</v>
      </c>
      <c r="H284" s="2" t="s">
        <v>170</v>
      </c>
      <c r="I284">
        <v>527</v>
      </c>
      <c r="K284" t="str">
        <f>tblWD11a[[#This Row],[Sróty]]&amp; CHAR(10)&amp;" "&amp;tblWD11a[[#This Row],[Data]]</f>
        <v>PM.
 22r cze</v>
      </c>
      <c r="L284">
        <v>10</v>
      </c>
      <c r="M284">
        <v>527</v>
      </c>
      <c r="P284" t="s">
        <v>46</v>
      </c>
      <c r="Q284" t="s">
        <v>528</v>
      </c>
      <c r="R284">
        <v>10</v>
      </c>
      <c r="S284">
        <v>527</v>
      </c>
      <c r="T284" t="str">
        <f>IF(PulpitNawigacyjny!$C$8="Cała Polska","PRAWDA",IF(PulpitNawigacyjny!$C$8='WD11'!P284,"PRAWDA","FAŁSZ"))</f>
        <v>PRAWDA</v>
      </c>
    </row>
    <row r="285" spans="1:20" x14ac:dyDescent="0.25">
      <c r="A285" s="2" t="s">
        <v>47</v>
      </c>
      <c r="B285" s="2" t="s">
        <v>171</v>
      </c>
      <c r="C285" s="2" t="s">
        <v>197</v>
      </c>
      <c r="D285">
        <v>9</v>
      </c>
      <c r="F285" s="2" t="s">
        <v>47</v>
      </c>
      <c r="G285" s="2" t="s">
        <v>140</v>
      </c>
      <c r="H285" s="2" t="s">
        <v>171</v>
      </c>
      <c r="I285">
        <v>771</v>
      </c>
      <c r="K285" t="str">
        <f>tblWD11a[[#This Row],[Sróty]]&amp; CHAR(10)&amp;" "&amp;tblWD11a[[#This Row],[Data]]</f>
        <v>SL.
 22r cze</v>
      </c>
      <c r="L285">
        <v>9</v>
      </c>
      <c r="M285">
        <v>771</v>
      </c>
      <c r="P285" t="s">
        <v>47</v>
      </c>
      <c r="Q285" t="s">
        <v>529</v>
      </c>
      <c r="R285">
        <v>9</v>
      </c>
      <c r="S285">
        <v>771</v>
      </c>
      <c r="T285" t="str">
        <f>IF(PulpitNawigacyjny!$C$8="Cała Polska","PRAWDA",IF(PulpitNawigacyjny!$C$8='WD11'!P285,"PRAWDA","FAŁSZ"))</f>
        <v>PRAWDA</v>
      </c>
    </row>
    <row r="286" spans="1:20" x14ac:dyDescent="0.25">
      <c r="A286" s="2" t="s">
        <v>48</v>
      </c>
      <c r="B286" s="2" t="s">
        <v>172</v>
      </c>
      <c r="C286" s="2" t="s">
        <v>197</v>
      </c>
      <c r="D286">
        <v>5</v>
      </c>
      <c r="F286" s="2" t="s">
        <v>48</v>
      </c>
      <c r="G286" s="2" t="s">
        <v>140</v>
      </c>
      <c r="H286" s="2" t="s">
        <v>172</v>
      </c>
      <c r="I286">
        <v>195</v>
      </c>
      <c r="K286" t="str">
        <f>tblWD11a[[#This Row],[Sróty]]&amp; CHAR(10)&amp;" "&amp;tblWD11a[[#This Row],[Data]]</f>
        <v>SK.
 22r cze</v>
      </c>
      <c r="L286">
        <v>5</v>
      </c>
      <c r="M286">
        <v>195</v>
      </c>
      <c r="P286" t="s">
        <v>48</v>
      </c>
      <c r="Q286" t="s">
        <v>530</v>
      </c>
      <c r="R286">
        <v>5</v>
      </c>
      <c r="S286">
        <v>195</v>
      </c>
      <c r="T286" t="str">
        <f>IF(PulpitNawigacyjny!$C$8="Cała Polska","PRAWDA",IF(PulpitNawigacyjny!$C$8='WD11'!P286,"PRAWDA","FAŁSZ"))</f>
        <v>PRAWDA</v>
      </c>
    </row>
    <row r="287" spans="1:20" x14ac:dyDescent="0.25">
      <c r="A287" s="2" t="s">
        <v>49</v>
      </c>
      <c r="B287" s="2" t="s">
        <v>173</v>
      </c>
      <c r="C287" s="2" t="s">
        <v>197</v>
      </c>
      <c r="D287">
        <v>5</v>
      </c>
      <c r="F287" s="2" t="s">
        <v>49</v>
      </c>
      <c r="G287" s="2" t="s">
        <v>140</v>
      </c>
      <c r="H287" s="2" t="s">
        <v>173</v>
      </c>
      <c r="I287">
        <v>174</v>
      </c>
      <c r="K287" t="str">
        <f>tblWD11a[[#This Row],[Sróty]]&amp; CHAR(10)&amp;" "&amp;tblWD11a[[#This Row],[Data]]</f>
        <v>WN.
 22r cze</v>
      </c>
      <c r="L287">
        <v>5</v>
      </c>
      <c r="M287">
        <v>174</v>
      </c>
      <c r="P287" t="s">
        <v>49</v>
      </c>
      <c r="Q287" t="s">
        <v>531</v>
      </c>
      <c r="R287">
        <v>5</v>
      </c>
      <c r="S287">
        <v>174</v>
      </c>
      <c r="T287" t="str">
        <f>IF(PulpitNawigacyjny!$C$8="Cała Polska","PRAWDA",IF(PulpitNawigacyjny!$C$8='WD11'!P287,"PRAWDA","FAŁSZ"))</f>
        <v>PRAWDA</v>
      </c>
    </row>
    <row r="288" spans="1:20" x14ac:dyDescent="0.25">
      <c r="A288" s="2" t="s">
        <v>50</v>
      </c>
      <c r="B288" s="2" t="s">
        <v>174</v>
      </c>
      <c r="C288" s="2" t="s">
        <v>197</v>
      </c>
      <c r="D288">
        <v>1</v>
      </c>
      <c r="F288" s="2" t="s">
        <v>50</v>
      </c>
      <c r="G288" s="2" t="s">
        <v>140</v>
      </c>
      <c r="H288" s="2" t="s">
        <v>174</v>
      </c>
      <c r="I288">
        <v>550</v>
      </c>
      <c r="K288" t="str">
        <f>tblWD11a[[#This Row],[Sróty]]&amp; CHAR(10)&amp;" "&amp;tblWD11a[[#This Row],[Data]]</f>
        <v>WP.
 22r cze</v>
      </c>
      <c r="L288">
        <v>1</v>
      </c>
      <c r="M288">
        <v>550</v>
      </c>
      <c r="P288" t="s">
        <v>50</v>
      </c>
      <c r="Q288" t="s">
        <v>532</v>
      </c>
      <c r="R288">
        <v>1</v>
      </c>
      <c r="S288">
        <v>550</v>
      </c>
      <c r="T288" t="str">
        <f>IF(PulpitNawigacyjny!$C$8="Cała Polska","PRAWDA",IF(PulpitNawigacyjny!$C$8='WD11'!P288,"PRAWDA","FAŁSZ"))</f>
        <v>PRAWDA</v>
      </c>
    </row>
    <row r="289" spans="1:20" x14ac:dyDescent="0.25">
      <c r="A289" s="2" t="s">
        <v>51</v>
      </c>
      <c r="B289" s="2" t="s">
        <v>175</v>
      </c>
      <c r="C289" s="2" t="s">
        <v>197</v>
      </c>
      <c r="D289">
        <v>2</v>
      </c>
      <c r="F289" s="2" t="s">
        <v>51</v>
      </c>
      <c r="G289" s="2" t="s">
        <v>140</v>
      </c>
      <c r="H289" s="2" t="s">
        <v>175</v>
      </c>
      <c r="I289">
        <v>342</v>
      </c>
      <c r="K289" t="str">
        <f>tblWD11a[[#This Row],[Sróty]]&amp; CHAR(10)&amp;" "&amp;tblWD11a[[#This Row],[Data]]</f>
        <v>ZP.
 22r cze</v>
      </c>
      <c r="L289">
        <v>2</v>
      </c>
      <c r="M289">
        <v>342</v>
      </c>
      <c r="P289" t="s">
        <v>51</v>
      </c>
      <c r="Q289" t="s">
        <v>533</v>
      </c>
      <c r="R289">
        <v>2</v>
      </c>
      <c r="S289">
        <v>342</v>
      </c>
      <c r="T289" t="str">
        <f>IF(PulpitNawigacyjny!$C$8="Cała Polska","PRAWDA",IF(PulpitNawigacyjny!$C$8='WD11'!P289,"PRAWDA","FAŁSZ"))</f>
        <v>PRAWDA</v>
      </c>
    </row>
    <row r="290" spans="1:20" x14ac:dyDescent="0.25">
      <c r="A290" s="2" t="s">
        <v>36</v>
      </c>
      <c r="B290" s="2" t="s">
        <v>160</v>
      </c>
      <c r="C290" s="2" t="s">
        <v>198</v>
      </c>
      <c r="D290">
        <v>16</v>
      </c>
      <c r="F290" s="2" t="s">
        <v>36</v>
      </c>
      <c r="G290" s="2" t="s">
        <v>141</v>
      </c>
      <c r="H290" s="2" t="s">
        <v>160</v>
      </c>
      <c r="I290">
        <v>657</v>
      </c>
      <c r="K290" t="str">
        <f>tblWD11a[[#This Row],[Sróty]]&amp; CHAR(10)&amp;" "&amp;tblWD11a[[#This Row],[Data]]</f>
        <v>DS.
 22r lip</v>
      </c>
      <c r="L290">
        <v>16</v>
      </c>
      <c r="M290">
        <v>657</v>
      </c>
      <c r="P290" t="s">
        <v>36</v>
      </c>
      <c r="Q290" t="s">
        <v>534</v>
      </c>
      <c r="R290">
        <v>16</v>
      </c>
      <c r="S290">
        <v>657</v>
      </c>
      <c r="T290" t="str">
        <f>IF(PulpitNawigacyjny!$C$8="Cała Polska","PRAWDA",IF(PulpitNawigacyjny!$C$8='WD11'!P290,"PRAWDA","FAŁSZ"))</f>
        <v>PRAWDA</v>
      </c>
    </row>
    <row r="291" spans="1:20" x14ac:dyDescent="0.25">
      <c r="A291" s="2" t="s">
        <v>37</v>
      </c>
      <c r="B291" s="2" t="s">
        <v>161</v>
      </c>
      <c r="C291" s="2" t="s">
        <v>198</v>
      </c>
      <c r="D291">
        <v>8</v>
      </c>
      <c r="F291" s="2" t="s">
        <v>37</v>
      </c>
      <c r="G291" s="2" t="s">
        <v>141</v>
      </c>
      <c r="H291" s="2" t="s">
        <v>161</v>
      </c>
      <c r="I291">
        <v>386</v>
      </c>
      <c r="K291" t="str">
        <f>tblWD11a[[#This Row],[Sróty]]&amp; CHAR(10)&amp;" "&amp;tblWD11a[[#This Row],[Data]]</f>
        <v>KP.
 22r lip</v>
      </c>
      <c r="L291">
        <v>8</v>
      </c>
      <c r="M291">
        <v>386</v>
      </c>
      <c r="P291" t="s">
        <v>37</v>
      </c>
      <c r="Q291" t="s">
        <v>535</v>
      </c>
      <c r="R291">
        <v>8</v>
      </c>
      <c r="S291">
        <v>386</v>
      </c>
      <c r="T291" t="str">
        <f>IF(PulpitNawigacyjny!$C$8="Cała Polska","PRAWDA",IF(PulpitNawigacyjny!$C$8='WD11'!P291,"PRAWDA","FAŁSZ"))</f>
        <v>PRAWDA</v>
      </c>
    </row>
    <row r="292" spans="1:20" x14ac:dyDescent="0.25">
      <c r="A292" s="2" t="s">
        <v>38</v>
      </c>
      <c r="B292" s="2" t="s">
        <v>162</v>
      </c>
      <c r="C292" s="2" t="s">
        <v>198</v>
      </c>
      <c r="D292">
        <v>11</v>
      </c>
      <c r="F292" s="2" t="s">
        <v>38</v>
      </c>
      <c r="G292" s="2" t="s">
        <v>141</v>
      </c>
      <c r="H292" s="2" t="s">
        <v>162</v>
      </c>
      <c r="I292">
        <v>336</v>
      </c>
      <c r="K292" t="str">
        <f>tblWD11a[[#This Row],[Sróty]]&amp; CHAR(10)&amp;" "&amp;tblWD11a[[#This Row],[Data]]</f>
        <v>LU.
 22r lip</v>
      </c>
      <c r="L292">
        <v>11</v>
      </c>
      <c r="M292">
        <v>336</v>
      </c>
      <c r="P292" t="s">
        <v>38</v>
      </c>
      <c r="Q292" t="s">
        <v>536</v>
      </c>
      <c r="R292">
        <v>11</v>
      </c>
      <c r="S292">
        <v>336</v>
      </c>
      <c r="T292" t="str">
        <f>IF(PulpitNawigacyjny!$C$8="Cała Polska","PRAWDA",IF(PulpitNawigacyjny!$C$8='WD11'!P292,"PRAWDA","FAŁSZ"))</f>
        <v>PRAWDA</v>
      </c>
    </row>
    <row r="293" spans="1:20" x14ac:dyDescent="0.25">
      <c r="A293" s="2" t="s">
        <v>39</v>
      </c>
      <c r="B293" s="2" t="s">
        <v>165</v>
      </c>
      <c r="C293" s="2" t="s">
        <v>198</v>
      </c>
      <c r="D293">
        <v>6</v>
      </c>
      <c r="F293" s="2" t="s">
        <v>39</v>
      </c>
      <c r="G293" s="2" t="s">
        <v>141</v>
      </c>
      <c r="H293" s="2" t="s">
        <v>165</v>
      </c>
      <c r="I293">
        <v>207</v>
      </c>
      <c r="K293" t="str">
        <f>tblWD11a[[#This Row],[Sróty]]&amp; CHAR(10)&amp;" "&amp;tblWD11a[[#This Row],[Data]]</f>
        <v>LB.
 22r lip</v>
      </c>
      <c r="L293">
        <v>6</v>
      </c>
      <c r="M293">
        <v>207</v>
      </c>
      <c r="P293" t="s">
        <v>39</v>
      </c>
      <c r="Q293" t="s">
        <v>537</v>
      </c>
      <c r="R293">
        <v>6</v>
      </c>
      <c r="S293">
        <v>207</v>
      </c>
      <c r="T293" t="str">
        <f>IF(PulpitNawigacyjny!$C$8="Cała Polska","PRAWDA",IF(PulpitNawigacyjny!$C$8='WD11'!P293,"PRAWDA","FAŁSZ"))</f>
        <v>PRAWDA</v>
      </c>
    </row>
    <row r="294" spans="1:20" x14ac:dyDescent="0.25">
      <c r="A294" s="2" t="s">
        <v>40</v>
      </c>
      <c r="B294" s="2" t="s">
        <v>166</v>
      </c>
      <c r="C294" s="2" t="s">
        <v>198</v>
      </c>
      <c r="D294">
        <v>11</v>
      </c>
      <c r="F294" s="2" t="s">
        <v>40</v>
      </c>
      <c r="G294" s="2" t="s">
        <v>141</v>
      </c>
      <c r="H294" s="2" t="s">
        <v>166</v>
      </c>
      <c r="I294">
        <v>509</v>
      </c>
      <c r="K294" t="str">
        <f>tblWD11a[[#This Row],[Sróty]]&amp; CHAR(10)&amp;" "&amp;tblWD11a[[#This Row],[Data]]</f>
        <v>LD.
 22r lip</v>
      </c>
      <c r="L294">
        <v>11</v>
      </c>
      <c r="M294">
        <v>509</v>
      </c>
      <c r="P294" t="s">
        <v>40</v>
      </c>
      <c r="Q294" t="s">
        <v>538</v>
      </c>
      <c r="R294">
        <v>11</v>
      </c>
      <c r="S294">
        <v>509</v>
      </c>
      <c r="T294" t="str">
        <f>IF(PulpitNawigacyjny!$C$8="Cała Polska","PRAWDA",IF(PulpitNawigacyjny!$C$8='WD11'!P294,"PRAWDA","FAŁSZ"))</f>
        <v>PRAWDA</v>
      </c>
    </row>
    <row r="295" spans="1:20" x14ac:dyDescent="0.25">
      <c r="A295" s="2" t="s">
        <v>41</v>
      </c>
      <c r="B295" s="2" t="s">
        <v>163</v>
      </c>
      <c r="C295" s="2" t="s">
        <v>198</v>
      </c>
      <c r="D295">
        <v>10</v>
      </c>
      <c r="F295" s="2" t="s">
        <v>41</v>
      </c>
      <c r="G295" s="2" t="s">
        <v>141</v>
      </c>
      <c r="H295" s="2" t="s">
        <v>163</v>
      </c>
      <c r="I295">
        <v>963</v>
      </c>
      <c r="K295" t="str">
        <f>tblWD11a[[#This Row],[Sróty]]&amp; CHAR(10)&amp;" "&amp;tblWD11a[[#This Row],[Data]]</f>
        <v>MA.
 22r lip</v>
      </c>
      <c r="L295">
        <v>10</v>
      </c>
      <c r="M295">
        <v>963</v>
      </c>
      <c r="P295" t="s">
        <v>41</v>
      </c>
      <c r="Q295" t="s">
        <v>539</v>
      </c>
      <c r="R295">
        <v>10</v>
      </c>
      <c r="S295">
        <v>963</v>
      </c>
      <c r="T295" t="str">
        <f>IF(PulpitNawigacyjny!$C$8="Cała Polska","PRAWDA",IF(PulpitNawigacyjny!$C$8='WD11'!P295,"PRAWDA","FAŁSZ"))</f>
        <v>PRAWDA</v>
      </c>
    </row>
    <row r="296" spans="1:20" x14ac:dyDescent="0.25">
      <c r="A296" s="2" t="s">
        <v>42</v>
      </c>
      <c r="B296" s="2" t="s">
        <v>167</v>
      </c>
      <c r="C296" s="2" t="s">
        <v>198</v>
      </c>
      <c r="D296">
        <v>21</v>
      </c>
      <c r="F296" s="2" t="s">
        <v>42</v>
      </c>
      <c r="G296" s="2" t="s">
        <v>141</v>
      </c>
      <c r="H296" s="2" t="s">
        <v>167</v>
      </c>
      <c r="I296">
        <v>2275</v>
      </c>
      <c r="K296" t="str">
        <f>tblWD11a[[#This Row],[Sróty]]&amp; CHAR(10)&amp;" "&amp;tblWD11a[[#This Row],[Data]]</f>
        <v>MZ.
 22r lip</v>
      </c>
      <c r="L296">
        <v>21</v>
      </c>
      <c r="M296">
        <v>2275</v>
      </c>
      <c r="P296" t="s">
        <v>42</v>
      </c>
      <c r="Q296" t="s">
        <v>540</v>
      </c>
      <c r="R296">
        <v>21</v>
      </c>
      <c r="S296">
        <v>2275</v>
      </c>
      <c r="T296" t="str">
        <f>IF(PulpitNawigacyjny!$C$8="Cała Polska","PRAWDA",IF(PulpitNawigacyjny!$C$8='WD11'!P296,"PRAWDA","FAŁSZ"))</f>
        <v>PRAWDA</v>
      </c>
    </row>
    <row r="297" spans="1:20" x14ac:dyDescent="0.25">
      <c r="A297" s="2" t="s">
        <v>43</v>
      </c>
      <c r="B297" s="2" t="s">
        <v>164</v>
      </c>
      <c r="C297" s="2" t="s">
        <v>198</v>
      </c>
      <c r="D297">
        <v>9</v>
      </c>
      <c r="F297" s="2" t="s">
        <v>43</v>
      </c>
      <c r="G297" s="2" t="s">
        <v>141</v>
      </c>
      <c r="H297" s="2" t="s">
        <v>164</v>
      </c>
      <c r="I297">
        <v>203</v>
      </c>
      <c r="K297" t="str">
        <f>tblWD11a[[#This Row],[Sróty]]&amp; CHAR(10)&amp;" "&amp;tblWD11a[[#This Row],[Data]]</f>
        <v>OP.
 22r lip</v>
      </c>
      <c r="L297">
        <v>9</v>
      </c>
      <c r="M297">
        <v>203</v>
      </c>
      <c r="P297" t="s">
        <v>43</v>
      </c>
      <c r="Q297" t="s">
        <v>541</v>
      </c>
      <c r="R297">
        <v>9</v>
      </c>
      <c r="S297">
        <v>203</v>
      </c>
      <c r="T297" t="str">
        <f>IF(PulpitNawigacyjny!$C$8="Cała Polska","PRAWDA",IF(PulpitNawigacyjny!$C$8='WD11'!P297,"PRAWDA","FAŁSZ"))</f>
        <v>PRAWDA</v>
      </c>
    </row>
    <row r="298" spans="1:20" x14ac:dyDescent="0.25">
      <c r="A298" s="2" t="s">
        <v>44</v>
      </c>
      <c r="B298" s="2" t="s">
        <v>168</v>
      </c>
      <c r="C298" s="2" t="s">
        <v>198</v>
      </c>
      <c r="D298">
        <v>5</v>
      </c>
      <c r="F298" s="2" t="s">
        <v>44</v>
      </c>
      <c r="G298" s="2" t="s">
        <v>141</v>
      </c>
      <c r="H298" s="2" t="s">
        <v>168</v>
      </c>
      <c r="I298">
        <v>364</v>
      </c>
      <c r="K298" t="str">
        <f>tblWD11a[[#This Row],[Sróty]]&amp; CHAR(10)&amp;" "&amp;tblWD11a[[#This Row],[Data]]</f>
        <v>PK.
 22r lip</v>
      </c>
      <c r="L298">
        <v>5</v>
      </c>
      <c r="M298">
        <v>364</v>
      </c>
      <c r="P298" t="s">
        <v>44</v>
      </c>
      <c r="Q298" t="s">
        <v>542</v>
      </c>
      <c r="R298">
        <v>5</v>
      </c>
      <c r="S298">
        <v>364</v>
      </c>
      <c r="T298" t="str">
        <f>IF(PulpitNawigacyjny!$C$8="Cała Polska","PRAWDA",IF(PulpitNawigacyjny!$C$8='WD11'!P298,"PRAWDA","FAŁSZ"))</f>
        <v>PRAWDA</v>
      </c>
    </row>
    <row r="299" spans="1:20" x14ac:dyDescent="0.25">
      <c r="A299" s="2" t="s">
        <v>45</v>
      </c>
      <c r="B299" s="2" t="s">
        <v>169</v>
      </c>
      <c r="C299" s="2" t="s">
        <v>198</v>
      </c>
      <c r="D299">
        <v>2</v>
      </c>
      <c r="F299" s="2" t="s">
        <v>45</v>
      </c>
      <c r="G299" s="2" t="s">
        <v>141</v>
      </c>
      <c r="H299" s="2" t="s">
        <v>169</v>
      </c>
      <c r="I299">
        <v>253</v>
      </c>
      <c r="K299" t="str">
        <f>tblWD11a[[#This Row],[Sróty]]&amp; CHAR(10)&amp;" "&amp;tblWD11a[[#This Row],[Data]]</f>
        <v>PD.
 22r lip</v>
      </c>
      <c r="L299">
        <v>2</v>
      </c>
      <c r="M299">
        <v>253</v>
      </c>
      <c r="P299" t="s">
        <v>45</v>
      </c>
      <c r="Q299" t="s">
        <v>543</v>
      </c>
      <c r="R299">
        <v>2</v>
      </c>
      <c r="S299">
        <v>253</v>
      </c>
      <c r="T299" t="str">
        <f>IF(PulpitNawigacyjny!$C$8="Cała Polska","PRAWDA",IF(PulpitNawigacyjny!$C$8='WD11'!P299,"PRAWDA","FAŁSZ"))</f>
        <v>PRAWDA</v>
      </c>
    </row>
    <row r="300" spans="1:20" x14ac:dyDescent="0.25">
      <c r="A300" s="2" t="s">
        <v>46</v>
      </c>
      <c r="B300" s="2" t="s">
        <v>170</v>
      </c>
      <c r="C300" s="2" t="s">
        <v>198</v>
      </c>
      <c r="D300">
        <v>5</v>
      </c>
      <c r="F300" s="2" t="s">
        <v>46</v>
      </c>
      <c r="G300" s="2" t="s">
        <v>141</v>
      </c>
      <c r="H300" s="2" t="s">
        <v>170</v>
      </c>
      <c r="I300">
        <v>672</v>
      </c>
      <c r="K300" t="str">
        <f>tblWD11a[[#This Row],[Sróty]]&amp; CHAR(10)&amp;" "&amp;tblWD11a[[#This Row],[Data]]</f>
        <v>PM.
 22r lip</v>
      </c>
      <c r="L300">
        <v>5</v>
      </c>
      <c r="M300">
        <v>672</v>
      </c>
      <c r="P300" t="s">
        <v>46</v>
      </c>
      <c r="Q300" t="s">
        <v>544</v>
      </c>
      <c r="R300">
        <v>5</v>
      </c>
      <c r="S300">
        <v>672</v>
      </c>
      <c r="T300" t="str">
        <f>IF(PulpitNawigacyjny!$C$8="Cała Polska","PRAWDA",IF(PulpitNawigacyjny!$C$8='WD11'!P300,"PRAWDA","FAŁSZ"))</f>
        <v>PRAWDA</v>
      </c>
    </row>
    <row r="301" spans="1:20" x14ac:dyDescent="0.25">
      <c r="A301" s="2" t="s">
        <v>47</v>
      </c>
      <c r="B301" s="2" t="s">
        <v>171</v>
      </c>
      <c r="C301" s="2" t="s">
        <v>198</v>
      </c>
      <c r="D301">
        <v>9</v>
      </c>
      <c r="F301" s="2" t="s">
        <v>47</v>
      </c>
      <c r="G301" s="2" t="s">
        <v>141</v>
      </c>
      <c r="H301" s="2" t="s">
        <v>171</v>
      </c>
      <c r="I301">
        <v>1014</v>
      </c>
      <c r="K301" t="str">
        <f>tblWD11a[[#This Row],[Sróty]]&amp; CHAR(10)&amp;" "&amp;tblWD11a[[#This Row],[Data]]</f>
        <v>SL.
 22r lip</v>
      </c>
      <c r="L301">
        <v>9</v>
      </c>
      <c r="M301">
        <v>1014</v>
      </c>
      <c r="P301" t="s">
        <v>47</v>
      </c>
      <c r="Q301" t="s">
        <v>545</v>
      </c>
      <c r="R301">
        <v>9</v>
      </c>
      <c r="S301">
        <v>1014</v>
      </c>
      <c r="T301" t="str">
        <f>IF(PulpitNawigacyjny!$C$8="Cała Polska","PRAWDA",IF(PulpitNawigacyjny!$C$8='WD11'!P301,"PRAWDA","FAŁSZ"))</f>
        <v>PRAWDA</v>
      </c>
    </row>
    <row r="302" spans="1:20" x14ac:dyDescent="0.25">
      <c r="A302" s="2" t="s">
        <v>48</v>
      </c>
      <c r="B302" s="2" t="s">
        <v>172</v>
      </c>
      <c r="C302" s="2" t="s">
        <v>198</v>
      </c>
      <c r="D302">
        <v>5</v>
      </c>
      <c r="F302" s="2" t="s">
        <v>48</v>
      </c>
      <c r="G302" s="2" t="s">
        <v>141</v>
      </c>
      <c r="H302" s="2" t="s">
        <v>172</v>
      </c>
      <c r="I302">
        <v>185</v>
      </c>
      <c r="K302" t="str">
        <f>tblWD11a[[#This Row],[Sróty]]&amp; CHAR(10)&amp;" "&amp;tblWD11a[[#This Row],[Data]]</f>
        <v>SK.
 22r lip</v>
      </c>
      <c r="L302">
        <v>5</v>
      </c>
      <c r="M302">
        <v>185</v>
      </c>
      <c r="P302" t="s">
        <v>48</v>
      </c>
      <c r="Q302" t="s">
        <v>546</v>
      </c>
      <c r="R302">
        <v>5</v>
      </c>
      <c r="S302">
        <v>185</v>
      </c>
      <c r="T302" t="str">
        <f>IF(PulpitNawigacyjny!$C$8="Cała Polska","PRAWDA",IF(PulpitNawigacyjny!$C$8='WD11'!P302,"PRAWDA","FAŁSZ"))</f>
        <v>PRAWDA</v>
      </c>
    </row>
    <row r="303" spans="1:20" x14ac:dyDescent="0.25">
      <c r="A303" s="2" t="s">
        <v>49</v>
      </c>
      <c r="B303" s="2" t="s">
        <v>173</v>
      </c>
      <c r="C303" s="2" t="s">
        <v>198</v>
      </c>
      <c r="D303">
        <v>4</v>
      </c>
      <c r="F303" s="2" t="s">
        <v>49</v>
      </c>
      <c r="G303" s="2" t="s">
        <v>141</v>
      </c>
      <c r="H303" s="2" t="s">
        <v>173</v>
      </c>
      <c r="I303">
        <v>206</v>
      </c>
      <c r="K303" t="str">
        <f>tblWD11a[[#This Row],[Sróty]]&amp; CHAR(10)&amp;" "&amp;tblWD11a[[#This Row],[Data]]</f>
        <v>WN.
 22r lip</v>
      </c>
      <c r="L303">
        <v>4</v>
      </c>
      <c r="M303">
        <v>206</v>
      </c>
      <c r="P303" t="s">
        <v>49</v>
      </c>
      <c r="Q303" t="s">
        <v>547</v>
      </c>
      <c r="R303">
        <v>4</v>
      </c>
      <c r="S303">
        <v>206</v>
      </c>
      <c r="T303" t="str">
        <f>IF(PulpitNawigacyjny!$C$8="Cała Polska","PRAWDA",IF(PulpitNawigacyjny!$C$8='WD11'!P303,"PRAWDA","FAŁSZ"))</f>
        <v>PRAWDA</v>
      </c>
    </row>
    <row r="304" spans="1:20" x14ac:dyDescent="0.25">
      <c r="A304" s="2" t="s">
        <v>50</v>
      </c>
      <c r="B304" s="2" t="s">
        <v>174</v>
      </c>
      <c r="C304" s="2" t="s">
        <v>198</v>
      </c>
      <c r="D304">
        <v>13</v>
      </c>
      <c r="F304" s="2" t="s">
        <v>50</v>
      </c>
      <c r="G304" s="2" t="s">
        <v>141</v>
      </c>
      <c r="H304" s="2" t="s">
        <v>174</v>
      </c>
      <c r="I304">
        <v>761</v>
      </c>
      <c r="K304" t="str">
        <f>tblWD11a[[#This Row],[Sróty]]&amp; CHAR(10)&amp;" "&amp;tblWD11a[[#This Row],[Data]]</f>
        <v>WP.
 22r lip</v>
      </c>
      <c r="L304">
        <v>13</v>
      </c>
      <c r="M304">
        <v>761</v>
      </c>
      <c r="P304" t="s">
        <v>50</v>
      </c>
      <c r="Q304" t="s">
        <v>548</v>
      </c>
      <c r="R304">
        <v>13</v>
      </c>
      <c r="S304">
        <v>761</v>
      </c>
      <c r="T304" t="str">
        <f>IF(PulpitNawigacyjny!$C$8="Cała Polska","PRAWDA",IF(PulpitNawigacyjny!$C$8='WD11'!P304,"PRAWDA","FAŁSZ"))</f>
        <v>PRAWDA</v>
      </c>
    </row>
    <row r="305" spans="1:20" x14ac:dyDescent="0.25">
      <c r="A305" s="2" t="s">
        <v>51</v>
      </c>
      <c r="B305" s="2" t="s">
        <v>175</v>
      </c>
      <c r="C305" s="2" t="s">
        <v>198</v>
      </c>
      <c r="D305">
        <v>5</v>
      </c>
      <c r="F305" s="2" t="s">
        <v>51</v>
      </c>
      <c r="G305" s="2" t="s">
        <v>141</v>
      </c>
      <c r="H305" s="2" t="s">
        <v>175</v>
      </c>
      <c r="I305">
        <v>375</v>
      </c>
      <c r="K305" t="str">
        <f>tblWD11a[[#This Row],[Sróty]]&amp; CHAR(10)&amp;" "&amp;tblWD11a[[#This Row],[Data]]</f>
        <v>ZP.
 22r lip</v>
      </c>
      <c r="L305">
        <v>5</v>
      </c>
      <c r="M305">
        <v>375</v>
      </c>
      <c r="P305" t="s">
        <v>51</v>
      </c>
      <c r="Q305" t="s">
        <v>549</v>
      </c>
      <c r="R305">
        <v>5</v>
      </c>
      <c r="S305">
        <v>375</v>
      </c>
      <c r="T305" t="str">
        <f>IF(PulpitNawigacyjny!$C$8="Cała Polska","PRAWDA",IF(PulpitNawigacyjny!$C$8='WD11'!P305,"PRAWDA","FAŁSZ"))</f>
        <v>PRAWDA</v>
      </c>
    </row>
    <row r="306" spans="1:20" x14ac:dyDescent="0.25">
      <c r="A306" s="2" t="s">
        <v>36</v>
      </c>
      <c r="B306" s="2" t="s">
        <v>160</v>
      </c>
      <c r="C306" s="2" t="s">
        <v>199</v>
      </c>
      <c r="D306">
        <v>36</v>
      </c>
      <c r="F306" s="2" t="s">
        <v>36</v>
      </c>
      <c r="G306" s="2" t="s">
        <v>142</v>
      </c>
      <c r="H306" s="2" t="s">
        <v>160</v>
      </c>
      <c r="I306">
        <v>844</v>
      </c>
      <c r="K306" t="str">
        <f>tblWD11a[[#This Row],[Sróty]]&amp; CHAR(10)&amp;" "&amp;tblWD11a[[#This Row],[Data]]</f>
        <v>DS.
 22r sie</v>
      </c>
      <c r="L306">
        <v>36</v>
      </c>
      <c r="M306">
        <v>844</v>
      </c>
      <c r="P306" t="s">
        <v>36</v>
      </c>
      <c r="Q306" t="s">
        <v>550</v>
      </c>
      <c r="R306">
        <v>36</v>
      </c>
      <c r="S306">
        <v>844</v>
      </c>
      <c r="T306" t="str">
        <f>IF(PulpitNawigacyjny!$C$8="Cała Polska","PRAWDA",IF(PulpitNawigacyjny!$C$8='WD11'!P306,"PRAWDA","FAŁSZ"))</f>
        <v>PRAWDA</v>
      </c>
    </row>
    <row r="307" spans="1:20" x14ac:dyDescent="0.25">
      <c r="A307" s="2" t="s">
        <v>37</v>
      </c>
      <c r="B307" s="2" t="s">
        <v>161</v>
      </c>
      <c r="C307" s="2" t="s">
        <v>199</v>
      </c>
      <c r="D307">
        <v>37</v>
      </c>
      <c r="F307" s="2" t="s">
        <v>37</v>
      </c>
      <c r="G307" s="2" t="s">
        <v>142</v>
      </c>
      <c r="H307" s="2" t="s">
        <v>161</v>
      </c>
      <c r="I307">
        <v>398</v>
      </c>
      <c r="K307" t="str">
        <f>tblWD11a[[#This Row],[Sróty]]&amp; CHAR(10)&amp;" "&amp;tblWD11a[[#This Row],[Data]]</f>
        <v>KP.
 22r sie</v>
      </c>
      <c r="L307">
        <v>37</v>
      </c>
      <c r="M307">
        <v>398</v>
      </c>
      <c r="P307" t="s">
        <v>37</v>
      </c>
      <c r="Q307" t="s">
        <v>551</v>
      </c>
      <c r="R307">
        <v>37</v>
      </c>
      <c r="S307">
        <v>398</v>
      </c>
      <c r="T307" t="str">
        <f>IF(PulpitNawigacyjny!$C$8="Cała Polska","PRAWDA",IF(PulpitNawigacyjny!$C$8='WD11'!P307,"PRAWDA","FAŁSZ"))</f>
        <v>PRAWDA</v>
      </c>
    </row>
    <row r="308" spans="1:20" x14ac:dyDescent="0.25">
      <c r="A308" s="2" t="s">
        <v>38</v>
      </c>
      <c r="B308" s="2" t="s">
        <v>162</v>
      </c>
      <c r="C308" s="2" t="s">
        <v>199</v>
      </c>
      <c r="D308">
        <v>25</v>
      </c>
      <c r="F308" s="2" t="s">
        <v>38</v>
      </c>
      <c r="G308" s="2" t="s">
        <v>142</v>
      </c>
      <c r="H308" s="2" t="s">
        <v>162</v>
      </c>
      <c r="I308">
        <v>353</v>
      </c>
      <c r="K308" t="str">
        <f>tblWD11a[[#This Row],[Sróty]]&amp; CHAR(10)&amp;" "&amp;tblWD11a[[#This Row],[Data]]</f>
        <v>LU.
 22r sie</v>
      </c>
      <c r="L308">
        <v>25</v>
      </c>
      <c r="M308">
        <v>353</v>
      </c>
      <c r="P308" t="s">
        <v>38</v>
      </c>
      <c r="Q308" t="s">
        <v>552</v>
      </c>
      <c r="R308">
        <v>25</v>
      </c>
      <c r="S308">
        <v>353</v>
      </c>
      <c r="T308" t="str">
        <f>IF(PulpitNawigacyjny!$C$8="Cała Polska","PRAWDA",IF(PulpitNawigacyjny!$C$8='WD11'!P308,"PRAWDA","FAŁSZ"))</f>
        <v>PRAWDA</v>
      </c>
    </row>
    <row r="309" spans="1:20" x14ac:dyDescent="0.25">
      <c r="A309" s="2" t="s">
        <v>39</v>
      </c>
      <c r="B309" s="2" t="s">
        <v>165</v>
      </c>
      <c r="C309" s="2" t="s">
        <v>199</v>
      </c>
      <c r="D309">
        <v>9</v>
      </c>
      <c r="F309" s="2" t="s">
        <v>39</v>
      </c>
      <c r="G309" s="2" t="s">
        <v>142</v>
      </c>
      <c r="H309" s="2" t="s">
        <v>165</v>
      </c>
      <c r="I309">
        <v>255</v>
      </c>
      <c r="K309" t="str">
        <f>tblWD11a[[#This Row],[Sróty]]&amp; CHAR(10)&amp;" "&amp;tblWD11a[[#This Row],[Data]]</f>
        <v>LB.
 22r sie</v>
      </c>
      <c r="L309">
        <v>9</v>
      </c>
      <c r="M309">
        <v>255</v>
      </c>
      <c r="P309" t="s">
        <v>39</v>
      </c>
      <c r="Q309" t="s">
        <v>553</v>
      </c>
      <c r="R309">
        <v>9</v>
      </c>
      <c r="S309">
        <v>255</v>
      </c>
      <c r="T309" t="str">
        <f>IF(PulpitNawigacyjny!$C$8="Cała Polska","PRAWDA",IF(PulpitNawigacyjny!$C$8='WD11'!P309,"PRAWDA","FAŁSZ"))</f>
        <v>PRAWDA</v>
      </c>
    </row>
    <row r="310" spans="1:20" x14ac:dyDescent="0.25">
      <c r="A310" s="2" t="s">
        <v>40</v>
      </c>
      <c r="B310" s="2" t="s">
        <v>166</v>
      </c>
      <c r="C310" s="2" t="s">
        <v>199</v>
      </c>
      <c r="D310">
        <v>41</v>
      </c>
      <c r="F310" s="2" t="s">
        <v>40</v>
      </c>
      <c r="G310" s="2" t="s">
        <v>142</v>
      </c>
      <c r="H310" s="2" t="s">
        <v>166</v>
      </c>
      <c r="I310">
        <v>577</v>
      </c>
      <c r="K310" t="str">
        <f>tblWD11a[[#This Row],[Sróty]]&amp; CHAR(10)&amp;" "&amp;tblWD11a[[#This Row],[Data]]</f>
        <v>LD.
 22r sie</v>
      </c>
      <c r="L310">
        <v>41</v>
      </c>
      <c r="M310">
        <v>577</v>
      </c>
      <c r="P310" t="s">
        <v>40</v>
      </c>
      <c r="Q310" t="s">
        <v>554</v>
      </c>
      <c r="R310">
        <v>41</v>
      </c>
      <c r="S310">
        <v>577</v>
      </c>
      <c r="T310" t="str">
        <f>IF(PulpitNawigacyjny!$C$8="Cała Polska","PRAWDA",IF(PulpitNawigacyjny!$C$8='WD11'!P310,"PRAWDA","FAŁSZ"))</f>
        <v>PRAWDA</v>
      </c>
    </row>
    <row r="311" spans="1:20" x14ac:dyDescent="0.25">
      <c r="A311" s="2" t="s">
        <v>41</v>
      </c>
      <c r="B311" s="2" t="s">
        <v>163</v>
      </c>
      <c r="C311" s="2" t="s">
        <v>199</v>
      </c>
      <c r="D311">
        <v>46</v>
      </c>
      <c r="F311" s="2" t="s">
        <v>41</v>
      </c>
      <c r="G311" s="2" t="s">
        <v>142</v>
      </c>
      <c r="H311" s="2" t="s">
        <v>163</v>
      </c>
      <c r="I311">
        <v>1078</v>
      </c>
      <c r="K311" t="str">
        <f>tblWD11a[[#This Row],[Sróty]]&amp; CHAR(10)&amp;" "&amp;tblWD11a[[#This Row],[Data]]</f>
        <v>MA.
 22r sie</v>
      </c>
      <c r="L311">
        <v>46</v>
      </c>
      <c r="M311">
        <v>1078</v>
      </c>
      <c r="P311" t="s">
        <v>41</v>
      </c>
      <c r="Q311" t="s">
        <v>555</v>
      </c>
      <c r="R311">
        <v>46</v>
      </c>
      <c r="S311">
        <v>1078</v>
      </c>
      <c r="T311" t="str">
        <f>IF(PulpitNawigacyjny!$C$8="Cała Polska","PRAWDA",IF(PulpitNawigacyjny!$C$8='WD11'!P311,"PRAWDA","FAŁSZ"))</f>
        <v>PRAWDA</v>
      </c>
    </row>
    <row r="312" spans="1:20" x14ac:dyDescent="0.25">
      <c r="A312" s="2" t="s">
        <v>42</v>
      </c>
      <c r="B312" s="2" t="s">
        <v>167</v>
      </c>
      <c r="C312" s="2" t="s">
        <v>199</v>
      </c>
      <c r="D312">
        <v>76</v>
      </c>
      <c r="F312" s="2" t="s">
        <v>42</v>
      </c>
      <c r="G312" s="2" t="s">
        <v>142</v>
      </c>
      <c r="H312" s="2" t="s">
        <v>167</v>
      </c>
      <c r="I312">
        <v>2892</v>
      </c>
      <c r="K312" t="str">
        <f>tblWD11a[[#This Row],[Sróty]]&amp; CHAR(10)&amp;" "&amp;tblWD11a[[#This Row],[Data]]</f>
        <v>MZ.
 22r sie</v>
      </c>
      <c r="L312">
        <v>76</v>
      </c>
      <c r="M312">
        <v>2892</v>
      </c>
      <c r="P312" t="s">
        <v>42</v>
      </c>
      <c r="Q312" t="s">
        <v>556</v>
      </c>
      <c r="R312">
        <v>76</v>
      </c>
      <c r="S312">
        <v>2892</v>
      </c>
      <c r="T312" t="str">
        <f>IF(PulpitNawigacyjny!$C$8="Cała Polska","PRAWDA",IF(PulpitNawigacyjny!$C$8='WD11'!P312,"PRAWDA","FAŁSZ"))</f>
        <v>PRAWDA</v>
      </c>
    </row>
    <row r="313" spans="1:20" x14ac:dyDescent="0.25">
      <c r="A313" s="2" t="s">
        <v>43</v>
      </c>
      <c r="B313" s="2" t="s">
        <v>164</v>
      </c>
      <c r="C313" s="2" t="s">
        <v>199</v>
      </c>
      <c r="D313">
        <v>18</v>
      </c>
      <c r="F313" s="2" t="s">
        <v>43</v>
      </c>
      <c r="G313" s="2" t="s">
        <v>142</v>
      </c>
      <c r="H313" s="2" t="s">
        <v>164</v>
      </c>
      <c r="I313">
        <v>167</v>
      </c>
      <c r="K313" t="str">
        <f>tblWD11a[[#This Row],[Sróty]]&amp; CHAR(10)&amp;" "&amp;tblWD11a[[#This Row],[Data]]</f>
        <v>OP.
 22r sie</v>
      </c>
      <c r="L313">
        <v>18</v>
      </c>
      <c r="M313">
        <v>167</v>
      </c>
      <c r="P313" t="s">
        <v>43</v>
      </c>
      <c r="Q313" t="s">
        <v>557</v>
      </c>
      <c r="R313">
        <v>18</v>
      </c>
      <c r="S313">
        <v>167</v>
      </c>
      <c r="T313" t="str">
        <f>IF(PulpitNawigacyjny!$C$8="Cała Polska","PRAWDA",IF(PulpitNawigacyjny!$C$8='WD11'!P313,"PRAWDA","FAŁSZ"))</f>
        <v>PRAWDA</v>
      </c>
    </row>
    <row r="314" spans="1:20" x14ac:dyDescent="0.25">
      <c r="A314" s="2" t="s">
        <v>44</v>
      </c>
      <c r="B314" s="2" t="s">
        <v>168</v>
      </c>
      <c r="C314" s="2" t="s">
        <v>199</v>
      </c>
      <c r="D314">
        <v>28</v>
      </c>
      <c r="F314" s="2" t="s">
        <v>44</v>
      </c>
      <c r="G314" s="2" t="s">
        <v>142</v>
      </c>
      <c r="H314" s="2" t="s">
        <v>168</v>
      </c>
      <c r="I314">
        <v>370</v>
      </c>
      <c r="K314" t="str">
        <f>tblWD11a[[#This Row],[Sróty]]&amp; CHAR(10)&amp;" "&amp;tblWD11a[[#This Row],[Data]]</f>
        <v>PK.
 22r sie</v>
      </c>
      <c r="L314">
        <v>28</v>
      </c>
      <c r="M314">
        <v>370</v>
      </c>
      <c r="P314" t="s">
        <v>44</v>
      </c>
      <c r="Q314" t="s">
        <v>558</v>
      </c>
      <c r="R314">
        <v>28</v>
      </c>
      <c r="S314">
        <v>370</v>
      </c>
      <c r="T314" t="str">
        <f>IF(PulpitNawigacyjny!$C$8="Cała Polska","PRAWDA",IF(PulpitNawigacyjny!$C$8='WD11'!P314,"PRAWDA","FAŁSZ"))</f>
        <v>PRAWDA</v>
      </c>
    </row>
    <row r="315" spans="1:20" x14ac:dyDescent="0.25">
      <c r="A315" s="2" t="s">
        <v>45</v>
      </c>
      <c r="B315" s="2" t="s">
        <v>169</v>
      </c>
      <c r="C315" s="2" t="s">
        <v>199</v>
      </c>
      <c r="D315">
        <v>23</v>
      </c>
      <c r="F315" s="2" t="s">
        <v>45</v>
      </c>
      <c r="G315" s="2" t="s">
        <v>142</v>
      </c>
      <c r="H315" s="2" t="s">
        <v>169</v>
      </c>
      <c r="I315">
        <v>280</v>
      </c>
      <c r="K315" t="str">
        <f>tblWD11a[[#This Row],[Sróty]]&amp; CHAR(10)&amp;" "&amp;tblWD11a[[#This Row],[Data]]</f>
        <v>PD.
 22r sie</v>
      </c>
      <c r="L315">
        <v>23</v>
      </c>
      <c r="M315">
        <v>280</v>
      </c>
      <c r="P315" t="s">
        <v>45</v>
      </c>
      <c r="Q315" t="s">
        <v>559</v>
      </c>
      <c r="R315">
        <v>23</v>
      </c>
      <c r="S315">
        <v>280</v>
      </c>
      <c r="T315" t="str">
        <f>IF(PulpitNawigacyjny!$C$8="Cała Polska","PRAWDA",IF(PulpitNawigacyjny!$C$8='WD11'!P315,"PRAWDA","FAŁSZ"))</f>
        <v>PRAWDA</v>
      </c>
    </row>
    <row r="316" spans="1:20" x14ac:dyDescent="0.25">
      <c r="A316" s="2" t="s">
        <v>46</v>
      </c>
      <c r="B316" s="2" t="s">
        <v>170</v>
      </c>
      <c r="C316" s="2" t="s">
        <v>199</v>
      </c>
      <c r="D316">
        <v>31</v>
      </c>
      <c r="F316" s="2" t="s">
        <v>46</v>
      </c>
      <c r="G316" s="2" t="s">
        <v>142</v>
      </c>
      <c r="H316" s="2" t="s">
        <v>170</v>
      </c>
      <c r="I316">
        <v>806</v>
      </c>
      <c r="K316" t="str">
        <f>tblWD11a[[#This Row],[Sróty]]&amp; CHAR(10)&amp;" "&amp;tblWD11a[[#This Row],[Data]]</f>
        <v>PM.
 22r sie</v>
      </c>
      <c r="L316">
        <v>31</v>
      </c>
      <c r="M316">
        <v>806</v>
      </c>
      <c r="P316" t="s">
        <v>46</v>
      </c>
      <c r="Q316" t="s">
        <v>560</v>
      </c>
      <c r="R316">
        <v>31</v>
      </c>
      <c r="S316">
        <v>806</v>
      </c>
      <c r="T316" t="str">
        <f>IF(PulpitNawigacyjny!$C$8="Cała Polska","PRAWDA",IF(PulpitNawigacyjny!$C$8='WD11'!P316,"PRAWDA","FAŁSZ"))</f>
        <v>PRAWDA</v>
      </c>
    </row>
    <row r="317" spans="1:20" x14ac:dyDescent="0.25">
      <c r="A317" s="2" t="s">
        <v>47</v>
      </c>
      <c r="B317" s="2" t="s">
        <v>171</v>
      </c>
      <c r="C317" s="2" t="s">
        <v>199</v>
      </c>
      <c r="D317">
        <v>60</v>
      </c>
      <c r="F317" s="2" t="s">
        <v>47</v>
      </c>
      <c r="G317" s="2" t="s">
        <v>142</v>
      </c>
      <c r="H317" s="2" t="s">
        <v>171</v>
      </c>
      <c r="I317">
        <v>1030</v>
      </c>
      <c r="K317" t="str">
        <f>tblWD11a[[#This Row],[Sróty]]&amp; CHAR(10)&amp;" "&amp;tblWD11a[[#This Row],[Data]]</f>
        <v>SL.
 22r sie</v>
      </c>
      <c r="L317">
        <v>60</v>
      </c>
      <c r="M317">
        <v>1030</v>
      </c>
      <c r="P317" t="s">
        <v>47</v>
      </c>
      <c r="Q317" t="s">
        <v>561</v>
      </c>
      <c r="R317">
        <v>60</v>
      </c>
      <c r="S317">
        <v>1030</v>
      </c>
      <c r="T317" t="str">
        <f>IF(PulpitNawigacyjny!$C$8="Cała Polska","PRAWDA",IF(PulpitNawigacyjny!$C$8='WD11'!P317,"PRAWDA","FAŁSZ"))</f>
        <v>PRAWDA</v>
      </c>
    </row>
    <row r="318" spans="1:20" x14ac:dyDescent="0.25">
      <c r="A318" s="2" t="s">
        <v>48</v>
      </c>
      <c r="B318" s="2" t="s">
        <v>172</v>
      </c>
      <c r="C318" s="2" t="s">
        <v>199</v>
      </c>
      <c r="D318">
        <v>26</v>
      </c>
      <c r="F318" s="2" t="s">
        <v>48</v>
      </c>
      <c r="G318" s="2" t="s">
        <v>142</v>
      </c>
      <c r="H318" s="2" t="s">
        <v>172</v>
      </c>
      <c r="I318">
        <v>204</v>
      </c>
      <c r="K318" t="str">
        <f>tblWD11a[[#This Row],[Sróty]]&amp; CHAR(10)&amp;" "&amp;tblWD11a[[#This Row],[Data]]</f>
        <v>SK.
 22r sie</v>
      </c>
      <c r="L318">
        <v>26</v>
      </c>
      <c r="M318">
        <v>204</v>
      </c>
      <c r="P318" t="s">
        <v>48</v>
      </c>
      <c r="Q318" t="s">
        <v>562</v>
      </c>
      <c r="R318">
        <v>26</v>
      </c>
      <c r="S318">
        <v>204</v>
      </c>
      <c r="T318" t="str">
        <f>IF(PulpitNawigacyjny!$C$8="Cała Polska","PRAWDA",IF(PulpitNawigacyjny!$C$8='WD11'!P318,"PRAWDA","FAŁSZ"))</f>
        <v>PRAWDA</v>
      </c>
    </row>
    <row r="319" spans="1:20" x14ac:dyDescent="0.25">
      <c r="A319" s="2" t="s">
        <v>49</v>
      </c>
      <c r="B319" s="2" t="s">
        <v>173</v>
      </c>
      <c r="C319" s="2" t="s">
        <v>199</v>
      </c>
      <c r="D319">
        <v>16</v>
      </c>
      <c r="F319" s="2" t="s">
        <v>49</v>
      </c>
      <c r="G319" s="2" t="s">
        <v>142</v>
      </c>
      <c r="H319" s="2" t="s">
        <v>173</v>
      </c>
      <c r="I319">
        <v>237</v>
      </c>
      <c r="K319" t="str">
        <f>tblWD11a[[#This Row],[Sróty]]&amp; CHAR(10)&amp;" "&amp;tblWD11a[[#This Row],[Data]]</f>
        <v>WN.
 22r sie</v>
      </c>
      <c r="L319">
        <v>16</v>
      </c>
      <c r="M319">
        <v>237</v>
      </c>
      <c r="P319" t="s">
        <v>49</v>
      </c>
      <c r="Q319" t="s">
        <v>563</v>
      </c>
      <c r="R319">
        <v>16</v>
      </c>
      <c r="S319">
        <v>237</v>
      </c>
      <c r="T319" t="str">
        <f>IF(PulpitNawigacyjny!$C$8="Cała Polska","PRAWDA",IF(PulpitNawigacyjny!$C$8='WD11'!P319,"PRAWDA","FAŁSZ"))</f>
        <v>PRAWDA</v>
      </c>
    </row>
    <row r="320" spans="1:20" x14ac:dyDescent="0.25">
      <c r="A320" s="2" t="s">
        <v>50</v>
      </c>
      <c r="B320" s="2" t="s">
        <v>174</v>
      </c>
      <c r="C320" s="2" t="s">
        <v>199</v>
      </c>
      <c r="D320">
        <v>42</v>
      </c>
      <c r="F320" s="2" t="s">
        <v>50</v>
      </c>
      <c r="G320" s="2" t="s">
        <v>142</v>
      </c>
      <c r="H320" s="2" t="s">
        <v>174</v>
      </c>
      <c r="I320">
        <v>909</v>
      </c>
      <c r="K320" t="str">
        <f>tblWD11a[[#This Row],[Sróty]]&amp; CHAR(10)&amp;" "&amp;tblWD11a[[#This Row],[Data]]</f>
        <v>WP.
 22r sie</v>
      </c>
      <c r="L320">
        <v>42</v>
      </c>
      <c r="M320">
        <v>909</v>
      </c>
      <c r="P320" t="s">
        <v>50</v>
      </c>
      <c r="Q320" t="s">
        <v>564</v>
      </c>
      <c r="R320">
        <v>42</v>
      </c>
      <c r="S320">
        <v>909</v>
      </c>
      <c r="T320" t="str">
        <f>IF(PulpitNawigacyjny!$C$8="Cała Polska","PRAWDA",IF(PulpitNawigacyjny!$C$8='WD11'!P320,"PRAWDA","FAŁSZ"))</f>
        <v>PRAWDA</v>
      </c>
    </row>
    <row r="321" spans="1:20" x14ac:dyDescent="0.25">
      <c r="A321" s="2" t="s">
        <v>51</v>
      </c>
      <c r="B321" s="2" t="s">
        <v>175</v>
      </c>
      <c r="C321" s="2" t="s">
        <v>199</v>
      </c>
      <c r="D321">
        <v>24</v>
      </c>
      <c r="F321" s="2" t="s">
        <v>51</v>
      </c>
      <c r="G321" s="2" t="s">
        <v>142</v>
      </c>
      <c r="H321" s="2" t="s">
        <v>175</v>
      </c>
      <c r="I321">
        <v>435</v>
      </c>
      <c r="K321" t="str">
        <f>tblWD11a[[#This Row],[Sróty]]&amp; CHAR(10)&amp;" "&amp;tblWD11a[[#This Row],[Data]]</f>
        <v>ZP.
 22r sie</v>
      </c>
      <c r="L321">
        <v>24</v>
      </c>
      <c r="M321">
        <v>435</v>
      </c>
      <c r="P321" t="s">
        <v>51</v>
      </c>
      <c r="Q321" t="s">
        <v>565</v>
      </c>
      <c r="R321">
        <v>24</v>
      </c>
      <c r="S321">
        <v>435</v>
      </c>
      <c r="T321" t="str">
        <f>IF(PulpitNawigacyjny!$C$8="Cała Polska","PRAWDA",IF(PulpitNawigacyjny!$C$8='WD11'!P321,"PRAWDA","FAŁSZ"))</f>
        <v>PRAWDA</v>
      </c>
    </row>
    <row r="322" spans="1:20" x14ac:dyDescent="0.25">
      <c r="A322" s="2" t="s">
        <v>36</v>
      </c>
      <c r="B322" s="2" t="s">
        <v>160</v>
      </c>
      <c r="C322" s="2" t="s">
        <v>200</v>
      </c>
      <c r="D322">
        <v>25</v>
      </c>
      <c r="F322" s="2" t="s">
        <v>36</v>
      </c>
      <c r="G322" s="2" t="s">
        <v>143</v>
      </c>
      <c r="H322" s="2" t="s">
        <v>160</v>
      </c>
      <c r="I322">
        <v>739</v>
      </c>
      <c r="K322" t="str">
        <f>tblWD11a[[#This Row],[Sróty]]&amp; CHAR(10)&amp;" "&amp;tblWD11a[[#This Row],[Data]]</f>
        <v>DS.
 22r wrz</v>
      </c>
      <c r="L322">
        <v>25</v>
      </c>
      <c r="M322">
        <v>739</v>
      </c>
      <c r="P322" t="s">
        <v>36</v>
      </c>
      <c r="Q322" t="s">
        <v>566</v>
      </c>
      <c r="R322">
        <v>25</v>
      </c>
      <c r="S322">
        <v>739</v>
      </c>
      <c r="T322" t="str">
        <f>IF(PulpitNawigacyjny!$C$8="Cała Polska","PRAWDA",IF(PulpitNawigacyjny!$C$8='WD11'!P322,"PRAWDA","FAŁSZ"))</f>
        <v>PRAWDA</v>
      </c>
    </row>
    <row r="323" spans="1:20" x14ac:dyDescent="0.25">
      <c r="A323" s="2" t="s">
        <v>37</v>
      </c>
      <c r="B323" s="2" t="s">
        <v>161</v>
      </c>
      <c r="C323" s="2" t="s">
        <v>200</v>
      </c>
      <c r="D323">
        <v>31</v>
      </c>
      <c r="F323" s="2" t="s">
        <v>37</v>
      </c>
      <c r="G323" s="2" t="s">
        <v>143</v>
      </c>
      <c r="H323" s="2" t="s">
        <v>161</v>
      </c>
      <c r="I323">
        <v>323</v>
      </c>
      <c r="K323" t="str">
        <f>tblWD11a[[#This Row],[Sróty]]&amp; CHAR(10)&amp;" "&amp;tblWD11a[[#This Row],[Data]]</f>
        <v>KP.
 22r wrz</v>
      </c>
      <c r="L323">
        <v>31</v>
      </c>
      <c r="M323">
        <v>323</v>
      </c>
      <c r="P323" t="s">
        <v>37</v>
      </c>
      <c r="Q323" t="s">
        <v>567</v>
      </c>
      <c r="R323">
        <v>31</v>
      </c>
      <c r="S323">
        <v>323</v>
      </c>
      <c r="T323" t="str">
        <f>IF(PulpitNawigacyjny!$C$8="Cała Polska","PRAWDA",IF(PulpitNawigacyjny!$C$8='WD11'!P323,"PRAWDA","FAŁSZ"))</f>
        <v>PRAWDA</v>
      </c>
    </row>
    <row r="324" spans="1:20" x14ac:dyDescent="0.25">
      <c r="A324" s="2" t="s">
        <v>38</v>
      </c>
      <c r="B324" s="2" t="s">
        <v>162</v>
      </c>
      <c r="C324" s="2" t="s">
        <v>200</v>
      </c>
      <c r="D324">
        <v>29</v>
      </c>
      <c r="F324" s="2" t="s">
        <v>38</v>
      </c>
      <c r="G324" s="2" t="s">
        <v>143</v>
      </c>
      <c r="H324" s="2" t="s">
        <v>162</v>
      </c>
      <c r="I324">
        <v>303</v>
      </c>
      <c r="K324" t="str">
        <f>tblWD11a[[#This Row],[Sróty]]&amp; CHAR(10)&amp;" "&amp;tblWD11a[[#This Row],[Data]]</f>
        <v>LU.
 22r wrz</v>
      </c>
      <c r="L324">
        <v>29</v>
      </c>
      <c r="M324">
        <v>303</v>
      </c>
      <c r="P324" t="s">
        <v>38</v>
      </c>
      <c r="Q324" t="s">
        <v>568</v>
      </c>
      <c r="R324">
        <v>29</v>
      </c>
      <c r="S324">
        <v>303</v>
      </c>
      <c r="T324" t="str">
        <f>IF(PulpitNawigacyjny!$C$8="Cała Polska","PRAWDA",IF(PulpitNawigacyjny!$C$8='WD11'!P324,"PRAWDA","FAŁSZ"))</f>
        <v>PRAWDA</v>
      </c>
    </row>
    <row r="325" spans="1:20" x14ac:dyDescent="0.25">
      <c r="A325" s="2" t="s">
        <v>39</v>
      </c>
      <c r="B325" s="2" t="s">
        <v>165</v>
      </c>
      <c r="C325" s="2" t="s">
        <v>200</v>
      </c>
      <c r="D325">
        <v>10</v>
      </c>
      <c r="F325" s="2" t="s">
        <v>39</v>
      </c>
      <c r="G325" s="2" t="s">
        <v>143</v>
      </c>
      <c r="H325" s="2" t="s">
        <v>165</v>
      </c>
      <c r="I325">
        <v>247</v>
      </c>
      <c r="K325" t="str">
        <f>tblWD11a[[#This Row],[Sróty]]&amp; CHAR(10)&amp;" "&amp;tblWD11a[[#This Row],[Data]]</f>
        <v>LB.
 22r wrz</v>
      </c>
      <c r="L325">
        <v>10</v>
      </c>
      <c r="M325">
        <v>247</v>
      </c>
      <c r="P325" t="s">
        <v>39</v>
      </c>
      <c r="Q325" t="s">
        <v>569</v>
      </c>
      <c r="R325">
        <v>10</v>
      </c>
      <c r="S325">
        <v>247</v>
      </c>
      <c r="T325" t="str">
        <f>IF(PulpitNawigacyjny!$C$8="Cała Polska","PRAWDA",IF(PulpitNawigacyjny!$C$8='WD11'!P325,"PRAWDA","FAŁSZ"))</f>
        <v>PRAWDA</v>
      </c>
    </row>
    <row r="326" spans="1:20" x14ac:dyDescent="0.25">
      <c r="A326" s="2" t="s">
        <v>40</v>
      </c>
      <c r="B326" s="2" t="s">
        <v>166</v>
      </c>
      <c r="C326" s="2" t="s">
        <v>200</v>
      </c>
      <c r="D326">
        <v>19</v>
      </c>
      <c r="F326" s="2" t="s">
        <v>40</v>
      </c>
      <c r="G326" s="2" t="s">
        <v>143</v>
      </c>
      <c r="H326" s="2" t="s">
        <v>166</v>
      </c>
      <c r="I326">
        <v>518</v>
      </c>
      <c r="K326" t="str">
        <f>tblWD11a[[#This Row],[Sróty]]&amp; CHAR(10)&amp;" "&amp;tblWD11a[[#This Row],[Data]]</f>
        <v>LD.
 22r wrz</v>
      </c>
      <c r="L326">
        <v>19</v>
      </c>
      <c r="M326">
        <v>518</v>
      </c>
      <c r="P326" t="s">
        <v>40</v>
      </c>
      <c r="Q326" t="s">
        <v>570</v>
      </c>
      <c r="R326">
        <v>19</v>
      </c>
      <c r="S326">
        <v>518</v>
      </c>
      <c r="T326" t="str">
        <f>IF(PulpitNawigacyjny!$C$8="Cała Polska","PRAWDA",IF(PulpitNawigacyjny!$C$8='WD11'!P326,"PRAWDA","FAŁSZ"))</f>
        <v>PRAWDA</v>
      </c>
    </row>
    <row r="327" spans="1:20" x14ac:dyDescent="0.25">
      <c r="A327" s="2" t="s">
        <v>41</v>
      </c>
      <c r="B327" s="2" t="s">
        <v>163</v>
      </c>
      <c r="C327" s="2" t="s">
        <v>200</v>
      </c>
      <c r="D327">
        <v>49</v>
      </c>
      <c r="F327" s="2" t="s">
        <v>41</v>
      </c>
      <c r="G327" s="2" t="s">
        <v>143</v>
      </c>
      <c r="H327" s="2" t="s">
        <v>163</v>
      </c>
      <c r="I327">
        <v>865</v>
      </c>
      <c r="K327" t="str">
        <f>tblWD11a[[#This Row],[Sróty]]&amp; CHAR(10)&amp;" "&amp;tblWD11a[[#This Row],[Data]]</f>
        <v>MA.
 22r wrz</v>
      </c>
      <c r="L327">
        <v>49</v>
      </c>
      <c r="M327">
        <v>865</v>
      </c>
      <c r="P327" t="s">
        <v>41</v>
      </c>
      <c r="Q327" t="s">
        <v>571</v>
      </c>
      <c r="R327">
        <v>49</v>
      </c>
      <c r="S327">
        <v>865</v>
      </c>
      <c r="T327" t="str">
        <f>IF(PulpitNawigacyjny!$C$8="Cała Polska","PRAWDA",IF(PulpitNawigacyjny!$C$8='WD11'!P327,"PRAWDA","FAŁSZ"))</f>
        <v>PRAWDA</v>
      </c>
    </row>
    <row r="328" spans="1:20" x14ac:dyDescent="0.25">
      <c r="A328" s="2" t="s">
        <v>42</v>
      </c>
      <c r="B328" s="2" t="s">
        <v>167</v>
      </c>
      <c r="C328" s="2" t="s">
        <v>200</v>
      </c>
      <c r="D328">
        <v>74</v>
      </c>
      <c r="F328" s="2" t="s">
        <v>42</v>
      </c>
      <c r="G328" s="2" t="s">
        <v>143</v>
      </c>
      <c r="H328" s="2" t="s">
        <v>167</v>
      </c>
      <c r="I328">
        <v>3039</v>
      </c>
      <c r="K328" t="str">
        <f>tblWD11a[[#This Row],[Sróty]]&amp; CHAR(10)&amp;" "&amp;tblWD11a[[#This Row],[Data]]</f>
        <v>MZ.
 22r wrz</v>
      </c>
      <c r="L328">
        <v>74</v>
      </c>
      <c r="M328">
        <v>3039</v>
      </c>
      <c r="P328" t="s">
        <v>42</v>
      </c>
      <c r="Q328" t="s">
        <v>572</v>
      </c>
      <c r="R328">
        <v>74</v>
      </c>
      <c r="S328">
        <v>3039</v>
      </c>
      <c r="T328" t="str">
        <f>IF(PulpitNawigacyjny!$C$8="Cała Polska","PRAWDA",IF(PulpitNawigacyjny!$C$8='WD11'!P328,"PRAWDA","FAŁSZ"))</f>
        <v>PRAWDA</v>
      </c>
    </row>
    <row r="329" spans="1:20" x14ac:dyDescent="0.25">
      <c r="A329" s="2" t="s">
        <v>43</v>
      </c>
      <c r="B329" s="2" t="s">
        <v>164</v>
      </c>
      <c r="C329" s="2" t="s">
        <v>200</v>
      </c>
      <c r="D329">
        <v>17</v>
      </c>
      <c r="F329" s="2" t="s">
        <v>43</v>
      </c>
      <c r="G329" s="2" t="s">
        <v>143</v>
      </c>
      <c r="H329" s="2" t="s">
        <v>164</v>
      </c>
      <c r="I329">
        <v>127</v>
      </c>
      <c r="K329" t="str">
        <f>tblWD11a[[#This Row],[Sróty]]&amp; CHAR(10)&amp;" "&amp;tblWD11a[[#This Row],[Data]]</f>
        <v>OP.
 22r wrz</v>
      </c>
      <c r="L329">
        <v>17</v>
      </c>
      <c r="M329">
        <v>127</v>
      </c>
      <c r="P329" t="s">
        <v>43</v>
      </c>
      <c r="Q329" t="s">
        <v>573</v>
      </c>
      <c r="R329">
        <v>17</v>
      </c>
      <c r="S329">
        <v>127</v>
      </c>
      <c r="T329" t="str">
        <f>IF(PulpitNawigacyjny!$C$8="Cała Polska","PRAWDA",IF(PulpitNawigacyjny!$C$8='WD11'!P329,"PRAWDA","FAŁSZ"))</f>
        <v>PRAWDA</v>
      </c>
    </row>
    <row r="330" spans="1:20" x14ac:dyDescent="0.25">
      <c r="A330" s="2" t="s">
        <v>44</v>
      </c>
      <c r="B330" s="2" t="s">
        <v>168</v>
      </c>
      <c r="C330" s="2" t="s">
        <v>200</v>
      </c>
      <c r="D330">
        <v>36</v>
      </c>
      <c r="F330" s="2" t="s">
        <v>44</v>
      </c>
      <c r="G330" s="2" t="s">
        <v>143</v>
      </c>
      <c r="H330" s="2" t="s">
        <v>168</v>
      </c>
      <c r="I330">
        <v>324</v>
      </c>
      <c r="K330" t="str">
        <f>tblWD11a[[#This Row],[Sróty]]&amp; CHAR(10)&amp;" "&amp;tblWD11a[[#This Row],[Data]]</f>
        <v>PK.
 22r wrz</v>
      </c>
      <c r="L330">
        <v>36</v>
      </c>
      <c r="M330">
        <v>324</v>
      </c>
      <c r="P330" t="s">
        <v>44</v>
      </c>
      <c r="Q330" t="s">
        <v>574</v>
      </c>
      <c r="R330">
        <v>36</v>
      </c>
      <c r="S330">
        <v>324</v>
      </c>
      <c r="T330" t="str">
        <f>IF(PulpitNawigacyjny!$C$8="Cała Polska","PRAWDA",IF(PulpitNawigacyjny!$C$8='WD11'!P330,"PRAWDA","FAŁSZ"))</f>
        <v>PRAWDA</v>
      </c>
    </row>
    <row r="331" spans="1:20" x14ac:dyDescent="0.25">
      <c r="A331" s="2" t="s">
        <v>45</v>
      </c>
      <c r="B331" s="2" t="s">
        <v>169</v>
      </c>
      <c r="C331" s="2" t="s">
        <v>200</v>
      </c>
      <c r="D331">
        <v>26</v>
      </c>
      <c r="F331" s="2" t="s">
        <v>45</v>
      </c>
      <c r="G331" s="2" t="s">
        <v>143</v>
      </c>
      <c r="H331" s="2" t="s">
        <v>169</v>
      </c>
      <c r="I331">
        <v>294</v>
      </c>
      <c r="K331" t="str">
        <f>tblWD11a[[#This Row],[Sróty]]&amp; CHAR(10)&amp;" "&amp;tblWD11a[[#This Row],[Data]]</f>
        <v>PD.
 22r wrz</v>
      </c>
      <c r="L331">
        <v>26</v>
      </c>
      <c r="M331">
        <v>294</v>
      </c>
      <c r="P331" t="s">
        <v>45</v>
      </c>
      <c r="Q331" t="s">
        <v>575</v>
      </c>
      <c r="R331">
        <v>26</v>
      </c>
      <c r="S331">
        <v>294</v>
      </c>
      <c r="T331" t="str">
        <f>IF(PulpitNawigacyjny!$C$8="Cała Polska","PRAWDA",IF(PulpitNawigacyjny!$C$8='WD11'!P331,"PRAWDA","FAŁSZ"))</f>
        <v>PRAWDA</v>
      </c>
    </row>
    <row r="332" spans="1:20" x14ac:dyDescent="0.25">
      <c r="A332" s="2" t="s">
        <v>46</v>
      </c>
      <c r="B332" s="2" t="s">
        <v>170</v>
      </c>
      <c r="C332" s="2" t="s">
        <v>200</v>
      </c>
      <c r="D332">
        <v>24</v>
      </c>
      <c r="F332" s="2" t="s">
        <v>46</v>
      </c>
      <c r="G332" s="2" t="s">
        <v>143</v>
      </c>
      <c r="H332" s="2" t="s">
        <v>170</v>
      </c>
      <c r="I332">
        <v>735</v>
      </c>
      <c r="K332" t="str">
        <f>tblWD11a[[#This Row],[Sróty]]&amp; CHAR(10)&amp;" "&amp;tblWD11a[[#This Row],[Data]]</f>
        <v>PM.
 22r wrz</v>
      </c>
      <c r="L332">
        <v>24</v>
      </c>
      <c r="M332">
        <v>735</v>
      </c>
      <c r="P332" t="s">
        <v>46</v>
      </c>
      <c r="Q332" t="s">
        <v>576</v>
      </c>
      <c r="R332">
        <v>24</v>
      </c>
      <c r="S332">
        <v>735</v>
      </c>
      <c r="T332" t="str">
        <f>IF(PulpitNawigacyjny!$C$8="Cała Polska","PRAWDA",IF(PulpitNawigacyjny!$C$8='WD11'!P332,"PRAWDA","FAŁSZ"))</f>
        <v>PRAWDA</v>
      </c>
    </row>
    <row r="333" spans="1:20" x14ac:dyDescent="0.25">
      <c r="A333" s="2" t="s">
        <v>47</v>
      </c>
      <c r="B333" s="2" t="s">
        <v>171</v>
      </c>
      <c r="C333" s="2" t="s">
        <v>200</v>
      </c>
      <c r="D333">
        <v>38</v>
      </c>
      <c r="F333" s="2" t="s">
        <v>47</v>
      </c>
      <c r="G333" s="2" t="s">
        <v>143</v>
      </c>
      <c r="H333" s="2" t="s">
        <v>171</v>
      </c>
      <c r="I333">
        <v>802</v>
      </c>
      <c r="K333" t="str">
        <f>tblWD11a[[#This Row],[Sróty]]&amp; CHAR(10)&amp;" "&amp;tblWD11a[[#This Row],[Data]]</f>
        <v>SL.
 22r wrz</v>
      </c>
      <c r="L333">
        <v>38</v>
      </c>
      <c r="M333">
        <v>802</v>
      </c>
      <c r="P333" t="s">
        <v>47</v>
      </c>
      <c r="Q333" t="s">
        <v>577</v>
      </c>
      <c r="R333">
        <v>38</v>
      </c>
      <c r="S333">
        <v>802</v>
      </c>
      <c r="T333" t="str">
        <f>IF(PulpitNawigacyjny!$C$8="Cała Polska","PRAWDA",IF(PulpitNawigacyjny!$C$8='WD11'!P333,"PRAWDA","FAŁSZ"))</f>
        <v>PRAWDA</v>
      </c>
    </row>
    <row r="334" spans="1:20" x14ac:dyDescent="0.25">
      <c r="A334" s="2" t="s">
        <v>48</v>
      </c>
      <c r="B334" s="2" t="s">
        <v>172</v>
      </c>
      <c r="C334" s="2" t="s">
        <v>200</v>
      </c>
      <c r="D334">
        <v>14</v>
      </c>
      <c r="F334" s="2" t="s">
        <v>48</v>
      </c>
      <c r="G334" s="2" t="s">
        <v>143</v>
      </c>
      <c r="H334" s="2" t="s">
        <v>172</v>
      </c>
      <c r="I334">
        <v>180</v>
      </c>
      <c r="K334" t="str">
        <f>tblWD11a[[#This Row],[Sróty]]&amp; CHAR(10)&amp;" "&amp;tblWD11a[[#This Row],[Data]]</f>
        <v>SK.
 22r wrz</v>
      </c>
      <c r="L334">
        <v>14</v>
      </c>
      <c r="M334">
        <v>180</v>
      </c>
      <c r="P334" t="s">
        <v>48</v>
      </c>
      <c r="Q334" t="s">
        <v>578</v>
      </c>
      <c r="R334">
        <v>14</v>
      </c>
      <c r="S334">
        <v>180</v>
      </c>
      <c r="T334" t="str">
        <f>IF(PulpitNawigacyjny!$C$8="Cała Polska","PRAWDA",IF(PulpitNawigacyjny!$C$8='WD11'!P334,"PRAWDA","FAŁSZ"))</f>
        <v>PRAWDA</v>
      </c>
    </row>
    <row r="335" spans="1:20" x14ac:dyDescent="0.25">
      <c r="A335" s="2" t="s">
        <v>49</v>
      </c>
      <c r="B335" s="2" t="s">
        <v>173</v>
      </c>
      <c r="C335" s="2" t="s">
        <v>200</v>
      </c>
      <c r="D335">
        <v>18</v>
      </c>
      <c r="F335" s="2" t="s">
        <v>49</v>
      </c>
      <c r="G335" s="2" t="s">
        <v>143</v>
      </c>
      <c r="H335" s="2" t="s">
        <v>173</v>
      </c>
      <c r="I335">
        <v>287</v>
      </c>
      <c r="K335" t="str">
        <f>tblWD11a[[#This Row],[Sróty]]&amp; CHAR(10)&amp;" "&amp;tblWD11a[[#This Row],[Data]]</f>
        <v>WN.
 22r wrz</v>
      </c>
      <c r="L335">
        <v>18</v>
      </c>
      <c r="M335">
        <v>287</v>
      </c>
      <c r="P335" t="s">
        <v>49</v>
      </c>
      <c r="Q335" t="s">
        <v>579</v>
      </c>
      <c r="R335">
        <v>18</v>
      </c>
      <c r="S335">
        <v>287</v>
      </c>
      <c r="T335" t="str">
        <f>IF(PulpitNawigacyjny!$C$8="Cała Polska","PRAWDA",IF(PulpitNawigacyjny!$C$8='WD11'!P335,"PRAWDA","FAŁSZ"))</f>
        <v>PRAWDA</v>
      </c>
    </row>
    <row r="336" spans="1:20" x14ac:dyDescent="0.25">
      <c r="A336" s="2" t="s">
        <v>50</v>
      </c>
      <c r="B336" s="2" t="s">
        <v>174</v>
      </c>
      <c r="C336" s="2" t="s">
        <v>200</v>
      </c>
      <c r="D336">
        <v>38</v>
      </c>
      <c r="F336" s="2" t="s">
        <v>50</v>
      </c>
      <c r="G336" s="2" t="s">
        <v>143</v>
      </c>
      <c r="H336" s="2" t="s">
        <v>174</v>
      </c>
      <c r="I336">
        <v>711</v>
      </c>
      <c r="K336" t="str">
        <f>tblWD11a[[#This Row],[Sróty]]&amp; CHAR(10)&amp;" "&amp;tblWD11a[[#This Row],[Data]]</f>
        <v>WP.
 22r wrz</v>
      </c>
      <c r="L336">
        <v>38</v>
      </c>
      <c r="M336">
        <v>711</v>
      </c>
      <c r="P336" t="s">
        <v>50</v>
      </c>
      <c r="Q336" t="s">
        <v>580</v>
      </c>
      <c r="R336">
        <v>38</v>
      </c>
      <c r="S336">
        <v>711</v>
      </c>
      <c r="T336" t="str">
        <f>IF(PulpitNawigacyjny!$C$8="Cała Polska","PRAWDA",IF(PulpitNawigacyjny!$C$8='WD11'!P336,"PRAWDA","FAŁSZ"))</f>
        <v>PRAWDA</v>
      </c>
    </row>
    <row r="337" spans="1:20" x14ac:dyDescent="0.25">
      <c r="A337" s="2" t="s">
        <v>51</v>
      </c>
      <c r="B337" s="2" t="s">
        <v>175</v>
      </c>
      <c r="C337" s="2" t="s">
        <v>200</v>
      </c>
      <c r="D337">
        <v>17</v>
      </c>
      <c r="F337" s="2" t="s">
        <v>51</v>
      </c>
      <c r="G337" s="2" t="s">
        <v>143</v>
      </c>
      <c r="H337" s="2" t="s">
        <v>175</v>
      </c>
      <c r="I337">
        <v>308</v>
      </c>
      <c r="K337" t="str">
        <f>tblWD11a[[#This Row],[Sróty]]&amp; CHAR(10)&amp;" "&amp;tblWD11a[[#This Row],[Data]]</f>
        <v>ZP.
 22r wrz</v>
      </c>
      <c r="L337">
        <v>17</v>
      </c>
      <c r="M337">
        <v>308</v>
      </c>
      <c r="P337" t="s">
        <v>51</v>
      </c>
      <c r="Q337" t="s">
        <v>581</v>
      </c>
      <c r="R337">
        <v>17</v>
      </c>
      <c r="S337">
        <v>308</v>
      </c>
      <c r="T337" t="str">
        <f>IF(PulpitNawigacyjny!$C$8="Cała Polska","PRAWDA",IF(PulpitNawigacyjny!$C$8='WD11'!P337,"PRAWDA","FAŁSZ"))</f>
        <v>PRAWDA</v>
      </c>
    </row>
    <row r="338" spans="1:20" x14ac:dyDescent="0.25">
      <c r="A338" s="2" t="s">
        <v>36</v>
      </c>
      <c r="B338" s="2" t="s">
        <v>160</v>
      </c>
      <c r="C338" s="2" t="s">
        <v>201</v>
      </c>
      <c r="D338">
        <v>35</v>
      </c>
      <c r="F338" s="2" t="s">
        <v>36</v>
      </c>
      <c r="G338" s="2" t="s">
        <v>144</v>
      </c>
      <c r="H338" s="2" t="s">
        <v>160</v>
      </c>
      <c r="I338">
        <v>498</v>
      </c>
      <c r="K338" t="str">
        <f>tblWD11a[[#This Row],[Sróty]]&amp; CHAR(10)&amp;" "&amp;tblWD11a[[#This Row],[Data]]</f>
        <v>DS.
 22r paź</v>
      </c>
      <c r="L338">
        <v>35</v>
      </c>
      <c r="M338">
        <v>498</v>
      </c>
      <c r="P338" t="s">
        <v>36</v>
      </c>
      <c r="Q338" t="s">
        <v>582</v>
      </c>
      <c r="R338">
        <v>35</v>
      </c>
      <c r="S338">
        <v>498</v>
      </c>
      <c r="T338" t="str">
        <f>IF(PulpitNawigacyjny!$C$8="Cała Polska","PRAWDA",IF(PulpitNawigacyjny!$C$8='WD11'!P338,"PRAWDA","FAŁSZ"))</f>
        <v>PRAWDA</v>
      </c>
    </row>
    <row r="339" spans="1:20" x14ac:dyDescent="0.25">
      <c r="A339" s="2" t="s">
        <v>37</v>
      </c>
      <c r="B339" s="2" t="s">
        <v>161</v>
      </c>
      <c r="C339" s="2" t="s">
        <v>201</v>
      </c>
      <c r="D339">
        <v>17</v>
      </c>
      <c r="F339" s="2" t="s">
        <v>37</v>
      </c>
      <c r="G339" s="2" t="s">
        <v>144</v>
      </c>
      <c r="H339" s="2" t="s">
        <v>161</v>
      </c>
      <c r="I339">
        <v>213</v>
      </c>
      <c r="K339" t="str">
        <f>tblWD11a[[#This Row],[Sróty]]&amp; CHAR(10)&amp;" "&amp;tblWD11a[[#This Row],[Data]]</f>
        <v>KP.
 22r paź</v>
      </c>
      <c r="L339">
        <v>17</v>
      </c>
      <c r="M339">
        <v>213</v>
      </c>
      <c r="P339" t="s">
        <v>37</v>
      </c>
      <c r="Q339" t="s">
        <v>583</v>
      </c>
      <c r="R339">
        <v>17</v>
      </c>
      <c r="S339">
        <v>213</v>
      </c>
      <c r="T339" t="str">
        <f>IF(PulpitNawigacyjny!$C$8="Cała Polska","PRAWDA",IF(PulpitNawigacyjny!$C$8='WD11'!P339,"PRAWDA","FAŁSZ"))</f>
        <v>PRAWDA</v>
      </c>
    </row>
    <row r="340" spans="1:20" x14ac:dyDescent="0.25">
      <c r="A340" s="2" t="s">
        <v>38</v>
      </c>
      <c r="B340" s="2" t="s">
        <v>162</v>
      </c>
      <c r="C340" s="2" t="s">
        <v>201</v>
      </c>
      <c r="D340">
        <v>64</v>
      </c>
      <c r="F340" s="2" t="s">
        <v>38</v>
      </c>
      <c r="G340" s="2" t="s">
        <v>144</v>
      </c>
      <c r="H340" s="2" t="s">
        <v>162</v>
      </c>
      <c r="I340">
        <v>188</v>
      </c>
      <c r="K340" t="str">
        <f>tblWD11a[[#This Row],[Sróty]]&amp; CHAR(10)&amp;" "&amp;tblWD11a[[#This Row],[Data]]</f>
        <v>LU.
 22r paź</v>
      </c>
      <c r="L340">
        <v>64</v>
      </c>
      <c r="M340">
        <v>188</v>
      </c>
      <c r="P340" t="s">
        <v>38</v>
      </c>
      <c r="Q340" t="s">
        <v>584</v>
      </c>
      <c r="R340">
        <v>64</v>
      </c>
      <c r="S340">
        <v>188</v>
      </c>
      <c r="T340" t="str">
        <f>IF(PulpitNawigacyjny!$C$8="Cała Polska","PRAWDA",IF(PulpitNawigacyjny!$C$8='WD11'!P340,"PRAWDA","FAŁSZ"))</f>
        <v>PRAWDA</v>
      </c>
    </row>
    <row r="341" spans="1:20" x14ac:dyDescent="0.25">
      <c r="A341" s="2" t="s">
        <v>39</v>
      </c>
      <c r="B341" s="2" t="s">
        <v>165</v>
      </c>
      <c r="C341" s="2" t="s">
        <v>201</v>
      </c>
      <c r="D341">
        <v>15</v>
      </c>
      <c r="F341" s="2" t="s">
        <v>39</v>
      </c>
      <c r="G341" s="2" t="s">
        <v>144</v>
      </c>
      <c r="H341" s="2" t="s">
        <v>165</v>
      </c>
      <c r="I341">
        <v>146</v>
      </c>
      <c r="K341" t="str">
        <f>tblWD11a[[#This Row],[Sróty]]&amp; CHAR(10)&amp;" "&amp;tblWD11a[[#This Row],[Data]]</f>
        <v>LB.
 22r paź</v>
      </c>
      <c r="L341">
        <v>15</v>
      </c>
      <c r="M341">
        <v>146</v>
      </c>
      <c r="P341" t="s">
        <v>39</v>
      </c>
      <c r="Q341" t="s">
        <v>585</v>
      </c>
      <c r="R341">
        <v>15</v>
      </c>
      <c r="S341">
        <v>146</v>
      </c>
      <c r="T341" t="str">
        <f>IF(PulpitNawigacyjny!$C$8="Cała Polska","PRAWDA",IF(PulpitNawigacyjny!$C$8='WD11'!P341,"PRAWDA","FAŁSZ"))</f>
        <v>PRAWDA</v>
      </c>
    </row>
    <row r="342" spans="1:20" x14ac:dyDescent="0.25">
      <c r="A342" s="2" t="s">
        <v>40</v>
      </c>
      <c r="B342" s="2" t="s">
        <v>166</v>
      </c>
      <c r="C342" s="2" t="s">
        <v>201</v>
      </c>
      <c r="D342">
        <v>22</v>
      </c>
      <c r="F342" s="2" t="s">
        <v>40</v>
      </c>
      <c r="G342" s="2" t="s">
        <v>144</v>
      </c>
      <c r="H342" s="2" t="s">
        <v>166</v>
      </c>
      <c r="I342">
        <v>315</v>
      </c>
      <c r="K342" t="str">
        <f>tblWD11a[[#This Row],[Sróty]]&amp; CHAR(10)&amp;" "&amp;tblWD11a[[#This Row],[Data]]</f>
        <v>LD.
 22r paź</v>
      </c>
      <c r="L342">
        <v>22</v>
      </c>
      <c r="M342">
        <v>315</v>
      </c>
      <c r="P342" t="s">
        <v>40</v>
      </c>
      <c r="Q342" t="s">
        <v>586</v>
      </c>
      <c r="R342">
        <v>22</v>
      </c>
      <c r="S342">
        <v>315</v>
      </c>
      <c r="T342" t="str">
        <f>IF(PulpitNawigacyjny!$C$8="Cała Polska","PRAWDA",IF(PulpitNawigacyjny!$C$8='WD11'!P342,"PRAWDA","FAŁSZ"))</f>
        <v>PRAWDA</v>
      </c>
    </row>
    <row r="343" spans="1:20" x14ac:dyDescent="0.25">
      <c r="A343" s="2" t="s">
        <v>41</v>
      </c>
      <c r="B343" s="2" t="s">
        <v>163</v>
      </c>
      <c r="C343" s="2" t="s">
        <v>201</v>
      </c>
      <c r="D343">
        <v>34</v>
      </c>
      <c r="F343" s="2" t="s">
        <v>41</v>
      </c>
      <c r="G343" s="2" t="s">
        <v>144</v>
      </c>
      <c r="H343" s="2" t="s">
        <v>163</v>
      </c>
      <c r="I343">
        <v>504</v>
      </c>
      <c r="K343" t="str">
        <f>tblWD11a[[#This Row],[Sróty]]&amp; CHAR(10)&amp;" "&amp;tblWD11a[[#This Row],[Data]]</f>
        <v>MA.
 22r paź</v>
      </c>
      <c r="L343">
        <v>34</v>
      </c>
      <c r="M343">
        <v>504</v>
      </c>
      <c r="P343" t="s">
        <v>41</v>
      </c>
      <c r="Q343" t="s">
        <v>587</v>
      </c>
      <c r="R343">
        <v>34</v>
      </c>
      <c r="S343">
        <v>504</v>
      </c>
      <c r="T343" t="str">
        <f>IF(PulpitNawigacyjny!$C$8="Cała Polska","PRAWDA",IF(PulpitNawigacyjny!$C$8='WD11'!P343,"PRAWDA","FAŁSZ"))</f>
        <v>PRAWDA</v>
      </c>
    </row>
    <row r="344" spans="1:20" x14ac:dyDescent="0.25">
      <c r="A344" s="2" t="s">
        <v>42</v>
      </c>
      <c r="B344" s="2" t="s">
        <v>167</v>
      </c>
      <c r="C344" s="2" t="s">
        <v>201</v>
      </c>
      <c r="D344">
        <v>87</v>
      </c>
      <c r="F344" s="2" t="s">
        <v>42</v>
      </c>
      <c r="G344" s="2" t="s">
        <v>144</v>
      </c>
      <c r="H344" s="2" t="s">
        <v>167</v>
      </c>
      <c r="I344">
        <v>1762</v>
      </c>
      <c r="K344" t="str">
        <f>tblWD11a[[#This Row],[Sróty]]&amp; CHAR(10)&amp;" "&amp;tblWD11a[[#This Row],[Data]]</f>
        <v>MZ.
 22r paź</v>
      </c>
      <c r="L344">
        <v>87</v>
      </c>
      <c r="M344">
        <v>1762</v>
      </c>
      <c r="P344" t="s">
        <v>42</v>
      </c>
      <c r="Q344" t="s">
        <v>588</v>
      </c>
      <c r="R344">
        <v>87</v>
      </c>
      <c r="S344">
        <v>1762</v>
      </c>
      <c r="T344" t="str">
        <f>IF(PulpitNawigacyjny!$C$8="Cała Polska","PRAWDA",IF(PulpitNawigacyjny!$C$8='WD11'!P344,"PRAWDA","FAŁSZ"))</f>
        <v>PRAWDA</v>
      </c>
    </row>
    <row r="345" spans="1:20" x14ac:dyDescent="0.25">
      <c r="A345" s="2" t="s">
        <v>43</v>
      </c>
      <c r="B345" s="2" t="s">
        <v>164</v>
      </c>
      <c r="C345" s="2" t="s">
        <v>201</v>
      </c>
      <c r="D345">
        <v>23</v>
      </c>
      <c r="F345" s="2" t="s">
        <v>43</v>
      </c>
      <c r="G345" s="2" t="s">
        <v>144</v>
      </c>
      <c r="H345" s="2" t="s">
        <v>164</v>
      </c>
      <c r="I345">
        <v>98</v>
      </c>
      <c r="K345" t="str">
        <f>tblWD11a[[#This Row],[Sróty]]&amp; CHAR(10)&amp;" "&amp;tblWD11a[[#This Row],[Data]]</f>
        <v>OP.
 22r paź</v>
      </c>
      <c r="L345">
        <v>23</v>
      </c>
      <c r="M345">
        <v>98</v>
      </c>
      <c r="P345" t="s">
        <v>43</v>
      </c>
      <c r="Q345" t="s">
        <v>589</v>
      </c>
      <c r="R345">
        <v>23</v>
      </c>
      <c r="S345">
        <v>98</v>
      </c>
      <c r="T345" t="str">
        <f>IF(PulpitNawigacyjny!$C$8="Cała Polska","PRAWDA",IF(PulpitNawigacyjny!$C$8='WD11'!P345,"PRAWDA","FAŁSZ"))</f>
        <v>PRAWDA</v>
      </c>
    </row>
    <row r="346" spans="1:20" x14ac:dyDescent="0.25">
      <c r="A346" s="2" t="s">
        <v>44</v>
      </c>
      <c r="B346" s="2" t="s">
        <v>168</v>
      </c>
      <c r="C346" s="2" t="s">
        <v>201</v>
      </c>
      <c r="D346">
        <v>19</v>
      </c>
      <c r="F346" s="2" t="s">
        <v>44</v>
      </c>
      <c r="G346" s="2" t="s">
        <v>144</v>
      </c>
      <c r="H346" s="2" t="s">
        <v>168</v>
      </c>
      <c r="I346">
        <v>181</v>
      </c>
      <c r="K346" t="str">
        <f>tblWD11a[[#This Row],[Sróty]]&amp; CHAR(10)&amp;" "&amp;tblWD11a[[#This Row],[Data]]</f>
        <v>PK.
 22r paź</v>
      </c>
      <c r="L346">
        <v>19</v>
      </c>
      <c r="M346">
        <v>181</v>
      </c>
      <c r="P346" t="s">
        <v>44</v>
      </c>
      <c r="Q346" t="s">
        <v>590</v>
      </c>
      <c r="R346">
        <v>19</v>
      </c>
      <c r="S346">
        <v>181</v>
      </c>
      <c r="T346" t="str">
        <f>IF(PulpitNawigacyjny!$C$8="Cała Polska","PRAWDA",IF(PulpitNawigacyjny!$C$8='WD11'!P346,"PRAWDA","FAŁSZ"))</f>
        <v>PRAWDA</v>
      </c>
    </row>
    <row r="347" spans="1:20" x14ac:dyDescent="0.25">
      <c r="A347" s="2" t="s">
        <v>45</v>
      </c>
      <c r="B347" s="2" t="s">
        <v>169</v>
      </c>
      <c r="C347" s="2" t="s">
        <v>201</v>
      </c>
      <c r="D347">
        <v>29</v>
      </c>
      <c r="F347" s="2" t="s">
        <v>45</v>
      </c>
      <c r="G347" s="2" t="s">
        <v>144</v>
      </c>
      <c r="H347" s="2" t="s">
        <v>169</v>
      </c>
      <c r="I347">
        <v>147</v>
      </c>
      <c r="K347" t="str">
        <f>tblWD11a[[#This Row],[Sróty]]&amp; CHAR(10)&amp;" "&amp;tblWD11a[[#This Row],[Data]]</f>
        <v>PD.
 22r paź</v>
      </c>
      <c r="L347">
        <v>29</v>
      </c>
      <c r="M347">
        <v>147</v>
      </c>
      <c r="P347" t="s">
        <v>45</v>
      </c>
      <c r="Q347" t="s">
        <v>591</v>
      </c>
      <c r="R347">
        <v>29</v>
      </c>
      <c r="S347">
        <v>147</v>
      </c>
      <c r="T347" t="str">
        <f>IF(PulpitNawigacyjny!$C$8="Cała Polska","PRAWDA",IF(PulpitNawigacyjny!$C$8='WD11'!P347,"PRAWDA","FAŁSZ"))</f>
        <v>PRAWDA</v>
      </c>
    </row>
    <row r="348" spans="1:20" x14ac:dyDescent="0.25">
      <c r="A348" s="2" t="s">
        <v>46</v>
      </c>
      <c r="B348" s="2" t="s">
        <v>170</v>
      </c>
      <c r="C348" s="2" t="s">
        <v>201</v>
      </c>
      <c r="D348">
        <v>20</v>
      </c>
      <c r="F348" s="2" t="s">
        <v>46</v>
      </c>
      <c r="G348" s="2" t="s">
        <v>144</v>
      </c>
      <c r="H348" s="2" t="s">
        <v>170</v>
      </c>
      <c r="I348">
        <v>496</v>
      </c>
      <c r="K348" t="str">
        <f>tblWD11a[[#This Row],[Sróty]]&amp; CHAR(10)&amp;" "&amp;tblWD11a[[#This Row],[Data]]</f>
        <v>PM.
 22r paź</v>
      </c>
      <c r="L348">
        <v>20</v>
      </c>
      <c r="M348">
        <v>496</v>
      </c>
      <c r="P348" t="s">
        <v>46</v>
      </c>
      <c r="Q348" t="s">
        <v>592</v>
      </c>
      <c r="R348">
        <v>20</v>
      </c>
      <c r="S348">
        <v>496</v>
      </c>
      <c r="T348" t="str">
        <f>IF(PulpitNawigacyjny!$C$8="Cała Polska","PRAWDA",IF(PulpitNawigacyjny!$C$8='WD11'!P348,"PRAWDA","FAŁSZ"))</f>
        <v>PRAWDA</v>
      </c>
    </row>
    <row r="349" spans="1:20" x14ac:dyDescent="0.25">
      <c r="A349" s="2" t="s">
        <v>47</v>
      </c>
      <c r="B349" s="2" t="s">
        <v>171</v>
      </c>
      <c r="C349" s="2" t="s">
        <v>201</v>
      </c>
      <c r="D349">
        <v>42</v>
      </c>
      <c r="F349" s="2" t="s">
        <v>47</v>
      </c>
      <c r="G349" s="2" t="s">
        <v>144</v>
      </c>
      <c r="H349" s="2" t="s">
        <v>171</v>
      </c>
      <c r="I349">
        <v>508</v>
      </c>
      <c r="K349" t="str">
        <f>tblWD11a[[#This Row],[Sróty]]&amp; CHAR(10)&amp;" "&amp;tblWD11a[[#This Row],[Data]]</f>
        <v>SL.
 22r paź</v>
      </c>
      <c r="L349">
        <v>42</v>
      </c>
      <c r="M349">
        <v>508</v>
      </c>
      <c r="P349" t="s">
        <v>47</v>
      </c>
      <c r="Q349" t="s">
        <v>593</v>
      </c>
      <c r="R349">
        <v>42</v>
      </c>
      <c r="S349">
        <v>508</v>
      </c>
      <c r="T349" t="str">
        <f>IF(PulpitNawigacyjny!$C$8="Cała Polska","PRAWDA",IF(PulpitNawigacyjny!$C$8='WD11'!P349,"PRAWDA","FAŁSZ"))</f>
        <v>PRAWDA</v>
      </c>
    </row>
    <row r="350" spans="1:20" x14ac:dyDescent="0.25">
      <c r="A350" s="2" t="s">
        <v>48</v>
      </c>
      <c r="B350" s="2" t="s">
        <v>172</v>
      </c>
      <c r="C350" s="2" t="s">
        <v>201</v>
      </c>
      <c r="D350">
        <v>15</v>
      </c>
      <c r="F350" s="2" t="s">
        <v>48</v>
      </c>
      <c r="G350" s="2" t="s">
        <v>144</v>
      </c>
      <c r="H350" s="2" t="s">
        <v>172</v>
      </c>
      <c r="I350">
        <v>113</v>
      </c>
      <c r="K350" t="str">
        <f>tblWD11a[[#This Row],[Sróty]]&amp; CHAR(10)&amp;" "&amp;tblWD11a[[#This Row],[Data]]</f>
        <v>SK.
 22r paź</v>
      </c>
      <c r="L350">
        <v>15</v>
      </c>
      <c r="M350">
        <v>113</v>
      </c>
      <c r="P350" t="s">
        <v>48</v>
      </c>
      <c r="Q350" t="s">
        <v>594</v>
      </c>
      <c r="R350">
        <v>15</v>
      </c>
      <c r="S350">
        <v>113</v>
      </c>
      <c r="T350" t="str">
        <f>IF(PulpitNawigacyjny!$C$8="Cała Polska","PRAWDA",IF(PulpitNawigacyjny!$C$8='WD11'!P350,"PRAWDA","FAŁSZ"))</f>
        <v>PRAWDA</v>
      </c>
    </row>
    <row r="351" spans="1:20" x14ac:dyDescent="0.25">
      <c r="A351" s="2" t="s">
        <v>49</v>
      </c>
      <c r="B351" s="2" t="s">
        <v>173</v>
      </c>
      <c r="C351" s="2" t="s">
        <v>201</v>
      </c>
      <c r="D351">
        <v>25</v>
      </c>
      <c r="F351" s="2" t="s">
        <v>49</v>
      </c>
      <c r="G351" s="2" t="s">
        <v>144</v>
      </c>
      <c r="H351" s="2" t="s">
        <v>173</v>
      </c>
      <c r="I351">
        <v>150</v>
      </c>
      <c r="K351" t="str">
        <f>tblWD11a[[#This Row],[Sróty]]&amp; CHAR(10)&amp;" "&amp;tblWD11a[[#This Row],[Data]]</f>
        <v>WN.
 22r paź</v>
      </c>
      <c r="L351">
        <v>25</v>
      </c>
      <c r="M351">
        <v>150</v>
      </c>
      <c r="P351" t="s">
        <v>49</v>
      </c>
      <c r="Q351" t="s">
        <v>595</v>
      </c>
      <c r="R351">
        <v>25</v>
      </c>
      <c r="S351">
        <v>150</v>
      </c>
      <c r="T351" t="str">
        <f>IF(PulpitNawigacyjny!$C$8="Cała Polska","PRAWDA",IF(PulpitNawigacyjny!$C$8='WD11'!P351,"PRAWDA","FAŁSZ"))</f>
        <v>PRAWDA</v>
      </c>
    </row>
    <row r="352" spans="1:20" x14ac:dyDescent="0.25">
      <c r="A352" s="2" t="s">
        <v>50</v>
      </c>
      <c r="B352" s="2" t="s">
        <v>174</v>
      </c>
      <c r="C352" s="2" t="s">
        <v>201</v>
      </c>
      <c r="D352">
        <v>58</v>
      </c>
      <c r="F352" s="2" t="s">
        <v>50</v>
      </c>
      <c r="G352" s="2" t="s">
        <v>144</v>
      </c>
      <c r="H352" s="2" t="s">
        <v>174</v>
      </c>
      <c r="I352">
        <v>664</v>
      </c>
      <c r="K352" t="str">
        <f>tblWD11a[[#This Row],[Sróty]]&amp; CHAR(10)&amp;" "&amp;tblWD11a[[#This Row],[Data]]</f>
        <v>WP.
 22r paź</v>
      </c>
      <c r="L352">
        <v>58</v>
      </c>
      <c r="M352">
        <v>664</v>
      </c>
      <c r="P352" t="s">
        <v>50</v>
      </c>
      <c r="Q352" t="s">
        <v>596</v>
      </c>
      <c r="R352">
        <v>58</v>
      </c>
      <c r="S352">
        <v>664</v>
      </c>
      <c r="T352" t="str">
        <f>IF(PulpitNawigacyjny!$C$8="Cała Polska","PRAWDA",IF(PulpitNawigacyjny!$C$8='WD11'!P352,"PRAWDA","FAŁSZ"))</f>
        <v>PRAWDA</v>
      </c>
    </row>
    <row r="353" spans="1:20" x14ac:dyDescent="0.25">
      <c r="A353" s="2" t="s">
        <v>51</v>
      </c>
      <c r="B353" s="2" t="s">
        <v>175</v>
      </c>
      <c r="C353" s="2" t="s">
        <v>201</v>
      </c>
      <c r="D353">
        <v>27</v>
      </c>
      <c r="F353" s="2" t="s">
        <v>51</v>
      </c>
      <c r="G353" s="2" t="s">
        <v>144</v>
      </c>
      <c r="H353" s="2" t="s">
        <v>175</v>
      </c>
      <c r="I353">
        <v>247</v>
      </c>
      <c r="K353" t="str">
        <f>tblWD11a[[#This Row],[Sróty]]&amp; CHAR(10)&amp;" "&amp;tblWD11a[[#This Row],[Data]]</f>
        <v>ZP.
 22r paź</v>
      </c>
      <c r="L353">
        <v>27</v>
      </c>
      <c r="M353">
        <v>247</v>
      </c>
      <c r="P353" t="s">
        <v>51</v>
      </c>
      <c r="Q353" t="s">
        <v>597</v>
      </c>
      <c r="R353">
        <v>27</v>
      </c>
      <c r="S353">
        <v>247</v>
      </c>
      <c r="T353" t="str">
        <f>IF(PulpitNawigacyjny!$C$8="Cała Polska","PRAWDA",IF(PulpitNawigacyjny!$C$8='WD11'!P353,"PRAWDA","FAŁSZ"))</f>
        <v>PRAWDA</v>
      </c>
    </row>
    <row r="354" spans="1:20" x14ac:dyDescent="0.25">
      <c r="A354" s="2" t="s">
        <v>36</v>
      </c>
      <c r="B354" s="2" t="s">
        <v>160</v>
      </c>
      <c r="C354" s="2" t="s">
        <v>202</v>
      </c>
      <c r="D354">
        <v>19</v>
      </c>
      <c r="F354" s="2" t="s">
        <v>36</v>
      </c>
      <c r="G354" s="2" t="s">
        <v>145</v>
      </c>
      <c r="H354" s="2" t="s">
        <v>160</v>
      </c>
      <c r="I354">
        <v>275</v>
      </c>
      <c r="K354" t="str">
        <f>tblWD11a[[#This Row],[Sróty]]&amp; CHAR(10)&amp;" "&amp;tblWD11a[[#This Row],[Data]]</f>
        <v>DS.
 22r lis</v>
      </c>
      <c r="L354">
        <v>19</v>
      </c>
      <c r="M354">
        <v>275</v>
      </c>
      <c r="P354" t="s">
        <v>36</v>
      </c>
      <c r="Q354" t="s">
        <v>598</v>
      </c>
      <c r="R354">
        <v>19</v>
      </c>
      <c r="S354">
        <v>275</v>
      </c>
      <c r="T354" t="str">
        <f>IF(PulpitNawigacyjny!$C$8="Cała Polska","PRAWDA",IF(PulpitNawigacyjny!$C$8='WD11'!P354,"PRAWDA","FAŁSZ"))</f>
        <v>PRAWDA</v>
      </c>
    </row>
    <row r="355" spans="1:20" x14ac:dyDescent="0.25">
      <c r="A355" s="2" t="s">
        <v>37</v>
      </c>
      <c r="B355" s="2" t="s">
        <v>161</v>
      </c>
      <c r="C355" s="2" t="s">
        <v>202</v>
      </c>
      <c r="D355">
        <v>8</v>
      </c>
      <c r="F355" s="2" t="s">
        <v>37</v>
      </c>
      <c r="G355" s="2" t="s">
        <v>145</v>
      </c>
      <c r="H355" s="2" t="s">
        <v>161</v>
      </c>
      <c r="I355">
        <v>100</v>
      </c>
      <c r="K355" t="str">
        <f>tblWD11a[[#This Row],[Sróty]]&amp; CHAR(10)&amp;" "&amp;tblWD11a[[#This Row],[Data]]</f>
        <v>KP.
 22r lis</v>
      </c>
      <c r="L355">
        <v>8</v>
      </c>
      <c r="M355">
        <v>100</v>
      </c>
      <c r="P355" t="s">
        <v>37</v>
      </c>
      <c r="Q355" t="s">
        <v>599</v>
      </c>
      <c r="R355">
        <v>8</v>
      </c>
      <c r="S355">
        <v>100</v>
      </c>
      <c r="T355" t="str">
        <f>IF(PulpitNawigacyjny!$C$8="Cała Polska","PRAWDA",IF(PulpitNawigacyjny!$C$8='WD11'!P355,"PRAWDA","FAŁSZ"))</f>
        <v>PRAWDA</v>
      </c>
    </row>
    <row r="356" spans="1:20" x14ac:dyDescent="0.25">
      <c r="A356" s="2" t="s">
        <v>38</v>
      </c>
      <c r="B356" s="2" t="s">
        <v>162</v>
      </c>
      <c r="C356" s="2" t="s">
        <v>202</v>
      </c>
      <c r="D356">
        <v>14</v>
      </c>
      <c r="F356" s="2" t="s">
        <v>38</v>
      </c>
      <c r="G356" s="2" t="s">
        <v>145</v>
      </c>
      <c r="H356" s="2" t="s">
        <v>162</v>
      </c>
      <c r="I356">
        <v>87</v>
      </c>
      <c r="K356" t="str">
        <f>tblWD11a[[#This Row],[Sróty]]&amp; CHAR(10)&amp;" "&amp;tblWD11a[[#This Row],[Data]]</f>
        <v>LU.
 22r lis</v>
      </c>
      <c r="L356">
        <v>14</v>
      </c>
      <c r="M356">
        <v>87</v>
      </c>
      <c r="P356" t="s">
        <v>38</v>
      </c>
      <c r="Q356" t="s">
        <v>600</v>
      </c>
      <c r="R356">
        <v>14</v>
      </c>
      <c r="S356">
        <v>87</v>
      </c>
      <c r="T356" t="str">
        <f>IF(PulpitNawigacyjny!$C$8="Cała Polska","PRAWDA",IF(PulpitNawigacyjny!$C$8='WD11'!P356,"PRAWDA","FAŁSZ"))</f>
        <v>PRAWDA</v>
      </c>
    </row>
    <row r="357" spans="1:20" x14ac:dyDescent="0.25">
      <c r="A357" s="2" t="s">
        <v>39</v>
      </c>
      <c r="B357" s="2" t="s">
        <v>165</v>
      </c>
      <c r="C357" s="2" t="s">
        <v>202</v>
      </c>
      <c r="D357">
        <v>7</v>
      </c>
      <c r="F357" s="2" t="s">
        <v>39</v>
      </c>
      <c r="G357" s="2" t="s">
        <v>145</v>
      </c>
      <c r="H357" s="2" t="s">
        <v>165</v>
      </c>
      <c r="I357">
        <v>90</v>
      </c>
      <c r="K357" t="str">
        <f>tblWD11a[[#This Row],[Sróty]]&amp; CHAR(10)&amp;" "&amp;tblWD11a[[#This Row],[Data]]</f>
        <v>LB.
 22r lis</v>
      </c>
      <c r="L357">
        <v>7</v>
      </c>
      <c r="M357">
        <v>90</v>
      </c>
      <c r="P357" t="s">
        <v>39</v>
      </c>
      <c r="Q357" t="s">
        <v>601</v>
      </c>
      <c r="R357">
        <v>7</v>
      </c>
      <c r="S357">
        <v>90</v>
      </c>
      <c r="T357" t="str">
        <f>IF(PulpitNawigacyjny!$C$8="Cała Polska","PRAWDA",IF(PulpitNawigacyjny!$C$8='WD11'!P357,"PRAWDA","FAŁSZ"))</f>
        <v>PRAWDA</v>
      </c>
    </row>
    <row r="358" spans="1:20" x14ac:dyDescent="0.25">
      <c r="A358" s="2" t="s">
        <v>40</v>
      </c>
      <c r="B358" s="2" t="s">
        <v>166</v>
      </c>
      <c r="C358" s="2" t="s">
        <v>202</v>
      </c>
      <c r="D358">
        <v>8</v>
      </c>
      <c r="F358" s="2" t="s">
        <v>40</v>
      </c>
      <c r="G358" s="2" t="s">
        <v>145</v>
      </c>
      <c r="H358" s="2" t="s">
        <v>166</v>
      </c>
      <c r="I358">
        <v>151</v>
      </c>
      <c r="K358" t="str">
        <f>tblWD11a[[#This Row],[Sróty]]&amp; CHAR(10)&amp;" "&amp;tblWD11a[[#This Row],[Data]]</f>
        <v>LD.
 22r lis</v>
      </c>
      <c r="L358">
        <v>8</v>
      </c>
      <c r="M358">
        <v>151</v>
      </c>
      <c r="P358" t="s">
        <v>40</v>
      </c>
      <c r="Q358" t="s">
        <v>602</v>
      </c>
      <c r="R358">
        <v>8</v>
      </c>
      <c r="S358">
        <v>151</v>
      </c>
      <c r="T358" t="str">
        <f>IF(PulpitNawigacyjny!$C$8="Cała Polska","PRAWDA",IF(PulpitNawigacyjny!$C$8='WD11'!P358,"PRAWDA","FAŁSZ"))</f>
        <v>PRAWDA</v>
      </c>
    </row>
    <row r="359" spans="1:20" x14ac:dyDescent="0.25">
      <c r="A359" s="2" t="s">
        <v>41</v>
      </c>
      <c r="B359" s="2" t="s">
        <v>163</v>
      </c>
      <c r="C359" s="2" t="s">
        <v>202</v>
      </c>
      <c r="D359">
        <v>13</v>
      </c>
      <c r="F359" s="2" t="s">
        <v>41</v>
      </c>
      <c r="G359" s="2" t="s">
        <v>145</v>
      </c>
      <c r="H359" s="2" t="s">
        <v>163</v>
      </c>
      <c r="I359">
        <v>329</v>
      </c>
      <c r="K359" t="str">
        <f>tblWD11a[[#This Row],[Sróty]]&amp; CHAR(10)&amp;" "&amp;tblWD11a[[#This Row],[Data]]</f>
        <v>MA.
 22r lis</v>
      </c>
      <c r="L359">
        <v>13</v>
      </c>
      <c r="M359">
        <v>329</v>
      </c>
      <c r="P359" t="s">
        <v>41</v>
      </c>
      <c r="Q359" t="s">
        <v>603</v>
      </c>
      <c r="R359">
        <v>13</v>
      </c>
      <c r="S359">
        <v>329</v>
      </c>
      <c r="T359" t="str">
        <f>IF(PulpitNawigacyjny!$C$8="Cała Polska","PRAWDA",IF(PulpitNawigacyjny!$C$8='WD11'!P359,"PRAWDA","FAŁSZ"))</f>
        <v>PRAWDA</v>
      </c>
    </row>
    <row r="360" spans="1:20" x14ac:dyDescent="0.25">
      <c r="A360" s="2" t="s">
        <v>42</v>
      </c>
      <c r="B360" s="2" t="s">
        <v>167</v>
      </c>
      <c r="C360" s="2" t="s">
        <v>202</v>
      </c>
      <c r="D360">
        <v>34</v>
      </c>
      <c r="F360" s="2" t="s">
        <v>42</v>
      </c>
      <c r="G360" s="2" t="s">
        <v>145</v>
      </c>
      <c r="H360" s="2" t="s">
        <v>167</v>
      </c>
      <c r="I360">
        <v>1111</v>
      </c>
      <c r="K360" t="str">
        <f>tblWD11a[[#This Row],[Sróty]]&amp; CHAR(10)&amp;" "&amp;tblWD11a[[#This Row],[Data]]</f>
        <v>MZ.
 22r lis</v>
      </c>
      <c r="L360">
        <v>34</v>
      </c>
      <c r="M360">
        <v>1111</v>
      </c>
      <c r="P360" t="s">
        <v>42</v>
      </c>
      <c r="Q360" t="s">
        <v>604</v>
      </c>
      <c r="R360">
        <v>34</v>
      </c>
      <c r="S360">
        <v>1111</v>
      </c>
      <c r="T360" t="str">
        <f>IF(PulpitNawigacyjny!$C$8="Cała Polska","PRAWDA",IF(PulpitNawigacyjny!$C$8='WD11'!P360,"PRAWDA","FAŁSZ"))</f>
        <v>PRAWDA</v>
      </c>
    </row>
    <row r="361" spans="1:20" x14ac:dyDescent="0.25">
      <c r="A361" s="2" t="s">
        <v>43</v>
      </c>
      <c r="B361" s="2" t="s">
        <v>164</v>
      </c>
      <c r="C361" s="2" t="s">
        <v>202</v>
      </c>
      <c r="D361">
        <v>11</v>
      </c>
      <c r="F361" s="2" t="s">
        <v>43</v>
      </c>
      <c r="G361" s="2" t="s">
        <v>145</v>
      </c>
      <c r="H361" s="2" t="s">
        <v>164</v>
      </c>
      <c r="I361">
        <v>54</v>
      </c>
      <c r="K361" t="str">
        <f>tblWD11a[[#This Row],[Sróty]]&amp; CHAR(10)&amp;" "&amp;tblWD11a[[#This Row],[Data]]</f>
        <v>OP.
 22r lis</v>
      </c>
      <c r="L361">
        <v>11</v>
      </c>
      <c r="M361">
        <v>54</v>
      </c>
      <c r="P361" t="s">
        <v>43</v>
      </c>
      <c r="Q361" t="s">
        <v>605</v>
      </c>
      <c r="R361">
        <v>11</v>
      </c>
      <c r="S361">
        <v>54</v>
      </c>
      <c r="T361" t="str">
        <f>IF(PulpitNawigacyjny!$C$8="Cała Polska","PRAWDA",IF(PulpitNawigacyjny!$C$8='WD11'!P361,"PRAWDA","FAŁSZ"))</f>
        <v>PRAWDA</v>
      </c>
    </row>
    <row r="362" spans="1:20" x14ac:dyDescent="0.25">
      <c r="A362" s="2" t="s">
        <v>44</v>
      </c>
      <c r="B362" s="2" t="s">
        <v>168</v>
      </c>
      <c r="C362" s="2" t="s">
        <v>202</v>
      </c>
      <c r="D362">
        <v>12</v>
      </c>
      <c r="F362" s="2" t="s">
        <v>44</v>
      </c>
      <c r="G362" s="2" t="s">
        <v>145</v>
      </c>
      <c r="H362" s="2" t="s">
        <v>168</v>
      </c>
      <c r="I362">
        <v>113</v>
      </c>
      <c r="K362" t="str">
        <f>tblWD11a[[#This Row],[Sróty]]&amp; CHAR(10)&amp;" "&amp;tblWD11a[[#This Row],[Data]]</f>
        <v>PK.
 22r lis</v>
      </c>
      <c r="L362">
        <v>12</v>
      </c>
      <c r="M362">
        <v>113</v>
      </c>
      <c r="P362" t="s">
        <v>44</v>
      </c>
      <c r="Q362" t="s">
        <v>606</v>
      </c>
      <c r="R362">
        <v>12</v>
      </c>
      <c r="S362">
        <v>113</v>
      </c>
      <c r="T362" t="str">
        <f>IF(PulpitNawigacyjny!$C$8="Cała Polska","PRAWDA",IF(PulpitNawigacyjny!$C$8='WD11'!P362,"PRAWDA","FAŁSZ"))</f>
        <v>PRAWDA</v>
      </c>
    </row>
    <row r="363" spans="1:20" x14ac:dyDescent="0.25">
      <c r="A363" s="2" t="s">
        <v>45</v>
      </c>
      <c r="B363" s="2" t="s">
        <v>169</v>
      </c>
      <c r="C363" s="2" t="s">
        <v>202</v>
      </c>
      <c r="D363">
        <v>12</v>
      </c>
      <c r="F363" s="2" t="s">
        <v>45</v>
      </c>
      <c r="G363" s="2" t="s">
        <v>145</v>
      </c>
      <c r="H363" s="2" t="s">
        <v>169</v>
      </c>
      <c r="I363">
        <v>81</v>
      </c>
      <c r="K363" t="str">
        <f>tblWD11a[[#This Row],[Sróty]]&amp; CHAR(10)&amp;" "&amp;tblWD11a[[#This Row],[Data]]</f>
        <v>PD.
 22r lis</v>
      </c>
      <c r="L363">
        <v>12</v>
      </c>
      <c r="M363">
        <v>81</v>
      </c>
      <c r="P363" t="s">
        <v>45</v>
      </c>
      <c r="Q363" t="s">
        <v>607</v>
      </c>
      <c r="R363">
        <v>12</v>
      </c>
      <c r="S363">
        <v>81</v>
      </c>
      <c r="T363" t="str">
        <f>IF(PulpitNawigacyjny!$C$8="Cała Polska","PRAWDA",IF(PulpitNawigacyjny!$C$8='WD11'!P363,"PRAWDA","FAŁSZ"))</f>
        <v>PRAWDA</v>
      </c>
    </row>
    <row r="364" spans="1:20" x14ac:dyDescent="0.25">
      <c r="A364" s="2" t="s">
        <v>46</v>
      </c>
      <c r="B364" s="2" t="s">
        <v>170</v>
      </c>
      <c r="C364" s="2" t="s">
        <v>202</v>
      </c>
      <c r="D364">
        <v>11</v>
      </c>
      <c r="F364" s="2" t="s">
        <v>46</v>
      </c>
      <c r="G364" s="2" t="s">
        <v>145</v>
      </c>
      <c r="H364" s="2" t="s">
        <v>170</v>
      </c>
      <c r="I364">
        <v>262</v>
      </c>
      <c r="K364" t="str">
        <f>tblWD11a[[#This Row],[Sróty]]&amp; CHAR(10)&amp;" "&amp;tblWD11a[[#This Row],[Data]]</f>
        <v>PM.
 22r lis</v>
      </c>
      <c r="L364">
        <v>11</v>
      </c>
      <c r="M364">
        <v>262</v>
      </c>
      <c r="P364" t="s">
        <v>46</v>
      </c>
      <c r="Q364" t="s">
        <v>608</v>
      </c>
      <c r="R364">
        <v>11</v>
      </c>
      <c r="S364">
        <v>262</v>
      </c>
      <c r="T364" t="str">
        <f>IF(PulpitNawigacyjny!$C$8="Cała Polska","PRAWDA",IF(PulpitNawigacyjny!$C$8='WD11'!P364,"PRAWDA","FAŁSZ"))</f>
        <v>PRAWDA</v>
      </c>
    </row>
    <row r="365" spans="1:20" x14ac:dyDescent="0.25">
      <c r="A365" s="2" t="s">
        <v>47</v>
      </c>
      <c r="B365" s="2" t="s">
        <v>171</v>
      </c>
      <c r="C365" s="2" t="s">
        <v>202</v>
      </c>
      <c r="D365">
        <v>12</v>
      </c>
      <c r="F365" s="2" t="s">
        <v>47</v>
      </c>
      <c r="G365" s="2" t="s">
        <v>145</v>
      </c>
      <c r="H365" s="2" t="s">
        <v>171</v>
      </c>
      <c r="I365">
        <v>248</v>
      </c>
      <c r="K365" t="str">
        <f>tblWD11a[[#This Row],[Sróty]]&amp; CHAR(10)&amp;" "&amp;tblWD11a[[#This Row],[Data]]</f>
        <v>SL.
 22r lis</v>
      </c>
      <c r="L365">
        <v>12</v>
      </c>
      <c r="M365">
        <v>248</v>
      </c>
      <c r="P365" t="s">
        <v>47</v>
      </c>
      <c r="Q365" t="s">
        <v>609</v>
      </c>
      <c r="R365">
        <v>12</v>
      </c>
      <c r="S365">
        <v>248</v>
      </c>
      <c r="T365" t="str">
        <f>IF(PulpitNawigacyjny!$C$8="Cała Polska","PRAWDA",IF(PulpitNawigacyjny!$C$8='WD11'!P365,"PRAWDA","FAŁSZ"))</f>
        <v>PRAWDA</v>
      </c>
    </row>
    <row r="366" spans="1:20" x14ac:dyDescent="0.25">
      <c r="A366" s="2" t="s">
        <v>48</v>
      </c>
      <c r="B366" s="2" t="s">
        <v>172</v>
      </c>
      <c r="C366" s="2" t="s">
        <v>202</v>
      </c>
      <c r="D366">
        <v>11</v>
      </c>
      <c r="F366" s="2" t="s">
        <v>48</v>
      </c>
      <c r="G366" s="2" t="s">
        <v>145</v>
      </c>
      <c r="H366" s="2" t="s">
        <v>172</v>
      </c>
      <c r="I366">
        <v>69</v>
      </c>
      <c r="K366" t="str">
        <f>tblWD11a[[#This Row],[Sróty]]&amp; CHAR(10)&amp;" "&amp;tblWD11a[[#This Row],[Data]]</f>
        <v>SK.
 22r lis</v>
      </c>
      <c r="L366">
        <v>11</v>
      </c>
      <c r="M366">
        <v>69</v>
      </c>
      <c r="P366" t="s">
        <v>48</v>
      </c>
      <c r="Q366" t="s">
        <v>610</v>
      </c>
      <c r="R366">
        <v>11</v>
      </c>
      <c r="S366">
        <v>69</v>
      </c>
      <c r="T366" t="str">
        <f>IF(PulpitNawigacyjny!$C$8="Cała Polska","PRAWDA",IF(PulpitNawigacyjny!$C$8='WD11'!P366,"PRAWDA","FAŁSZ"))</f>
        <v>PRAWDA</v>
      </c>
    </row>
    <row r="367" spans="1:20" x14ac:dyDescent="0.25">
      <c r="A367" s="2" t="s">
        <v>49</v>
      </c>
      <c r="B367" s="2" t="s">
        <v>173</v>
      </c>
      <c r="C367" s="2" t="s">
        <v>202</v>
      </c>
      <c r="D367">
        <v>4</v>
      </c>
      <c r="F367" s="2" t="s">
        <v>49</v>
      </c>
      <c r="G367" s="2" t="s">
        <v>145</v>
      </c>
      <c r="H367" s="2" t="s">
        <v>173</v>
      </c>
      <c r="I367">
        <v>62</v>
      </c>
      <c r="K367" t="str">
        <f>tblWD11a[[#This Row],[Sróty]]&amp; CHAR(10)&amp;" "&amp;tblWD11a[[#This Row],[Data]]</f>
        <v>WN.
 22r lis</v>
      </c>
      <c r="L367">
        <v>4</v>
      </c>
      <c r="M367">
        <v>62</v>
      </c>
      <c r="P367" t="s">
        <v>49</v>
      </c>
      <c r="Q367" t="s">
        <v>611</v>
      </c>
      <c r="R367">
        <v>4</v>
      </c>
      <c r="S367">
        <v>62</v>
      </c>
      <c r="T367" t="str">
        <f>IF(PulpitNawigacyjny!$C$8="Cała Polska","PRAWDA",IF(PulpitNawigacyjny!$C$8='WD11'!P367,"PRAWDA","FAŁSZ"))</f>
        <v>PRAWDA</v>
      </c>
    </row>
    <row r="368" spans="1:20" x14ac:dyDescent="0.25">
      <c r="A368" s="2" t="s">
        <v>50</v>
      </c>
      <c r="B368" s="2" t="s">
        <v>174</v>
      </c>
      <c r="C368" s="2" t="s">
        <v>202</v>
      </c>
      <c r="D368">
        <v>17</v>
      </c>
      <c r="F368" s="2" t="s">
        <v>50</v>
      </c>
      <c r="G368" s="2" t="s">
        <v>145</v>
      </c>
      <c r="H368" s="2" t="s">
        <v>174</v>
      </c>
      <c r="I368">
        <v>225</v>
      </c>
      <c r="K368" t="str">
        <f>tblWD11a[[#This Row],[Sróty]]&amp; CHAR(10)&amp;" "&amp;tblWD11a[[#This Row],[Data]]</f>
        <v>WP.
 22r lis</v>
      </c>
      <c r="L368">
        <v>17</v>
      </c>
      <c r="M368">
        <v>225</v>
      </c>
      <c r="P368" t="s">
        <v>50</v>
      </c>
      <c r="Q368" t="s">
        <v>612</v>
      </c>
      <c r="R368">
        <v>17</v>
      </c>
      <c r="S368">
        <v>225</v>
      </c>
      <c r="T368" t="str">
        <f>IF(PulpitNawigacyjny!$C$8="Cała Polska","PRAWDA",IF(PulpitNawigacyjny!$C$8='WD11'!P368,"PRAWDA","FAŁSZ"))</f>
        <v>PRAWDA</v>
      </c>
    </row>
    <row r="369" spans="1:20" x14ac:dyDescent="0.25">
      <c r="A369" s="2" t="s">
        <v>51</v>
      </c>
      <c r="B369" s="2" t="s">
        <v>175</v>
      </c>
      <c r="C369" s="2" t="s">
        <v>202</v>
      </c>
      <c r="D369">
        <v>3</v>
      </c>
      <c r="F369" s="2" t="s">
        <v>51</v>
      </c>
      <c r="G369" s="2" t="s">
        <v>145</v>
      </c>
      <c r="H369" s="2" t="s">
        <v>175</v>
      </c>
      <c r="I369">
        <v>122</v>
      </c>
      <c r="K369" t="str">
        <f>tblWD11a[[#This Row],[Sróty]]&amp; CHAR(10)&amp;" "&amp;tblWD11a[[#This Row],[Data]]</f>
        <v>ZP.
 22r lis</v>
      </c>
      <c r="L369">
        <v>3</v>
      </c>
      <c r="M369">
        <v>122</v>
      </c>
      <c r="P369" t="s">
        <v>51</v>
      </c>
      <c r="Q369" t="s">
        <v>613</v>
      </c>
      <c r="R369">
        <v>3</v>
      </c>
      <c r="S369">
        <v>122</v>
      </c>
      <c r="T369" t="str">
        <f>IF(PulpitNawigacyjny!$C$8="Cała Polska","PRAWDA",IF(PulpitNawigacyjny!$C$8='WD11'!P369,"PRAWDA","FAŁSZ"))</f>
        <v>PRAWDA</v>
      </c>
    </row>
    <row r="370" spans="1:20" x14ac:dyDescent="0.25">
      <c r="A370" s="2" t="s">
        <v>36</v>
      </c>
      <c r="B370" s="2" t="s">
        <v>160</v>
      </c>
      <c r="C370" s="2" t="s">
        <v>203</v>
      </c>
      <c r="D370">
        <v>12</v>
      </c>
      <c r="F370" s="2" t="s">
        <v>36</v>
      </c>
      <c r="G370" s="2" t="s">
        <v>146</v>
      </c>
      <c r="H370" s="2" t="s">
        <v>160</v>
      </c>
      <c r="I370">
        <v>168</v>
      </c>
      <c r="K370" t="str">
        <f>tblWD11a[[#This Row],[Sróty]]&amp; CHAR(10)&amp;" "&amp;tblWD11a[[#This Row],[Data]]</f>
        <v>DS.
 22r gru</v>
      </c>
      <c r="L370">
        <v>12</v>
      </c>
      <c r="M370">
        <v>168</v>
      </c>
      <c r="P370" t="s">
        <v>36</v>
      </c>
      <c r="Q370" t="s">
        <v>614</v>
      </c>
      <c r="R370">
        <v>12</v>
      </c>
      <c r="S370">
        <v>168</v>
      </c>
      <c r="T370" t="str">
        <f>IF(PulpitNawigacyjny!$C$8="Cała Polska","PRAWDA",IF(PulpitNawigacyjny!$C$8='WD11'!P370,"PRAWDA","FAŁSZ"))</f>
        <v>PRAWDA</v>
      </c>
    </row>
    <row r="371" spans="1:20" x14ac:dyDescent="0.25">
      <c r="A371" s="2" t="s">
        <v>37</v>
      </c>
      <c r="B371" s="2" t="s">
        <v>161</v>
      </c>
      <c r="C371" s="2" t="s">
        <v>203</v>
      </c>
      <c r="D371">
        <v>23</v>
      </c>
      <c r="F371" s="2" t="s">
        <v>37</v>
      </c>
      <c r="G371" s="2" t="s">
        <v>146</v>
      </c>
      <c r="H371" s="2" t="s">
        <v>161</v>
      </c>
      <c r="I371">
        <v>77</v>
      </c>
      <c r="K371" t="str">
        <f>tblWD11a[[#This Row],[Sróty]]&amp; CHAR(10)&amp;" "&amp;tblWD11a[[#This Row],[Data]]</f>
        <v>KP.
 22r gru</v>
      </c>
      <c r="L371">
        <v>23</v>
      </c>
      <c r="M371">
        <v>77</v>
      </c>
      <c r="P371" t="s">
        <v>37</v>
      </c>
      <c r="Q371" t="s">
        <v>615</v>
      </c>
      <c r="R371">
        <v>23</v>
      </c>
      <c r="S371">
        <v>77</v>
      </c>
      <c r="T371" t="str">
        <f>IF(PulpitNawigacyjny!$C$8="Cała Polska","PRAWDA",IF(PulpitNawigacyjny!$C$8='WD11'!P371,"PRAWDA","FAŁSZ"))</f>
        <v>PRAWDA</v>
      </c>
    </row>
    <row r="372" spans="1:20" x14ac:dyDescent="0.25">
      <c r="A372" s="2" t="s">
        <v>38</v>
      </c>
      <c r="B372" s="2" t="s">
        <v>162</v>
      </c>
      <c r="C372" s="2" t="s">
        <v>203</v>
      </c>
      <c r="D372">
        <v>19</v>
      </c>
      <c r="F372" s="2" t="s">
        <v>38</v>
      </c>
      <c r="G372" s="2" t="s">
        <v>146</v>
      </c>
      <c r="H372" s="2" t="s">
        <v>162</v>
      </c>
      <c r="I372">
        <v>57</v>
      </c>
      <c r="K372" t="str">
        <f>tblWD11a[[#This Row],[Sróty]]&amp; CHAR(10)&amp;" "&amp;tblWD11a[[#This Row],[Data]]</f>
        <v>LU.
 22r gru</v>
      </c>
      <c r="L372">
        <v>19</v>
      </c>
      <c r="M372">
        <v>57</v>
      </c>
      <c r="P372" t="s">
        <v>38</v>
      </c>
      <c r="Q372" t="s">
        <v>616</v>
      </c>
      <c r="R372">
        <v>19</v>
      </c>
      <c r="S372">
        <v>57</v>
      </c>
      <c r="T372" t="str">
        <f>IF(PulpitNawigacyjny!$C$8="Cała Polska","PRAWDA",IF(PulpitNawigacyjny!$C$8='WD11'!P372,"PRAWDA","FAŁSZ"))</f>
        <v>PRAWDA</v>
      </c>
    </row>
    <row r="373" spans="1:20" x14ac:dyDescent="0.25">
      <c r="A373" s="2" t="s">
        <v>39</v>
      </c>
      <c r="B373" s="2" t="s">
        <v>165</v>
      </c>
      <c r="C373" s="2" t="s">
        <v>203</v>
      </c>
      <c r="D373">
        <v>5</v>
      </c>
      <c r="F373" s="2" t="s">
        <v>39</v>
      </c>
      <c r="G373" s="2" t="s">
        <v>146</v>
      </c>
      <c r="H373" s="2" t="s">
        <v>165</v>
      </c>
      <c r="I373">
        <v>41</v>
      </c>
      <c r="K373" t="str">
        <f>tblWD11a[[#This Row],[Sróty]]&amp; CHAR(10)&amp;" "&amp;tblWD11a[[#This Row],[Data]]</f>
        <v>LB.
 22r gru</v>
      </c>
      <c r="L373">
        <v>5</v>
      </c>
      <c r="M373">
        <v>41</v>
      </c>
      <c r="P373" t="s">
        <v>39</v>
      </c>
      <c r="Q373" t="s">
        <v>617</v>
      </c>
      <c r="R373">
        <v>5</v>
      </c>
      <c r="S373">
        <v>41</v>
      </c>
      <c r="T373" t="str">
        <f>IF(PulpitNawigacyjny!$C$8="Cała Polska","PRAWDA",IF(PulpitNawigacyjny!$C$8='WD11'!P373,"PRAWDA","FAŁSZ"))</f>
        <v>PRAWDA</v>
      </c>
    </row>
    <row r="374" spans="1:20" x14ac:dyDescent="0.25">
      <c r="A374" s="2" t="s">
        <v>40</v>
      </c>
      <c r="B374" s="2" t="s">
        <v>166</v>
      </c>
      <c r="C374" s="2" t="s">
        <v>203</v>
      </c>
      <c r="D374">
        <v>11</v>
      </c>
      <c r="F374" s="2" t="s">
        <v>40</v>
      </c>
      <c r="G374" s="2" t="s">
        <v>146</v>
      </c>
      <c r="H374" s="2" t="s">
        <v>166</v>
      </c>
      <c r="I374">
        <v>81</v>
      </c>
      <c r="K374" t="str">
        <f>tblWD11a[[#This Row],[Sróty]]&amp; CHAR(10)&amp;" "&amp;tblWD11a[[#This Row],[Data]]</f>
        <v>LD.
 22r gru</v>
      </c>
      <c r="L374">
        <v>11</v>
      </c>
      <c r="M374">
        <v>81</v>
      </c>
      <c r="P374" t="s">
        <v>40</v>
      </c>
      <c r="Q374" t="s">
        <v>618</v>
      </c>
      <c r="R374">
        <v>11</v>
      </c>
      <c r="S374">
        <v>81</v>
      </c>
      <c r="T374" t="str">
        <f>IF(PulpitNawigacyjny!$C$8="Cała Polska","PRAWDA",IF(PulpitNawigacyjny!$C$8='WD11'!P374,"PRAWDA","FAŁSZ"))</f>
        <v>PRAWDA</v>
      </c>
    </row>
    <row r="375" spans="1:20" x14ac:dyDescent="0.25">
      <c r="A375" s="2" t="s">
        <v>41</v>
      </c>
      <c r="B375" s="2" t="s">
        <v>163</v>
      </c>
      <c r="C375" s="2" t="s">
        <v>203</v>
      </c>
      <c r="D375">
        <v>6</v>
      </c>
      <c r="F375" s="2" t="s">
        <v>41</v>
      </c>
      <c r="G375" s="2" t="s">
        <v>146</v>
      </c>
      <c r="H375" s="2" t="s">
        <v>163</v>
      </c>
      <c r="I375">
        <v>171</v>
      </c>
      <c r="K375" t="str">
        <f>tblWD11a[[#This Row],[Sróty]]&amp; CHAR(10)&amp;" "&amp;tblWD11a[[#This Row],[Data]]</f>
        <v>MA.
 22r gru</v>
      </c>
      <c r="L375">
        <v>6</v>
      </c>
      <c r="M375">
        <v>171</v>
      </c>
      <c r="P375" t="s">
        <v>41</v>
      </c>
      <c r="Q375" t="s">
        <v>619</v>
      </c>
      <c r="R375">
        <v>6</v>
      </c>
      <c r="S375">
        <v>171</v>
      </c>
      <c r="T375" t="str">
        <f>IF(PulpitNawigacyjny!$C$8="Cała Polska","PRAWDA",IF(PulpitNawigacyjny!$C$8='WD11'!P375,"PRAWDA","FAŁSZ"))</f>
        <v>PRAWDA</v>
      </c>
    </row>
    <row r="376" spans="1:20" x14ac:dyDescent="0.25">
      <c r="A376" s="2" t="s">
        <v>42</v>
      </c>
      <c r="B376" s="2" t="s">
        <v>167</v>
      </c>
      <c r="C376" s="2" t="s">
        <v>203</v>
      </c>
      <c r="D376">
        <v>30</v>
      </c>
      <c r="F376" s="2" t="s">
        <v>42</v>
      </c>
      <c r="G376" s="2" t="s">
        <v>146</v>
      </c>
      <c r="H376" s="2" t="s">
        <v>167</v>
      </c>
      <c r="I376">
        <v>894</v>
      </c>
      <c r="K376" t="str">
        <f>tblWD11a[[#This Row],[Sróty]]&amp; CHAR(10)&amp;" "&amp;tblWD11a[[#This Row],[Data]]</f>
        <v>MZ.
 22r gru</v>
      </c>
      <c r="L376">
        <v>30</v>
      </c>
      <c r="M376">
        <v>894</v>
      </c>
      <c r="P376" t="s">
        <v>42</v>
      </c>
      <c r="Q376" t="s">
        <v>620</v>
      </c>
      <c r="R376">
        <v>30</v>
      </c>
      <c r="S376">
        <v>894</v>
      </c>
      <c r="T376" t="str">
        <f>IF(PulpitNawigacyjny!$C$8="Cała Polska","PRAWDA",IF(PulpitNawigacyjny!$C$8='WD11'!P376,"PRAWDA","FAŁSZ"))</f>
        <v>PRAWDA</v>
      </c>
    </row>
    <row r="377" spans="1:20" x14ac:dyDescent="0.25">
      <c r="A377" s="2" t="s">
        <v>43</v>
      </c>
      <c r="B377" s="2" t="s">
        <v>164</v>
      </c>
      <c r="C377" s="2" t="s">
        <v>203</v>
      </c>
      <c r="D377">
        <v>6</v>
      </c>
      <c r="F377" s="2" t="s">
        <v>43</v>
      </c>
      <c r="G377" s="2" t="s">
        <v>146</v>
      </c>
      <c r="H377" s="2" t="s">
        <v>164</v>
      </c>
      <c r="I377">
        <v>25</v>
      </c>
      <c r="K377" t="str">
        <f>tblWD11a[[#This Row],[Sróty]]&amp; CHAR(10)&amp;" "&amp;tblWD11a[[#This Row],[Data]]</f>
        <v>OP.
 22r gru</v>
      </c>
      <c r="L377">
        <v>6</v>
      </c>
      <c r="M377">
        <v>25</v>
      </c>
      <c r="P377" t="s">
        <v>43</v>
      </c>
      <c r="Q377" t="s">
        <v>621</v>
      </c>
      <c r="R377">
        <v>6</v>
      </c>
      <c r="S377">
        <v>25</v>
      </c>
      <c r="T377" t="str">
        <f>IF(PulpitNawigacyjny!$C$8="Cała Polska","PRAWDA",IF(PulpitNawigacyjny!$C$8='WD11'!P377,"PRAWDA","FAŁSZ"))</f>
        <v>PRAWDA</v>
      </c>
    </row>
    <row r="378" spans="1:20" x14ac:dyDescent="0.25">
      <c r="A378" s="2" t="s">
        <v>44</v>
      </c>
      <c r="B378" s="2" t="s">
        <v>168</v>
      </c>
      <c r="C378" s="2" t="s">
        <v>203</v>
      </c>
      <c r="D378">
        <v>10</v>
      </c>
      <c r="F378" s="2" t="s">
        <v>44</v>
      </c>
      <c r="G378" s="2" t="s">
        <v>146</v>
      </c>
      <c r="H378" s="2" t="s">
        <v>168</v>
      </c>
      <c r="I378">
        <v>84</v>
      </c>
      <c r="K378" t="str">
        <f>tblWD11a[[#This Row],[Sróty]]&amp; CHAR(10)&amp;" "&amp;tblWD11a[[#This Row],[Data]]</f>
        <v>PK.
 22r gru</v>
      </c>
      <c r="L378">
        <v>10</v>
      </c>
      <c r="M378">
        <v>84</v>
      </c>
      <c r="P378" t="s">
        <v>44</v>
      </c>
      <c r="Q378" t="s">
        <v>622</v>
      </c>
      <c r="R378">
        <v>10</v>
      </c>
      <c r="S378">
        <v>84</v>
      </c>
      <c r="T378" t="str">
        <f>IF(PulpitNawigacyjny!$C$8="Cała Polska","PRAWDA",IF(PulpitNawigacyjny!$C$8='WD11'!P378,"PRAWDA","FAŁSZ"))</f>
        <v>PRAWDA</v>
      </c>
    </row>
    <row r="379" spans="1:20" x14ac:dyDescent="0.25">
      <c r="A379" s="2" t="s">
        <v>45</v>
      </c>
      <c r="B379" s="2" t="s">
        <v>169</v>
      </c>
      <c r="C379" s="2" t="s">
        <v>203</v>
      </c>
      <c r="D379">
        <v>6</v>
      </c>
      <c r="F379" s="2" t="s">
        <v>45</v>
      </c>
      <c r="G379" s="2" t="s">
        <v>146</v>
      </c>
      <c r="H379" s="2" t="s">
        <v>169</v>
      </c>
      <c r="I379">
        <v>45</v>
      </c>
      <c r="K379" t="str">
        <f>tblWD11a[[#This Row],[Sróty]]&amp; CHAR(10)&amp;" "&amp;tblWD11a[[#This Row],[Data]]</f>
        <v>PD.
 22r gru</v>
      </c>
      <c r="L379">
        <v>6</v>
      </c>
      <c r="M379">
        <v>45</v>
      </c>
      <c r="P379" t="s">
        <v>45</v>
      </c>
      <c r="Q379" t="s">
        <v>623</v>
      </c>
      <c r="R379">
        <v>6</v>
      </c>
      <c r="S379">
        <v>45</v>
      </c>
      <c r="T379" t="str">
        <f>IF(PulpitNawigacyjny!$C$8="Cała Polska","PRAWDA",IF(PulpitNawigacyjny!$C$8='WD11'!P379,"PRAWDA","FAŁSZ"))</f>
        <v>PRAWDA</v>
      </c>
    </row>
    <row r="380" spans="1:20" x14ac:dyDescent="0.25">
      <c r="A380" s="2" t="s">
        <v>46</v>
      </c>
      <c r="B380" s="2" t="s">
        <v>170</v>
      </c>
      <c r="C380" s="2" t="s">
        <v>203</v>
      </c>
      <c r="D380">
        <v>9</v>
      </c>
      <c r="F380" s="2" t="s">
        <v>46</v>
      </c>
      <c r="G380" s="2" t="s">
        <v>146</v>
      </c>
      <c r="H380" s="2" t="s">
        <v>170</v>
      </c>
      <c r="I380">
        <v>143</v>
      </c>
      <c r="K380" t="str">
        <f>tblWD11a[[#This Row],[Sróty]]&amp; CHAR(10)&amp;" "&amp;tblWD11a[[#This Row],[Data]]</f>
        <v>PM.
 22r gru</v>
      </c>
      <c r="L380">
        <v>9</v>
      </c>
      <c r="M380">
        <v>143</v>
      </c>
      <c r="P380" t="s">
        <v>46</v>
      </c>
      <c r="Q380" t="s">
        <v>624</v>
      </c>
      <c r="R380">
        <v>9</v>
      </c>
      <c r="S380">
        <v>143</v>
      </c>
      <c r="T380" t="str">
        <f>IF(PulpitNawigacyjny!$C$8="Cała Polska","PRAWDA",IF(PulpitNawigacyjny!$C$8='WD11'!P380,"PRAWDA","FAŁSZ"))</f>
        <v>PRAWDA</v>
      </c>
    </row>
    <row r="381" spans="1:20" x14ac:dyDescent="0.25">
      <c r="A381" s="2" t="s">
        <v>47</v>
      </c>
      <c r="B381" s="2" t="s">
        <v>171</v>
      </c>
      <c r="C381" s="2" t="s">
        <v>203</v>
      </c>
      <c r="D381">
        <v>16</v>
      </c>
      <c r="F381" s="2" t="s">
        <v>47</v>
      </c>
      <c r="G381" s="2" t="s">
        <v>146</v>
      </c>
      <c r="H381" s="2" t="s">
        <v>171</v>
      </c>
      <c r="I381">
        <v>133</v>
      </c>
      <c r="K381" t="str">
        <f>tblWD11a[[#This Row],[Sróty]]&amp; CHAR(10)&amp;" "&amp;tblWD11a[[#This Row],[Data]]</f>
        <v>SL.
 22r gru</v>
      </c>
      <c r="L381">
        <v>16</v>
      </c>
      <c r="M381">
        <v>133</v>
      </c>
      <c r="P381" t="s">
        <v>47</v>
      </c>
      <c r="Q381" t="s">
        <v>625</v>
      </c>
      <c r="R381">
        <v>16</v>
      </c>
      <c r="S381">
        <v>133</v>
      </c>
      <c r="T381" t="str">
        <f>IF(PulpitNawigacyjny!$C$8="Cała Polska","PRAWDA",IF(PulpitNawigacyjny!$C$8='WD11'!P381,"PRAWDA","FAŁSZ"))</f>
        <v>PRAWDA</v>
      </c>
    </row>
    <row r="382" spans="1:20" x14ac:dyDescent="0.25">
      <c r="A382" s="2" t="s">
        <v>48</v>
      </c>
      <c r="B382" s="2" t="s">
        <v>172</v>
      </c>
      <c r="C382" s="2" t="s">
        <v>203</v>
      </c>
      <c r="D382">
        <v>3</v>
      </c>
      <c r="F382" s="2" t="s">
        <v>48</v>
      </c>
      <c r="G382" s="2" t="s">
        <v>146</v>
      </c>
      <c r="H382" s="2" t="s">
        <v>172</v>
      </c>
      <c r="I382">
        <v>54</v>
      </c>
      <c r="K382" t="str">
        <f>tblWD11a[[#This Row],[Sróty]]&amp; CHAR(10)&amp;" "&amp;tblWD11a[[#This Row],[Data]]</f>
        <v>SK.
 22r gru</v>
      </c>
      <c r="L382">
        <v>3</v>
      </c>
      <c r="M382">
        <v>54</v>
      </c>
      <c r="P382" t="s">
        <v>48</v>
      </c>
      <c r="Q382" t="s">
        <v>626</v>
      </c>
      <c r="R382">
        <v>3</v>
      </c>
      <c r="S382">
        <v>54</v>
      </c>
      <c r="T382" t="str">
        <f>IF(PulpitNawigacyjny!$C$8="Cała Polska","PRAWDA",IF(PulpitNawigacyjny!$C$8='WD11'!P382,"PRAWDA","FAŁSZ"))</f>
        <v>PRAWDA</v>
      </c>
    </row>
    <row r="383" spans="1:20" x14ac:dyDescent="0.25">
      <c r="A383" s="2" t="s">
        <v>49</v>
      </c>
      <c r="B383" s="2" t="s">
        <v>173</v>
      </c>
      <c r="C383" s="2" t="s">
        <v>203</v>
      </c>
      <c r="D383">
        <v>6</v>
      </c>
      <c r="F383" s="2" t="s">
        <v>49</v>
      </c>
      <c r="G383" s="2" t="s">
        <v>146</v>
      </c>
      <c r="H383" s="2" t="s">
        <v>173</v>
      </c>
      <c r="I383">
        <v>53</v>
      </c>
      <c r="K383" t="str">
        <f>tblWD11a[[#This Row],[Sróty]]&amp; CHAR(10)&amp;" "&amp;tblWD11a[[#This Row],[Data]]</f>
        <v>WN.
 22r gru</v>
      </c>
      <c r="L383">
        <v>6</v>
      </c>
      <c r="M383">
        <v>53</v>
      </c>
      <c r="P383" t="s">
        <v>49</v>
      </c>
      <c r="Q383" t="s">
        <v>627</v>
      </c>
      <c r="R383">
        <v>6</v>
      </c>
      <c r="S383">
        <v>53</v>
      </c>
      <c r="T383" t="str">
        <f>IF(PulpitNawigacyjny!$C$8="Cała Polska","PRAWDA",IF(PulpitNawigacyjny!$C$8='WD11'!P383,"PRAWDA","FAŁSZ"))</f>
        <v>PRAWDA</v>
      </c>
    </row>
    <row r="384" spans="1:20" x14ac:dyDescent="0.25">
      <c r="A384" s="2" t="s">
        <v>50</v>
      </c>
      <c r="B384" s="2" t="s">
        <v>174</v>
      </c>
      <c r="C384" s="2" t="s">
        <v>203</v>
      </c>
      <c r="D384">
        <v>34</v>
      </c>
      <c r="F384" s="2" t="s">
        <v>50</v>
      </c>
      <c r="G384" s="2" t="s">
        <v>146</v>
      </c>
      <c r="H384" s="2" t="s">
        <v>174</v>
      </c>
      <c r="I384">
        <v>97</v>
      </c>
      <c r="K384" t="str">
        <f>tblWD11a[[#This Row],[Sróty]]&amp; CHAR(10)&amp;" "&amp;tblWD11a[[#This Row],[Data]]</f>
        <v>WP.
 22r gru</v>
      </c>
      <c r="L384">
        <v>34</v>
      </c>
      <c r="M384">
        <v>97</v>
      </c>
      <c r="P384" t="s">
        <v>50</v>
      </c>
      <c r="Q384" t="s">
        <v>628</v>
      </c>
      <c r="R384">
        <v>34</v>
      </c>
      <c r="S384">
        <v>97</v>
      </c>
      <c r="T384" t="str">
        <f>IF(PulpitNawigacyjny!$C$8="Cała Polska","PRAWDA",IF(PulpitNawigacyjny!$C$8='WD11'!P384,"PRAWDA","FAŁSZ"))</f>
        <v>PRAWDA</v>
      </c>
    </row>
    <row r="385" spans="1:20" x14ac:dyDescent="0.25">
      <c r="A385" s="2" t="s">
        <v>51</v>
      </c>
      <c r="B385" s="2" t="s">
        <v>175</v>
      </c>
      <c r="C385" s="2" t="s">
        <v>203</v>
      </c>
      <c r="D385">
        <v>10</v>
      </c>
      <c r="F385" s="2" t="s">
        <v>51</v>
      </c>
      <c r="G385" s="2" t="s">
        <v>146</v>
      </c>
      <c r="H385" s="2" t="s">
        <v>175</v>
      </c>
      <c r="I385">
        <v>90</v>
      </c>
      <c r="K385" t="str">
        <f>tblWD11a[[#This Row],[Sróty]]&amp; CHAR(10)&amp;" "&amp;tblWD11a[[#This Row],[Data]]</f>
        <v>ZP.
 22r gru</v>
      </c>
      <c r="L385">
        <v>10</v>
      </c>
      <c r="M385">
        <v>90</v>
      </c>
      <c r="P385" t="s">
        <v>51</v>
      </c>
      <c r="Q385" t="s">
        <v>629</v>
      </c>
      <c r="R385">
        <v>10</v>
      </c>
      <c r="S385">
        <v>90</v>
      </c>
      <c r="T385" t="str">
        <f>IF(PulpitNawigacyjny!$C$8="Cała Polska","PRAWDA",IF(PulpitNawigacyjny!$C$8='WD11'!P385,"PRAWDA","FAŁSZ"))</f>
        <v>PRAWDA</v>
      </c>
    </row>
    <row r="386" spans="1:20" x14ac:dyDescent="0.25">
      <c r="A386" s="2" t="s">
        <v>36</v>
      </c>
      <c r="B386" s="2" t="s">
        <v>160</v>
      </c>
      <c r="C386" s="2" t="s">
        <v>204</v>
      </c>
      <c r="D386">
        <v>11</v>
      </c>
      <c r="F386" s="2" t="s">
        <v>36</v>
      </c>
      <c r="G386" s="2" t="s">
        <v>147</v>
      </c>
      <c r="H386" s="2" t="s">
        <v>160</v>
      </c>
      <c r="I386">
        <v>165</v>
      </c>
      <c r="K386" t="str">
        <f>tblWD11a[[#This Row],[Sróty]]&amp; CHAR(10)&amp;" "&amp;tblWD11a[[#This Row],[Data]]</f>
        <v>DS.
 23r sty</v>
      </c>
      <c r="L386">
        <v>11</v>
      </c>
      <c r="M386">
        <v>165</v>
      </c>
      <c r="P386" t="s">
        <v>36</v>
      </c>
      <c r="Q386" t="s">
        <v>630</v>
      </c>
      <c r="R386">
        <v>11</v>
      </c>
      <c r="S386">
        <v>165</v>
      </c>
      <c r="T386" t="str">
        <f>IF(PulpitNawigacyjny!$C$8="Cała Polska","PRAWDA",IF(PulpitNawigacyjny!$C$8='WD11'!P386,"PRAWDA","FAŁSZ"))</f>
        <v>PRAWDA</v>
      </c>
    </row>
    <row r="387" spans="1:20" x14ac:dyDescent="0.25">
      <c r="A387" s="2" t="s">
        <v>37</v>
      </c>
      <c r="B387" s="2" t="s">
        <v>161</v>
      </c>
      <c r="C387" s="2" t="s">
        <v>204</v>
      </c>
      <c r="D387">
        <v>11</v>
      </c>
      <c r="F387" s="2" t="s">
        <v>37</v>
      </c>
      <c r="G387" s="2" t="s">
        <v>147</v>
      </c>
      <c r="H387" s="2" t="s">
        <v>161</v>
      </c>
      <c r="I387">
        <v>67</v>
      </c>
      <c r="K387" t="str">
        <f>tblWD11a[[#This Row],[Sróty]]&amp; CHAR(10)&amp;" "&amp;tblWD11a[[#This Row],[Data]]</f>
        <v>KP.
 23r sty</v>
      </c>
      <c r="L387">
        <v>11</v>
      </c>
      <c r="M387">
        <v>67</v>
      </c>
      <c r="P387" t="s">
        <v>37</v>
      </c>
      <c r="Q387" t="s">
        <v>631</v>
      </c>
      <c r="R387">
        <v>11</v>
      </c>
      <c r="S387">
        <v>67</v>
      </c>
      <c r="T387" t="str">
        <f>IF(PulpitNawigacyjny!$C$8="Cała Polska","PRAWDA",IF(PulpitNawigacyjny!$C$8='WD11'!P387,"PRAWDA","FAŁSZ"))</f>
        <v>PRAWDA</v>
      </c>
    </row>
    <row r="388" spans="1:20" x14ac:dyDescent="0.25">
      <c r="A388" s="2" t="s">
        <v>38</v>
      </c>
      <c r="B388" s="2" t="s">
        <v>162</v>
      </c>
      <c r="C388" s="2" t="s">
        <v>204</v>
      </c>
      <c r="D388">
        <v>8</v>
      </c>
      <c r="F388" s="2" t="s">
        <v>38</v>
      </c>
      <c r="G388" s="2" t="s">
        <v>147</v>
      </c>
      <c r="H388" s="2" t="s">
        <v>162</v>
      </c>
      <c r="I388">
        <v>40</v>
      </c>
      <c r="K388" t="str">
        <f>tblWD11a[[#This Row],[Sróty]]&amp; CHAR(10)&amp;" "&amp;tblWD11a[[#This Row],[Data]]</f>
        <v>LU.
 23r sty</v>
      </c>
      <c r="L388">
        <v>8</v>
      </c>
      <c r="M388">
        <v>40</v>
      </c>
      <c r="P388" t="s">
        <v>38</v>
      </c>
      <c r="Q388" t="s">
        <v>632</v>
      </c>
      <c r="R388">
        <v>8</v>
      </c>
      <c r="S388">
        <v>40</v>
      </c>
      <c r="T388" t="str">
        <f>IF(PulpitNawigacyjny!$C$8="Cała Polska","PRAWDA",IF(PulpitNawigacyjny!$C$8='WD11'!P388,"PRAWDA","FAŁSZ"))</f>
        <v>PRAWDA</v>
      </c>
    </row>
    <row r="389" spans="1:20" x14ac:dyDescent="0.25">
      <c r="A389" s="2" t="s">
        <v>39</v>
      </c>
      <c r="B389" s="2" t="s">
        <v>165</v>
      </c>
      <c r="C389" s="2" t="s">
        <v>204</v>
      </c>
      <c r="D389">
        <v>4</v>
      </c>
      <c r="F389" s="2" t="s">
        <v>39</v>
      </c>
      <c r="G389" s="2" t="s">
        <v>147</v>
      </c>
      <c r="H389" s="2" t="s">
        <v>165</v>
      </c>
      <c r="I389">
        <v>42</v>
      </c>
      <c r="K389" t="str">
        <f>tblWD11a[[#This Row],[Sróty]]&amp; CHAR(10)&amp;" "&amp;tblWD11a[[#This Row],[Data]]</f>
        <v>LB.
 23r sty</v>
      </c>
      <c r="L389">
        <v>4</v>
      </c>
      <c r="M389">
        <v>42</v>
      </c>
      <c r="P389" t="s">
        <v>39</v>
      </c>
      <c r="Q389" t="s">
        <v>633</v>
      </c>
      <c r="R389">
        <v>4</v>
      </c>
      <c r="S389">
        <v>42</v>
      </c>
      <c r="T389" t="str">
        <f>IF(PulpitNawigacyjny!$C$8="Cała Polska","PRAWDA",IF(PulpitNawigacyjny!$C$8='WD11'!P389,"PRAWDA","FAŁSZ"))</f>
        <v>PRAWDA</v>
      </c>
    </row>
    <row r="390" spans="1:20" x14ac:dyDescent="0.25">
      <c r="A390" s="2" t="s">
        <v>40</v>
      </c>
      <c r="B390" s="2" t="s">
        <v>166</v>
      </c>
      <c r="C390" s="2" t="s">
        <v>204</v>
      </c>
      <c r="D390">
        <v>7</v>
      </c>
      <c r="F390" s="2" t="s">
        <v>40</v>
      </c>
      <c r="G390" s="2" t="s">
        <v>147</v>
      </c>
      <c r="H390" s="2" t="s">
        <v>166</v>
      </c>
      <c r="I390">
        <v>89</v>
      </c>
      <c r="K390" t="str">
        <f>tblWD11a[[#This Row],[Sróty]]&amp; CHAR(10)&amp;" "&amp;tblWD11a[[#This Row],[Data]]</f>
        <v>LD.
 23r sty</v>
      </c>
      <c r="L390">
        <v>7</v>
      </c>
      <c r="M390">
        <v>89</v>
      </c>
      <c r="P390" t="s">
        <v>40</v>
      </c>
      <c r="Q390" t="s">
        <v>634</v>
      </c>
      <c r="R390">
        <v>7</v>
      </c>
      <c r="S390">
        <v>89</v>
      </c>
      <c r="T390" t="str">
        <f>IF(PulpitNawigacyjny!$C$8="Cała Polska","PRAWDA",IF(PulpitNawigacyjny!$C$8='WD11'!P390,"PRAWDA","FAŁSZ"))</f>
        <v>PRAWDA</v>
      </c>
    </row>
    <row r="391" spans="1:20" x14ac:dyDescent="0.25">
      <c r="A391" s="2" t="s">
        <v>41</v>
      </c>
      <c r="B391" s="2" t="s">
        <v>163</v>
      </c>
      <c r="C391" s="2" t="s">
        <v>204</v>
      </c>
      <c r="D391">
        <v>17</v>
      </c>
      <c r="F391" s="2" t="s">
        <v>41</v>
      </c>
      <c r="G391" s="2" t="s">
        <v>147</v>
      </c>
      <c r="H391" s="2" t="s">
        <v>163</v>
      </c>
      <c r="I391">
        <v>142</v>
      </c>
      <c r="K391" t="str">
        <f>tblWD11a[[#This Row],[Sróty]]&amp; CHAR(10)&amp;" "&amp;tblWD11a[[#This Row],[Data]]</f>
        <v>MA.
 23r sty</v>
      </c>
      <c r="L391">
        <v>17</v>
      </c>
      <c r="M391">
        <v>142</v>
      </c>
      <c r="P391" t="s">
        <v>41</v>
      </c>
      <c r="Q391" t="s">
        <v>635</v>
      </c>
      <c r="R391">
        <v>17</v>
      </c>
      <c r="S391">
        <v>142</v>
      </c>
      <c r="T391" t="str">
        <f>IF(PulpitNawigacyjny!$C$8="Cała Polska","PRAWDA",IF(PulpitNawigacyjny!$C$8='WD11'!P391,"PRAWDA","FAŁSZ"))</f>
        <v>PRAWDA</v>
      </c>
    </row>
    <row r="392" spans="1:20" x14ac:dyDescent="0.25">
      <c r="A392" s="2" t="s">
        <v>42</v>
      </c>
      <c r="B392" s="2" t="s">
        <v>167</v>
      </c>
      <c r="C392" s="2" t="s">
        <v>204</v>
      </c>
      <c r="D392">
        <v>50</v>
      </c>
      <c r="F392" s="2" t="s">
        <v>42</v>
      </c>
      <c r="G392" s="2" t="s">
        <v>147</v>
      </c>
      <c r="H392" s="2" t="s">
        <v>167</v>
      </c>
      <c r="I392">
        <v>1016</v>
      </c>
      <c r="K392" t="str">
        <f>tblWD11a[[#This Row],[Sróty]]&amp; CHAR(10)&amp;" "&amp;tblWD11a[[#This Row],[Data]]</f>
        <v>MZ.
 23r sty</v>
      </c>
      <c r="L392">
        <v>50</v>
      </c>
      <c r="M392">
        <v>1016</v>
      </c>
      <c r="P392" t="s">
        <v>42</v>
      </c>
      <c r="Q392" t="s">
        <v>636</v>
      </c>
      <c r="R392">
        <v>50</v>
      </c>
      <c r="S392">
        <v>1016</v>
      </c>
      <c r="T392" t="str">
        <f>IF(PulpitNawigacyjny!$C$8="Cała Polska","PRAWDA",IF(PulpitNawigacyjny!$C$8='WD11'!P392,"PRAWDA","FAŁSZ"))</f>
        <v>PRAWDA</v>
      </c>
    </row>
    <row r="393" spans="1:20" x14ac:dyDescent="0.25">
      <c r="A393" s="2" t="s">
        <v>43</v>
      </c>
      <c r="B393" s="2" t="s">
        <v>164</v>
      </c>
      <c r="C393" s="2" t="s">
        <v>204</v>
      </c>
      <c r="D393">
        <v>4</v>
      </c>
      <c r="F393" s="2" t="s">
        <v>43</v>
      </c>
      <c r="G393" s="2" t="s">
        <v>147</v>
      </c>
      <c r="H393" s="2" t="s">
        <v>164</v>
      </c>
      <c r="I393">
        <v>29</v>
      </c>
      <c r="K393" t="str">
        <f>tblWD11a[[#This Row],[Sróty]]&amp; CHAR(10)&amp;" "&amp;tblWD11a[[#This Row],[Data]]</f>
        <v>OP.
 23r sty</v>
      </c>
      <c r="L393">
        <v>4</v>
      </c>
      <c r="M393">
        <v>29</v>
      </c>
      <c r="P393" t="s">
        <v>43</v>
      </c>
      <c r="Q393" t="s">
        <v>637</v>
      </c>
      <c r="R393">
        <v>4</v>
      </c>
      <c r="S393">
        <v>29</v>
      </c>
      <c r="T393" t="str">
        <f>IF(PulpitNawigacyjny!$C$8="Cała Polska","PRAWDA",IF(PulpitNawigacyjny!$C$8='WD11'!P393,"PRAWDA","FAŁSZ"))</f>
        <v>PRAWDA</v>
      </c>
    </row>
    <row r="394" spans="1:20" x14ac:dyDescent="0.25">
      <c r="A394" s="2" t="s">
        <v>44</v>
      </c>
      <c r="B394" s="2" t="s">
        <v>168</v>
      </c>
      <c r="C394" s="2" t="s">
        <v>204</v>
      </c>
      <c r="D394">
        <v>11</v>
      </c>
      <c r="F394" s="2" t="s">
        <v>44</v>
      </c>
      <c r="G394" s="2" t="s">
        <v>147</v>
      </c>
      <c r="H394" s="2" t="s">
        <v>168</v>
      </c>
      <c r="I394">
        <v>83</v>
      </c>
      <c r="K394" t="str">
        <f>tblWD11a[[#This Row],[Sróty]]&amp; CHAR(10)&amp;" "&amp;tblWD11a[[#This Row],[Data]]</f>
        <v>PK.
 23r sty</v>
      </c>
      <c r="L394">
        <v>11</v>
      </c>
      <c r="M394">
        <v>83</v>
      </c>
      <c r="P394" t="s">
        <v>44</v>
      </c>
      <c r="Q394" t="s">
        <v>638</v>
      </c>
      <c r="R394">
        <v>11</v>
      </c>
      <c r="S394">
        <v>83</v>
      </c>
      <c r="T394" t="str">
        <f>IF(PulpitNawigacyjny!$C$8="Cała Polska","PRAWDA",IF(PulpitNawigacyjny!$C$8='WD11'!P394,"PRAWDA","FAŁSZ"))</f>
        <v>PRAWDA</v>
      </c>
    </row>
    <row r="395" spans="1:20" x14ac:dyDescent="0.25">
      <c r="A395" s="2" t="s">
        <v>45</v>
      </c>
      <c r="B395" s="2" t="s">
        <v>169</v>
      </c>
      <c r="C395" s="2" t="s">
        <v>204</v>
      </c>
      <c r="D395">
        <v>4</v>
      </c>
      <c r="F395" s="2" t="s">
        <v>45</v>
      </c>
      <c r="G395" s="2" t="s">
        <v>147</v>
      </c>
      <c r="H395" s="2" t="s">
        <v>169</v>
      </c>
      <c r="I395">
        <v>61</v>
      </c>
      <c r="K395" t="str">
        <f>tblWD11a[[#This Row],[Sróty]]&amp; CHAR(10)&amp;" "&amp;tblWD11a[[#This Row],[Data]]</f>
        <v>PD.
 23r sty</v>
      </c>
      <c r="L395">
        <v>4</v>
      </c>
      <c r="M395">
        <v>61</v>
      </c>
      <c r="P395" t="s">
        <v>45</v>
      </c>
      <c r="Q395" t="s">
        <v>639</v>
      </c>
      <c r="R395">
        <v>4</v>
      </c>
      <c r="S395">
        <v>61</v>
      </c>
      <c r="T395" t="str">
        <f>IF(PulpitNawigacyjny!$C$8="Cała Polska","PRAWDA",IF(PulpitNawigacyjny!$C$8='WD11'!P395,"PRAWDA","FAŁSZ"))</f>
        <v>PRAWDA</v>
      </c>
    </row>
    <row r="396" spans="1:20" x14ac:dyDescent="0.25">
      <c r="A396" s="2" t="s">
        <v>46</v>
      </c>
      <c r="B396" s="2" t="s">
        <v>170</v>
      </c>
      <c r="C396" s="2" t="s">
        <v>204</v>
      </c>
      <c r="D396">
        <v>10</v>
      </c>
      <c r="F396" s="2" t="s">
        <v>46</v>
      </c>
      <c r="G396" s="2" t="s">
        <v>147</v>
      </c>
      <c r="H396" s="2" t="s">
        <v>170</v>
      </c>
      <c r="I396">
        <v>127</v>
      </c>
      <c r="K396" t="str">
        <f>tblWD11a[[#This Row],[Sróty]]&amp; CHAR(10)&amp;" "&amp;tblWD11a[[#This Row],[Data]]</f>
        <v>PM.
 23r sty</v>
      </c>
      <c r="L396">
        <v>10</v>
      </c>
      <c r="M396">
        <v>127</v>
      </c>
      <c r="P396" t="s">
        <v>46</v>
      </c>
      <c r="Q396" t="s">
        <v>640</v>
      </c>
      <c r="R396">
        <v>10</v>
      </c>
      <c r="S396">
        <v>127</v>
      </c>
      <c r="T396" t="str">
        <f>IF(PulpitNawigacyjny!$C$8="Cała Polska","PRAWDA",IF(PulpitNawigacyjny!$C$8='WD11'!P396,"PRAWDA","FAŁSZ"))</f>
        <v>PRAWDA</v>
      </c>
    </row>
    <row r="397" spans="1:20" x14ac:dyDescent="0.25">
      <c r="A397" s="2" t="s">
        <v>47</v>
      </c>
      <c r="B397" s="2" t="s">
        <v>171</v>
      </c>
      <c r="C397" s="2" t="s">
        <v>204</v>
      </c>
      <c r="D397">
        <v>15</v>
      </c>
      <c r="F397" s="2" t="s">
        <v>47</v>
      </c>
      <c r="G397" s="2" t="s">
        <v>147</v>
      </c>
      <c r="H397" s="2" t="s">
        <v>171</v>
      </c>
      <c r="I397">
        <v>157</v>
      </c>
      <c r="K397" t="str">
        <f>tblWD11a[[#This Row],[Sróty]]&amp; CHAR(10)&amp;" "&amp;tblWD11a[[#This Row],[Data]]</f>
        <v>SL.
 23r sty</v>
      </c>
      <c r="L397">
        <v>15</v>
      </c>
      <c r="M397">
        <v>157</v>
      </c>
      <c r="P397" t="s">
        <v>47</v>
      </c>
      <c r="Q397" t="s">
        <v>641</v>
      </c>
      <c r="R397">
        <v>15</v>
      </c>
      <c r="S397">
        <v>157</v>
      </c>
      <c r="T397" t="str">
        <f>IF(PulpitNawigacyjny!$C$8="Cała Polska","PRAWDA",IF(PulpitNawigacyjny!$C$8='WD11'!P397,"PRAWDA","FAŁSZ"))</f>
        <v>PRAWDA</v>
      </c>
    </row>
    <row r="398" spans="1:20" x14ac:dyDescent="0.25">
      <c r="A398" s="2" t="s">
        <v>48</v>
      </c>
      <c r="B398" s="2" t="s">
        <v>172</v>
      </c>
      <c r="C398" s="2" t="s">
        <v>204</v>
      </c>
      <c r="D398">
        <v>9</v>
      </c>
      <c r="F398" s="2" t="s">
        <v>48</v>
      </c>
      <c r="G398" s="2" t="s">
        <v>147</v>
      </c>
      <c r="H398" s="2" t="s">
        <v>172</v>
      </c>
      <c r="I398">
        <v>25</v>
      </c>
      <c r="K398" t="str">
        <f>tblWD11a[[#This Row],[Sróty]]&amp; CHAR(10)&amp;" "&amp;tblWD11a[[#This Row],[Data]]</f>
        <v>SK.
 23r sty</v>
      </c>
      <c r="L398">
        <v>9</v>
      </c>
      <c r="M398">
        <v>25</v>
      </c>
      <c r="P398" t="s">
        <v>48</v>
      </c>
      <c r="Q398" t="s">
        <v>642</v>
      </c>
      <c r="R398">
        <v>9</v>
      </c>
      <c r="S398">
        <v>25</v>
      </c>
      <c r="T398" t="str">
        <f>IF(PulpitNawigacyjny!$C$8="Cała Polska","PRAWDA",IF(PulpitNawigacyjny!$C$8='WD11'!P398,"PRAWDA","FAŁSZ"))</f>
        <v>PRAWDA</v>
      </c>
    </row>
    <row r="399" spans="1:20" x14ac:dyDescent="0.25">
      <c r="A399" s="2" t="s">
        <v>49</v>
      </c>
      <c r="B399" s="2" t="s">
        <v>173</v>
      </c>
      <c r="C399" s="2" t="s">
        <v>204</v>
      </c>
      <c r="D399">
        <v>7</v>
      </c>
      <c r="F399" s="2" t="s">
        <v>49</v>
      </c>
      <c r="G399" s="2" t="s">
        <v>147</v>
      </c>
      <c r="H399" s="2" t="s">
        <v>173</v>
      </c>
      <c r="I399">
        <v>26</v>
      </c>
      <c r="K399" t="str">
        <f>tblWD11a[[#This Row],[Sróty]]&amp; CHAR(10)&amp;" "&amp;tblWD11a[[#This Row],[Data]]</f>
        <v>WN.
 23r sty</v>
      </c>
      <c r="L399">
        <v>7</v>
      </c>
      <c r="M399">
        <v>26</v>
      </c>
      <c r="P399" t="s">
        <v>49</v>
      </c>
      <c r="Q399" t="s">
        <v>643</v>
      </c>
      <c r="R399">
        <v>7</v>
      </c>
      <c r="S399">
        <v>26</v>
      </c>
      <c r="T399" t="str">
        <f>IF(PulpitNawigacyjny!$C$8="Cała Polska","PRAWDA",IF(PulpitNawigacyjny!$C$8='WD11'!P399,"PRAWDA","FAŁSZ"))</f>
        <v>PRAWDA</v>
      </c>
    </row>
    <row r="400" spans="1:20" x14ac:dyDescent="0.25">
      <c r="A400" s="2" t="s">
        <v>50</v>
      </c>
      <c r="B400" s="2" t="s">
        <v>174</v>
      </c>
      <c r="C400" s="2" t="s">
        <v>204</v>
      </c>
      <c r="D400">
        <v>32</v>
      </c>
      <c r="F400" s="2" t="s">
        <v>50</v>
      </c>
      <c r="G400" s="2" t="s">
        <v>147</v>
      </c>
      <c r="H400" s="2" t="s">
        <v>174</v>
      </c>
      <c r="I400">
        <v>154</v>
      </c>
      <c r="K400" t="str">
        <f>tblWD11a[[#This Row],[Sróty]]&amp; CHAR(10)&amp;" "&amp;tblWD11a[[#This Row],[Data]]</f>
        <v>WP.
 23r sty</v>
      </c>
      <c r="L400">
        <v>32</v>
      </c>
      <c r="M400">
        <v>154</v>
      </c>
      <c r="P400" t="s">
        <v>50</v>
      </c>
      <c r="Q400" t="s">
        <v>644</v>
      </c>
      <c r="R400">
        <v>32</v>
      </c>
      <c r="S400">
        <v>154</v>
      </c>
      <c r="T400" t="str">
        <f>IF(PulpitNawigacyjny!$C$8="Cała Polska","PRAWDA",IF(PulpitNawigacyjny!$C$8='WD11'!P400,"PRAWDA","FAŁSZ"))</f>
        <v>PRAWDA</v>
      </c>
    </row>
    <row r="401" spans="1:20" x14ac:dyDescent="0.25">
      <c r="A401" s="2" t="s">
        <v>51</v>
      </c>
      <c r="B401" s="2" t="s">
        <v>175</v>
      </c>
      <c r="C401" s="2" t="s">
        <v>204</v>
      </c>
      <c r="D401">
        <v>3</v>
      </c>
      <c r="F401" s="2" t="s">
        <v>51</v>
      </c>
      <c r="G401" s="2" t="s">
        <v>147</v>
      </c>
      <c r="H401" s="2" t="s">
        <v>175</v>
      </c>
      <c r="I401">
        <v>79</v>
      </c>
      <c r="K401" t="str">
        <f>tblWD11a[[#This Row],[Sróty]]&amp; CHAR(10)&amp;" "&amp;tblWD11a[[#This Row],[Data]]</f>
        <v>ZP.
 23r sty</v>
      </c>
      <c r="L401">
        <v>3</v>
      </c>
      <c r="M401">
        <v>79</v>
      </c>
      <c r="P401" t="s">
        <v>51</v>
      </c>
      <c r="Q401" t="s">
        <v>645</v>
      </c>
      <c r="R401">
        <v>3</v>
      </c>
      <c r="S401">
        <v>79</v>
      </c>
      <c r="T401" t="str">
        <f>IF(PulpitNawigacyjny!$C$8="Cała Polska","PRAWDA",IF(PulpitNawigacyjny!$C$8='WD11'!P401,"PRAWDA","FAŁSZ"))</f>
        <v>PRAWDA</v>
      </c>
    </row>
    <row r="402" spans="1:20" x14ac:dyDescent="0.25">
      <c r="A402" s="2" t="s">
        <v>36</v>
      </c>
      <c r="B402" s="2" t="s">
        <v>160</v>
      </c>
      <c r="C402" s="2" t="s">
        <v>205</v>
      </c>
      <c r="D402">
        <v>5</v>
      </c>
      <c r="F402" s="2" t="s">
        <v>36</v>
      </c>
      <c r="G402" s="2" t="s">
        <v>148</v>
      </c>
      <c r="H402" s="2" t="s">
        <v>160</v>
      </c>
      <c r="I402">
        <v>109</v>
      </c>
      <c r="K402" t="str">
        <f>tblWD11a[[#This Row],[Sróty]]&amp; CHAR(10)&amp;" "&amp;tblWD11a[[#This Row],[Data]]</f>
        <v>DS.
 23r lut</v>
      </c>
      <c r="L402">
        <v>5</v>
      </c>
      <c r="M402">
        <v>109</v>
      </c>
      <c r="P402" t="s">
        <v>36</v>
      </c>
      <c r="Q402" t="s">
        <v>646</v>
      </c>
      <c r="R402">
        <v>5</v>
      </c>
      <c r="S402">
        <v>109</v>
      </c>
      <c r="T402" t="str">
        <f>IF(PulpitNawigacyjny!$C$8="Cała Polska","PRAWDA",IF(PulpitNawigacyjny!$C$8='WD11'!P402,"PRAWDA","FAŁSZ"))</f>
        <v>PRAWDA</v>
      </c>
    </row>
    <row r="403" spans="1:20" x14ac:dyDescent="0.25">
      <c r="A403" s="2" t="s">
        <v>37</v>
      </c>
      <c r="B403" s="2" t="s">
        <v>161</v>
      </c>
      <c r="C403" s="2" t="s">
        <v>205</v>
      </c>
      <c r="D403">
        <v>23</v>
      </c>
      <c r="F403" s="2" t="s">
        <v>37</v>
      </c>
      <c r="G403" s="2" t="s">
        <v>148</v>
      </c>
      <c r="H403" s="2" t="s">
        <v>161</v>
      </c>
      <c r="I403">
        <v>30</v>
      </c>
      <c r="K403" t="str">
        <f>tblWD11a[[#This Row],[Sróty]]&amp; CHAR(10)&amp;" "&amp;tblWD11a[[#This Row],[Data]]</f>
        <v>KP.
 23r lut</v>
      </c>
      <c r="L403">
        <v>23</v>
      </c>
      <c r="M403">
        <v>30</v>
      </c>
      <c r="P403" t="s">
        <v>37</v>
      </c>
      <c r="Q403" t="s">
        <v>647</v>
      </c>
      <c r="R403">
        <v>23</v>
      </c>
      <c r="S403">
        <v>30</v>
      </c>
      <c r="T403" t="str">
        <f>IF(PulpitNawigacyjny!$C$8="Cała Polska","PRAWDA",IF(PulpitNawigacyjny!$C$8='WD11'!P403,"PRAWDA","FAŁSZ"))</f>
        <v>PRAWDA</v>
      </c>
    </row>
    <row r="404" spans="1:20" x14ac:dyDescent="0.25">
      <c r="A404" s="2" t="s">
        <v>38</v>
      </c>
      <c r="B404" s="2" t="s">
        <v>162</v>
      </c>
      <c r="C404" s="2" t="s">
        <v>205</v>
      </c>
      <c r="D404">
        <v>4</v>
      </c>
      <c r="F404" s="2" t="s">
        <v>38</v>
      </c>
      <c r="G404" s="2" t="s">
        <v>148</v>
      </c>
      <c r="H404" s="2" t="s">
        <v>162</v>
      </c>
      <c r="I404">
        <v>28</v>
      </c>
      <c r="K404" t="str">
        <f>tblWD11a[[#This Row],[Sróty]]&amp; CHAR(10)&amp;" "&amp;tblWD11a[[#This Row],[Data]]</f>
        <v>LU.
 23r lut</v>
      </c>
      <c r="L404">
        <v>4</v>
      </c>
      <c r="M404">
        <v>28</v>
      </c>
      <c r="P404" t="s">
        <v>38</v>
      </c>
      <c r="Q404" t="s">
        <v>648</v>
      </c>
      <c r="R404">
        <v>4</v>
      </c>
      <c r="S404">
        <v>28</v>
      </c>
      <c r="T404" t="str">
        <f>IF(PulpitNawigacyjny!$C$8="Cała Polska","PRAWDA",IF(PulpitNawigacyjny!$C$8='WD11'!P404,"PRAWDA","FAŁSZ"))</f>
        <v>PRAWDA</v>
      </c>
    </row>
    <row r="405" spans="1:20" x14ac:dyDescent="0.25">
      <c r="A405" s="2" t="s">
        <v>39</v>
      </c>
      <c r="B405" s="2" t="s">
        <v>165</v>
      </c>
      <c r="C405" s="2" t="s">
        <v>205</v>
      </c>
      <c r="D405">
        <v>4</v>
      </c>
      <c r="F405" s="2" t="s">
        <v>39</v>
      </c>
      <c r="G405" s="2" t="s">
        <v>148</v>
      </c>
      <c r="H405" s="2" t="s">
        <v>165</v>
      </c>
      <c r="I405">
        <v>25</v>
      </c>
      <c r="K405" t="str">
        <f>tblWD11a[[#This Row],[Sróty]]&amp; CHAR(10)&amp;" "&amp;tblWD11a[[#This Row],[Data]]</f>
        <v>LB.
 23r lut</v>
      </c>
      <c r="L405">
        <v>4</v>
      </c>
      <c r="M405">
        <v>25</v>
      </c>
      <c r="P405" t="s">
        <v>39</v>
      </c>
      <c r="Q405" t="s">
        <v>649</v>
      </c>
      <c r="R405">
        <v>4</v>
      </c>
      <c r="S405">
        <v>25</v>
      </c>
      <c r="T405" t="str">
        <f>IF(PulpitNawigacyjny!$C$8="Cała Polska","PRAWDA",IF(PulpitNawigacyjny!$C$8='WD11'!P405,"PRAWDA","FAŁSZ"))</f>
        <v>PRAWDA</v>
      </c>
    </row>
    <row r="406" spans="1:20" x14ac:dyDescent="0.25">
      <c r="A406" s="2" t="s">
        <v>40</v>
      </c>
      <c r="B406" s="2" t="s">
        <v>166</v>
      </c>
      <c r="C406" s="2" t="s">
        <v>205</v>
      </c>
      <c r="D406">
        <v>10</v>
      </c>
      <c r="F406" s="2" t="s">
        <v>40</v>
      </c>
      <c r="G406" s="2" t="s">
        <v>148</v>
      </c>
      <c r="H406" s="2" t="s">
        <v>166</v>
      </c>
      <c r="I406">
        <v>70</v>
      </c>
      <c r="K406" t="str">
        <f>tblWD11a[[#This Row],[Sróty]]&amp; CHAR(10)&amp;" "&amp;tblWD11a[[#This Row],[Data]]</f>
        <v>LD.
 23r lut</v>
      </c>
      <c r="L406">
        <v>10</v>
      </c>
      <c r="M406">
        <v>70</v>
      </c>
      <c r="P406" t="s">
        <v>40</v>
      </c>
      <c r="Q406" t="s">
        <v>650</v>
      </c>
      <c r="R406">
        <v>10</v>
      </c>
      <c r="S406">
        <v>70</v>
      </c>
      <c r="T406" t="str">
        <f>IF(PulpitNawigacyjny!$C$8="Cała Polska","PRAWDA",IF(PulpitNawigacyjny!$C$8='WD11'!P406,"PRAWDA","FAŁSZ"))</f>
        <v>PRAWDA</v>
      </c>
    </row>
    <row r="407" spans="1:20" x14ac:dyDescent="0.25">
      <c r="A407" s="2" t="s">
        <v>41</v>
      </c>
      <c r="B407" s="2" t="s">
        <v>163</v>
      </c>
      <c r="C407" s="2" t="s">
        <v>205</v>
      </c>
      <c r="D407">
        <v>5</v>
      </c>
      <c r="F407" s="2" t="s">
        <v>41</v>
      </c>
      <c r="G407" s="2" t="s">
        <v>148</v>
      </c>
      <c r="H407" s="2" t="s">
        <v>163</v>
      </c>
      <c r="I407">
        <v>128</v>
      </c>
      <c r="K407" t="str">
        <f>tblWD11a[[#This Row],[Sróty]]&amp; CHAR(10)&amp;" "&amp;tblWD11a[[#This Row],[Data]]</f>
        <v>MA.
 23r lut</v>
      </c>
      <c r="L407">
        <v>5</v>
      </c>
      <c r="M407">
        <v>128</v>
      </c>
      <c r="P407" t="s">
        <v>41</v>
      </c>
      <c r="Q407" t="s">
        <v>651</v>
      </c>
      <c r="R407">
        <v>5</v>
      </c>
      <c r="S407">
        <v>128</v>
      </c>
      <c r="T407" t="str">
        <f>IF(PulpitNawigacyjny!$C$8="Cała Polska","PRAWDA",IF(PulpitNawigacyjny!$C$8='WD11'!P407,"PRAWDA","FAŁSZ"))</f>
        <v>PRAWDA</v>
      </c>
    </row>
    <row r="408" spans="1:20" x14ac:dyDescent="0.25">
      <c r="A408" s="2" t="s">
        <v>42</v>
      </c>
      <c r="B408" s="2" t="s">
        <v>167</v>
      </c>
      <c r="C408" s="2" t="s">
        <v>205</v>
      </c>
      <c r="D408">
        <v>26</v>
      </c>
      <c r="F408" s="2" t="s">
        <v>42</v>
      </c>
      <c r="G408" s="2" t="s">
        <v>148</v>
      </c>
      <c r="H408" s="2" t="s">
        <v>167</v>
      </c>
      <c r="I408">
        <v>1113</v>
      </c>
      <c r="K408" t="str">
        <f>tblWD11a[[#This Row],[Sróty]]&amp; CHAR(10)&amp;" "&amp;tblWD11a[[#This Row],[Data]]</f>
        <v>MZ.
 23r lut</v>
      </c>
      <c r="L408">
        <v>26</v>
      </c>
      <c r="M408">
        <v>1113</v>
      </c>
      <c r="P408" t="s">
        <v>42</v>
      </c>
      <c r="Q408" t="s">
        <v>652</v>
      </c>
      <c r="R408">
        <v>26</v>
      </c>
      <c r="S408">
        <v>1113</v>
      </c>
      <c r="T408" t="str">
        <f>IF(PulpitNawigacyjny!$C$8="Cała Polska","PRAWDA",IF(PulpitNawigacyjny!$C$8='WD11'!P408,"PRAWDA","FAŁSZ"))</f>
        <v>PRAWDA</v>
      </c>
    </row>
    <row r="409" spans="1:20" x14ac:dyDescent="0.25">
      <c r="A409" s="2" t="s">
        <v>43</v>
      </c>
      <c r="B409" s="2" t="s">
        <v>164</v>
      </c>
      <c r="C409" s="2" t="s">
        <v>205</v>
      </c>
      <c r="D409">
        <v>6</v>
      </c>
      <c r="F409" s="2" t="s">
        <v>43</v>
      </c>
      <c r="G409" s="2" t="s">
        <v>148</v>
      </c>
      <c r="H409" s="2" t="s">
        <v>164</v>
      </c>
      <c r="I409">
        <v>23</v>
      </c>
      <c r="K409" t="str">
        <f>tblWD11a[[#This Row],[Sróty]]&amp; CHAR(10)&amp;" "&amp;tblWD11a[[#This Row],[Data]]</f>
        <v>OP.
 23r lut</v>
      </c>
      <c r="L409">
        <v>6</v>
      </c>
      <c r="M409">
        <v>23</v>
      </c>
      <c r="P409" t="s">
        <v>43</v>
      </c>
      <c r="Q409" t="s">
        <v>653</v>
      </c>
      <c r="R409">
        <v>6</v>
      </c>
      <c r="S409">
        <v>23</v>
      </c>
      <c r="T409" t="str">
        <f>IF(PulpitNawigacyjny!$C$8="Cała Polska","PRAWDA",IF(PulpitNawigacyjny!$C$8='WD11'!P409,"PRAWDA","FAŁSZ"))</f>
        <v>PRAWDA</v>
      </c>
    </row>
    <row r="410" spans="1:20" x14ac:dyDescent="0.25">
      <c r="A410" s="2" t="s">
        <v>44</v>
      </c>
      <c r="B410" s="2" t="s">
        <v>168</v>
      </c>
      <c r="C410" s="2" t="s">
        <v>205</v>
      </c>
      <c r="D410">
        <v>5</v>
      </c>
      <c r="F410" s="2" t="s">
        <v>44</v>
      </c>
      <c r="G410" s="2" t="s">
        <v>148</v>
      </c>
      <c r="H410" s="2" t="s">
        <v>168</v>
      </c>
      <c r="I410">
        <v>76</v>
      </c>
      <c r="K410" t="str">
        <f>tblWD11a[[#This Row],[Sróty]]&amp; CHAR(10)&amp;" "&amp;tblWD11a[[#This Row],[Data]]</f>
        <v>PK.
 23r lut</v>
      </c>
      <c r="L410">
        <v>5</v>
      </c>
      <c r="M410">
        <v>76</v>
      </c>
      <c r="P410" t="s">
        <v>44</v>
      </c>
      <c r="Q410" t="s">
        <v>654</v>
      </c>
      <c r="R410">
        <v>5</v>
      </c>
      <c r="S410">
        <v>76</v>
      </c>
      <c r="T410" t="str">
        <f>IF(PulpitNawigacyjny!$C$8="Cała Polska","PRAWDA",IF(PulpitNawigacyjny!$C$8='WD11'!P410,"PRAWDA","FAŁSZ"))</f>
        <v>PRAWDA</v>
      </c>
    </row>
    <row r="411" spans="1:20" x14ac:dyDescent="0.25">
      <c r="A411" s="2" t="s">
        <v>45</v>
      </c>
      <c r="B411" s="2" t="s">
        <v>169</v>
      </c>
      <c r="C411" s="2" t="s">
        <v>205</v>
      </c>
      <c r="D411">
        <v>3</v>
      </c>
      <c r="F411" s="2" t="s">
        <v>45</v>
      </c>
      <c r="G411" s="2" t="s">
        <v>148</v>
      </c>
      <c r="H411" s="2" t="s">
        <v>169</v>
      </c>
      <c r="I411">
        <v>49</v>
      </c>
      <c r="K411" t="str">
        <f>tblWD11a[[#This Row],[Sróty]]&amp; CHAR(10)&amp;" "&amp;tblWD11a[[#This Row],[Data]]</f>
        <v>PD.
 23r lut</v>
      </c>
      <c r="L411">
        <v>3</v>
      </c>
      <c r="M411">
        <v>49</v>
      </c>
      <c r="P411" t="s">
        <v>45</v>
      </c>
      <c r="Q411" t="s">
        <v>655</v>
      </c>
      <c r="R411">
        <v>3</v>
      </c>
      <c r="S411">
        <v>49</v>
      </c>
      <c r="T411" t="str">
        <f>IF(PulpitNawigacyjny!$C$8="Cała Polska","PRAWDA",IF(PulpitNawigacyjny!$C$8='WD11'!P411,"PRAWDA","FAŁSZ"))</f>
        <v>PRAWDA</v>
      </c>
    </row>
    <row r="412" spans="1:20" x14ac:dyDescent="0.25">
      <c r="A412" s="2" t="s">
        <v>46</v>
      </c>
      <c r="B412" s="2" t="s">
        <v>170</v>
      </c>
      <c r="C412" s="2" t="s">
        <v>205</v>
      </c>
      <c r="D412">
        <v>5</v>
      </c>
      <c r="F412" s="2" t="s">
        <v>46</v>
      </c>
      <c r="G412" s="2" t="s">
        <v>148</v>
      </c>
      <c r="H412" s="2" t="s">
        <v>170</v>
      </c>
      <c r="I412">
        <v>137</v>
      </c>
      <c r="K412" t="str">
        <f>tblWD11a[[#This Row],[Sróty]]&amp; CHAR(10)&amp;" "&amp;tblWD11a[[#This Row],[Data]]</f>
        <v>PM.
 23r lut</v>
      </c>
      <c r="L412">
        <v>5</v>
      </c>
      <c r="M412">
        <v>137</v>
      </c>
      <c r="P412" t="s">
        <v>46</v>
      </c>
      <c r="Q412" t="s">
        <v>656</v>
      </c>
      <c r="R412">
        <v>5</v>
      </c>
      <c r="S412">
        <v>137</v>
      </c>
      <c r="T412" t="str">
        <f>IF(PulpitNawigacyjny!$C$8="Cała Polska","PRAWDA",IF(PulpitNawigacyjny!$C$8='WD11'!P412,"PRAWDA","FAŁSZ"))</f>
        <v>PRAWDA</v>
      </c>
    </row>
    <row r="413" spans="1:20" x14ac:dyDescent="0.25">
      <c r="A413" s="2" t="s">
        <v>47</v>
      </c>
      <c r="B413" s="2" t="s">
        <v>171</v>
      </c>
      <c r="C413" s="2" t="s">
        <v>205</v>
      </c>
      <c r="D413">
        <v>22</v>
      </c>
      <c r="F413" s="2" t="s">
        <v>47</v>
      </c>
      <c r="G413" s="2" t="s">
        <v>148</v>
      </c>
      <c r="H413" s="2" t="s">
        <v>171</v>
      </c>
      <c r="I413">
        <v>132</v>
      </c>
      <c r="K413" t="str">
        <f>tblWD11a[[#This Row],[Sróty]]&amp; CHAR(10)&amp;" "&amp;tblWD11a[[#This Row],[Data]]</f>
        <v>SL.
 23r lut</v>
      </c>
      <c r="L413">
        <v>22</v>
      </c>
      <c r="M413">
        <v>132</v>
      </c>
      <c r="P413" t="s">
        <v>47</v>
      </c>
      <c r="Q413" t="s">
        <v>657</v>
      </c>
      <c r="R413">
        <v>22</v>
      </c>
      <c r="S413">
        <v>132</v>
      </c>
      <c r="T413" t="str">
        <f>IF(PulpitNawigacyjny!$C$8="Cała Polska","PRAWDA",IF(PulpitNawigacyjny!$C$8='WD11'!P413,"PRAWDA","FAŁSZ"))</f>
        <v>PRAWDA</v>
      </c>
    </row>
    <row r="414" spans="1:20" x14ac:dyDescent="0.25">
      <c r="A414" s="2" t="s">
        <v>48</v>
      </c>
      <c r="B414" s="2" t="s">
        <v>172</v>
      </c>
      <c r="C414" s="2" t="s">
        <v>205</v>
      </c>
      <c r="D414">
        <v>11</v>
      </c>
      <c r="F414" s="2" t="s">
        <v>48</v>
      </c>
      <c r="G414" s="2" t="s">
        <v>148</v>
      </c>
      <c r="H414" s="2" t="s">
        <v>172</v>
      </c>
      <c r="I414">
        <v>23</v>
      </c>
      <c r="K414" t="str">
        <f>tblWD11a[[#This Row],[Sróty]]&amp; CHAR(10)&amp;" "&amp;tblWD11a[[#This Row],[Data]]</f>
        <v>SK.
 23r lut</v>
      </c>
      <c r="L414">
        <v>11</v>
      </c>
      <c r="M414">
        <v>23</v>
      </c>
      <c r="P414" t="s">
        <v>48</v>
      </c>
      <c r="Q414" t="s">
        <v>658</v>
      </c>
      <c r="R414">
        <v>11</v>
      </c>
      <c r="S414">
        <v>23</v>
      </c>
      <c r="T414" t="str">
        <f>IF(PulpitNawigacyjny!$C$8="Cała Polska","PRAWDA",IF(PulpitNawigacyjny!$C$8='WD11'!P414,"PRAWDA","FAŁSZ"))</f>
        <v>PRAWDA</v>
      </c>
    </row>
    <row r="415" spans="1:20" x14ac:dyDescent="0.25">
      <c r="A415" s="2" t="s">
        <v>49</v>
      </c>
      <c r="B415" s="2" t="s">
        <v>173</v>
      </c>
      <c r="C415" s="2" t="s">
        <v>205</v>
      </c>
      <c r="D415">
        <v>4</v>
      </c>
      <c r="F415" s="2" t="s">
        <v>49</v>
      </c>
      <c r="G415" s="2" t="s">
        <v>148</v>
      </c>
      <c r="H415" s="2" t="s">
        <v>173</v>
      </c>
      <c r="I415">
        <v>16</v>
      </c>
      <c r="K415" t="str">
        <f>tblWD11a[[#This Row],[Sróty]]&amp; CHAR(10)&amp;" "&amp;tblWD11a[[#This Row],[Data]]</f>
        <v>WN.
 23r lut</v>
      </c>
      <c r="L415">
        <v>4</v>
      </c>
      <c r="M415">
        <v>16</v>
      </c>
      <c r="P415" t="s">
        <v>49</v>
      </c>
      <c r="Q415" t="s">
        <v>659</v>
      </c>
      <c r="R415">
        <v>4</v>
      </c>
      <c r="S415">
        <v>16</v>
      </c>
      <c r="T415" t="str">
        <f>IF(PulpitNawigacyjny!$C$8="Cała Polska","PRAWDA",IF(PulpitNawigacyjny!$C$8='WD11'!P415,"PRAWDA","FAŁSZ"))</f>
        <v>PRAWDA</v>
      </c>
    </row>
    <row r="416" spans="1:20" x14ac:dyDescent="0.25">
      <c r="A416" s="2" t="s">
        <v>50</v>
      </c>
      <c r="B416" s="2" t="s">
        <v>174</v>
      </c>
      <c r="C416" s="2" t="s">
        <v>205</v>
      </c>
      <c r="D416">
        <v>27</v>
      </c>
      <c r="F416" s="2" t="s">
        <v>50</v>
      </c>
      <c r="G416" s="2" t="s">
        <v>148</v>
      </c>
      <c r="H416" s="2" t="s">
        <v>174</v>
      </c>
      <c r="I416">
        <v>111</v>
      </c>
      <c r="K416" t="str">
        <f>tblWD11a[[#This Row],[Sróty]]&amp; CHAR(10)&amp;" "&amp;tblWD11a[[#This Row],[Data]]</f>
        <v>WP.
 23r lut</v>
      </c>
      <c r="L416">
        <v>27</v>
      </c>
      <c r="M416">
        <v>111</v>
      </c>
      <c r="P416" t="s">
        <v>50</v>
      </c>
      <c r="Q416" t="s">
        <v>660</v>
      </c>
      <c r="R416">
        <v>27</v>
      </c>
      <c r="S416">
        <v>111</v>
      </c>
      <c r="T416" t="str">
        <f>IF(PulpitNawigacyjny!$C$8="Cała Polska","PRAWDA",IF(PulpitNawigacyjny!$C$8='WD11'!P416,"PRAWDA","FAŁSZ"))</f>
        <v>PRAWDA</v>
      </c>
    </row>
    <row r="417" spans="1:20" x14ac:dyDescent="0.25">
      <c r="A417" s="2" t="s">
        <v>51</v>
      </c>
      <c r="B417" s="2" t="s">
        <v>175</v>
      </c>
      <c r="C417" s="2" t="s">
        <v>205</v>
      </c>
      <c r="D417">
        <v>2</v>
      </c>
      <c r="F417" s="2" t="s">
        <v>51</v>
      </c>
      <c r="G417" s="2" t="s">
        <v>148</v>
      </c>
      <c r="H417" s="2" t="s">
        <v>175</v>
      </c>
      <c r="I417">
        <v>57</v>
      </c>
      <c r="K417" t="str">
        <f>tblWD11a[[#This Row],[Sróty]]&amp; CHAR(10)&amp;" "&amp;tblWD11a[[#This Row],[Data]]</f>
        <v>ZP.
 23r lut</v>
      </c>
      <c r="L417">
        <v>2</v>
      </c>
      <c r="M417">
        <v>57</v>
      </c>
      <c r="P417" t="s">
        <v>51</v>
      </c>
      <c r="Q417" t="s">
        <v>661</v>
      </c>
      <c r="R417">
        <v>2</v>
      </c>
      <c r="S417">
        <v>57</v>
      </c>
      <c r="T417" t="str">
        <f>IF(PulpitNawigacyjny!$C$8="Cała Polska","PRAWDA",IF(PulpitNawigacyjny!$C$8='WD11'!P417,"PRAWDA","FAŁSZ"))</f>
        <v>PRAWDA</v>
      </c>
    </row>
    <row r="418" spans="1:20" x14ac:dyDescent="0.25">
      <c r="A418" s="2" t="s">
        <v>36</v>
      </c>
      <c r="B418" s="2" t="s">
        <v>160</v>
      </c>
      <c r="C418" s="2" t="s">
        <v>206</v>
      </c>
      <c r="D418">
        <v>15</v>
      </c>
      <c r="F418" s="2" t="s">
        <v>36</v>
      </c>
      <c r="G418" s="2" t="s">
        <v>149</v>
      </c>
      <c r="H418" s="2" t="s">
        <v>160</v>
      </c>
      <c r="I418">
        <v>94</v>
      </c>
      <c r="K418" t="str">
        <f>tblWD11a[[#This Row],[Sróty]]&amp; CHAR(10)&amp;" "&amp;tblWD11a[[#This Row],[Data]]</f>
        <v>DS.
 23r mar</v>
      </c>
      <c r="L418">
        <v>15</v>
      </c>
      <c r="M418">
        <v>94</v>
      </c>
      <c r="P418" t="s">
        <v>36</v>
      </c>
      <c r="Q418" t="s">
        <v>662</v>
      </c>
      <c r="R418">
        <v>15</v>
      </c>
      <c r="S418">
        <v>94</v>
      </c>
      <c r="T418" t="str">
        <f>IF(PulpitNawigacyjny!$C$8="Cała Polska","PRAWDA",IF(PulpitNawigacyjny!$C$8='WD11'!P418,"PRAWDA","FAŁSZ"))</f>
        <v>PRAWDA</v>
      </c>
    </row>
    <row r="419" spans="1:20" x14ac:dyDescent="0.25">
      <c r="A419" s="2" t="s">
        <v>37</v>
      </c>
      <c r="B419" s="2" t="s">
        <v>161</v>
      </c>
      <c r="C419" s="2" t="s">
        <v>206</v>
      </c>
      <c r="D419">
        <v>36</v>
      </c>
      <c r="F419" s="2" t="s">
        <v>37</v>
      </c>
      <c r="G419" s="2" t="s">
        <v>149</v>
      </c>
      <c r="H419" s="2" t="s">
        <v>161</v>
      </c>
      <c r="I419">
        <v>47</v>
      </c>
      <c r="K419" t="str">
        <f>tblWD11a[[#This Row],[Sróty]]&amp; CHAR(10)&amp;" "&amp;tblWD11a[[#This Row],[Data]]</f>
        <v>KP.
 23r mar</v>
      </c>
      <c r="L419">
        <v>36</v>
      </c>
      <c r="M419">
        <v>47</v>
      </c>
      <c r="P419" t="s">
        <v>37</v>
      </c>
      <c r="Q419" t="s">
        <v>663</v>
      </c>
      <c r="R419">
        <v>36</v>
      </c>
      <c r="S419">
        <v>47</v>
      </c>
      <c r="T419" t="str">
        <f>IF(PulpitNawigacyjny!$C$8="Cała Polska","PRAWDA",IF(PulpitNawigacyjny!$C$8='WD11'!P419,"PRAWDA","FAŁSZ"))</f>
        <v>PRAWDA</v>
      </c>
    </row>
    <row r="420" spans="1:20" x14ac:dyDescent="0.25">
      <c r="A420" s="2" t="s">
        <v>38</v>
      </c>
      <c r="B420" s="2" t="s">
        <v>162</v>
      </c>
      <c r="C420" s="2" t="s">
        <v>206</v>
      </c>
      <c r="D420">
        <v>28</v>
      </c>
      <c r="F420" s="2" t="s">
        <v>38</v>
      </c>
      <c r="G420" s="2" t="s">
        <v>149</v>
      </c>
      <c r="H420" s="2" t="s">
        <v>162</v>
      </c>
      <c r="I420">
        <v>47</v>
      </c>
      <c r="K420" t="str">
        <f>tblWD11a[[#This Row],[Sróty]]&amp; CHAR(10)&amp;" "&amp;tblWD11a[[#This Row],[Data]]</f>
        <v>LU.
 23r mar</v>
      </c>
      <c r="L420">
        <v>28</v>
      </c>
      <c r="M420">
        <v>47</v>
      </c>
      <c r="P420" t="s">
        <v>38</v>
      </c>
      <c r="Q420" t="s">
        <v>664</v>
      </c>
      <c r="R420">
        <v>28</v>
      </c>
      <c r="S420">
        <v>47</v>
      </c>
      <c r="T420" t="str">
        <f>IF(PulpitNawigacyjny!$C$8="Cała Polska","PRAWDA",IF(PulpitNawigacyjny!$C$8='WD11'!P420,"PRAWDA","FAŁSZ"))</f>
        <v>PRAWDA</v>
      </c>
    </row>
    <row r="421" spans="1:20" x14ac:dyDescent="0.25">
      <c r="A421" s="2" t="s">
        <v>39</v>
      </c>
      <c r="B421" s="2" t="s">
        <v>165</v>
      </c>
      <c r="C421" s="2" t="s">
        <v>206</v>
      </c>
      <c r="D421">
        <v>10</v>
      </c>
      <c r="F421" s="2" t="s">
        <v>39</v>
      </c>
      <c r="G421" s="2" t="s">
        <v>149</v>
      </c>
      <c r="H421" s="2" t="s">
        <v>165</v>
      </c>
      <c r="I421">
        <v>25</v>
      </c>
      <c r="K421" t="str">
        <f>tblWD11a[[#This Row],[Sróty]]&amp; CHAR(10)&amp;" "&amp;tblWD11a[[#This Row],[Data]]</f>
        <v>LB.
 23r mar</v>
      </c>
      <c r="L421">
        <v>10</v>
      </c>
      <c r="M421">
        <v>25</v>
      </c>
      <c r="P421" t="s">
        <v>39</v>
      </c>
      <c r="Q421" t="s">
        <v>665</v>
      </c>
      <c r="R421">
        <v>10</v>
      </c>
      <c r="S421">
        <v>25</v>
      </c>
      <c r="T421" t="str">
        <f>IF(PulpitNawigacyjny!$C$8="Cała Polska","PRAWDA",IF(PulpitNawigacyjny!$C$8='WD11'!P421,"PRAWDA","FAŁSZ"))</f>
        <v>PRAWDA</v>
      </c>
    </row>
    <row r="422" spans="1:20" x14ac:dyDescent="0.25">
      <c r="A422" s="2" t="s">
        <v>40</v>
      </c>
      <c r="B422" s="2" t="s">
        <v>166</v>
      </c>
      <c r="C422" s="2" t="s">
        <v>206</v>
      </c>
      <c r="D422">
        <v>30</v>
      </c>
      <c r="F422" s="2" t="s">
        <v>40</v>
      </c>
      <c r="G422" s="2" t="s">
        <v>149</v>
      </c>
      <c r="H422" s="2" t="s">
        <v>166</v>
      </c>
      <c r="I422">
        <v>48</v>
      </c>
      <c r="K422" t="str">
        <f>tblWD11a[[#This Row],[Sróty]]&amp; CHAR(10)&amp;" "&amp;tblWD11a[[#This Row],[Data]]</f>
        <v>LD.
 23r mar</v>
      </c>
      <c r="L422">
        <v>30</v>
      </c>
      <c r="M422">
        <v>48</v>
      </c>
      <c r="P422" t="s">
        <v>40</v>
      </c>
      <c r="Q422" t="s">
        <v>666</v>
      </c>
      <c r="R422">
        <v>30</v>
      </c>
      <c r="S422">
        <v>48</v>
      </c>
      <c r="T422" t="str">
        <f>IF(PulpitNawigacyjny!$C$8="Cała Polska","PRAWDA",IF(PulpitNawigacyjny!$C$8='WD11'!P422,"PRAWDA","FAŁSZ"))</f>
        <v>PRAWDA</v>
      </c>
    </row>
    <row r="423" spans="1:20" x14ac:dyDescent="0.25">
      <c r="A423" s="2" t="s">
        <v>41</v>
      </c>
      <c r="B423" s="2" t="s">
        <v>163</v>
      </c>
      <c r="C423" s="2" t="s">
        <v>206</v>
      </c>
      <c r="D423">
        <v>28</v>
      </c>
      <c r="F423" s="2" t="s">
        <v>41</v>
      </c>
      <c r="G423" s="2" t="s">
        <v>149</v>
      </c>
      <c r="H423" s="2" t="s">
        <v>163</v>
      </c>
      <c r="I423">
        <v>153</v>
      </c>
      <c r="K423" t="str">
        <f>tblWD11a[[#This Row],[Sróty]]&amp; CHAR(10)&amp;" "&amp;tblWD11a[[#This Row],[Data]]</f>
        <v>MA.
 23r mar</v>
      </c>
      <c r="L423">
        <v>28</v>
      </c>
      <c r="M423">
        <v>153</v>
      </c>
      <c r="P423" t="s">
        <v>41</v>
      </c>
      <c r="Q423" t="s">
        <v>667</v>
      </c>
      <c r="R423">
        <v>28</v>
      </c>
      <c r="S423">
        <v>153</v>
      </c>
      <c r="T423" t="str">
        <f>IF(PulpitNawigacyjny!$C$8="Cała Polska","PRAWDA",IF(PulpitNawigacyjny!$C$8='WD11'!P423,"PRAWDA","FAŁSZ"))</f>
        <v>PRAWDA</v>
      </c>
    </row>
    <row r="424" spans="1:20" x14ac:dyDescent="0.25">
      <c r="A424" s="2" t="s">
        <v>42</v>
      </c>
      <c r="B424" s="2" t="s">
        <v>167</v>
      </c>
      <c r="C424" s="2" t="s">
        <v>206</v>
      </c>
      <c r="D424">
        <v>79</v>
      </c>
      <c r="F424" s="2" t="s">
        <v>42</v>
      </c>
      <c r="G424" s="2" t="s">
        <v>149</v>
      </c>
      <c r="H424" s="2" t="s">
        <v>167</v>
      </c>
      <c r="I424">
        <v>1013</v>
      </c>
      <c r="K424" t="str">
        <f>tblWD11a[[#This Row],[Sróty]]&amp; CHAR(10)&amp;" "&amp;tblWD11a[[#This Row],[Data]]</f>
        <v>MZ.
 23r mar</v>
      </c>
      <c r="L424">
        <v>79</v>
      </c>
      <c r="M424">
        <v>1013</v>
      </c>
      <c r="P424" t="s">
        <v>42</v>
      </c>
      <c r="Q424" t="s">
        <v>668</v>
      </c>
      <c r="R424">
        <v>79</v>
      </c>
      <c r="S424">
        <v>1013</v>
      </c>
      <c r="T424" t="str">
        <f>IF(PulpitNawigacyjny!$C$8="Cała Polska","PRAWDA",IF(PulpitNawigacyjny!$C$8='WD11'!P424,"PRAWDA","FAŁSZ"))</f>
        <v>PRAWDA</v>
      </c>
    </row>
    <row r="425" spans="1:20" x14ac:dyDescent="0.25">
      <c r="A425" s="2" t="s">
        <v>43</v>
      </c>
      <c r="B425" s="2" t="s">
        <v>164</v>
      </c>
      <c r="C425" s="2" t="s">
        <v>206</v>
      </c>
      <c r="D425">
        <v>13</v>
      </c>
      <c r="F425" s="2" t="s">
        <v>43</v>
      </c>
      <c r="G425" s="2" t="s">
        <v>149</v>
      </c>
      <c r="H425" s="2" t="s">
        <v>164</v>
      </c>
      <c r="I425">
        <v>23</v>
      </c>
      <c r="K425" t="str">
        <f>tblWD11a[[#This Row],[Sróty]]&amp; CHAR(10)&amp;" "&amp;tblWD11a[[#This Row],[Data]]</f>
        <v>OP.
 23r mar</v>
      </c>
      <c r="L425">
        <v>13</v>
      </c>
      <c r="M425">
        <v>23</v>
      </c>
      <c r="P425" t="s">
        <v>43</v>
      </c>
      <c r="Q425" t="s">
        <v>669</v>
      </c>
      <c r="R425">
        <v>13</v>
      </c>
      <c r="S425">
        <v>23</v>
      </c>
      <c r="T425" t="str">
        <f>IF(PulpitNawigacyjny!$C$8="Cała Polska","PRAWDA",IF(PulpitNawigacyjny!$C$8='WD11'!P425,"PRAWDA","FAŁSZ"))</f>
        <v>PRAWDA</v>
      </c>
    </row>
    <row r="426" spans="1:20" x14ac:dyDescent="0.25">
      <c r="A426" s="2" t="s">
        <v>44</v>
      </c>
      <c r="B426" s="2" t="s">
        <v>168</v>
      </c>
      <c r="C426" s="2" t="s">
        <v>206</v>
      </c>
      <c r="D426">
        <v>26</v>
      </c>
      <c r="F426" s="2" t="s">
        <v>44</v>
      </c>
      <c r="G426" s="2" t="s">
        <v>149</v>
      </c>
      <c r="H426" s="2" t="s">
        <v>168</v>
      </c>
      <c r="I426">
        <v>93</v>
      </c>
      <c r="K426" t="str">
        <f>tblWD11a[[#This Row],[Sróty]]&amp; CHAR(10)&amp;" "&amp;tblWD11a[[#This Row],[Data]]</f>
        <v>PK.
 23r mar</v>
      </c>
      <c r="L426">
        <v>26</v>
      </c>
      <c r="M426">
        <v>93</v>
      </c>
      <c r="P426" t="s">
        <v>44</v>
      </c>
      <c r="Q426" t="s">
        <v>670</v>
      </c>
      <c r="R426">
        <v>26</v>
      </c>
      <c r="S426">
        <v>93</v>
      </c>
      <c r="T426" t="str">
        <f>IF(PulpitNawigacyjny!$C$8="Cała Polska","PRAWDA",IF(PulpitNawigacyjny!$C$8='WD11'!P426,"PRAWDA","FAŁSZ"))</f>
        <v>PRAWDA</v>
      </c>
    </row>
    <row r="427" spans="1:20" x14ac:dyDescent="0.25">
      <c r="A427" s="2" t="s">
        <v>45</v>
      </c>
      <c r="B427" s="2" t="s">
        <v>169</v>
      </c>
      <c r="C427" s="2" t="s">
        <v>206</v>
      </c>
      <c r="D427">
        <v>18</v>
      </c>
      <c r="F427" s="2" t="s">
        <v>45</v>
      </c>
      <c r="G427" s="2" t="s">
        <v>149</v>
      </c>
      <c r="H427" s="2" t="s">
        <v>169</v>
      </c>
      <c r="I427">
        <v>44</v>
      </c>
      <c r="K427" t="str">
        <f>tblWD11a[[#This Row],[Sróty]]&amp; CHAR(10)&amp;" "&amp;tblWD11a[[#This Row],[Data]]</f>
        <v>PD.
 23r mar</v>
      </c>
      <c r="L427">
        <v>18</v>
      </c>
      <c r="M427">
        <v>44</v>
      </c>
      <c r="P427" t="s">
        <v>45</v>
      </c>
      <c r="Q427" t="s">
        <v>671</v>
      </c>
      <c r="R427">
        <v>18</v>
      </c>
      <c r="S427">
        <v>44</v>
      </c>
      <c r="T427" t="str">
        <f>IF(PulpitNawigacyjny!$C$8="Cała Polska","PRAWDA",IF(PulpitNawigacyjny!$C$8='WD11'!P427,"PRAWDA","FAŁSZ"))</f>
        <v>PRAWDA</v>
      </c>
    </row>
    <row r="428" spans="1:20" x14ac:dyDescent="0.25">
      <c r="A428" s="2" t="s">
        <v>46</v>
      </c>
      <c r="B428" s="2" t="s">
        <v>170</v>
      </c>
      <c r="C428" s="2" t="s">
        <v>206</v>
      </c>
      <c r="D428">
        <v>23</v>
      </c>
      <c r="F428" s="2" t="s">
        <v>46</v>
      </c>
      <c r="G428" s="2" t="s">
        <v>149</v>
      </c>
      <c r="H428" s="2" t="s">
        <v>170</v>
      </c>
      <c r="I428">
        <v>106</v>
      </c>
      <c r="K428" t="str">
        <f>tblWD11a[[#This Row],[Sróty]]&amp; CHAR(10)&amp;" "&amp;tblWD11a[[#This Row],[Data]]</f>
        <v>PM.
 23r mar</v>
      </c>
      <c r="L428">
        <v>23</v>
      </c>
      <c r="M428">
        <v>106</v>
      </c>
      <c r="P428" t="s">
        <v>46</v>
      </c>
      <c r="Q428" t="s">
        <v>672</v>
      </c>
      <c r="R428">
        <v>23</v>
      </c>
      <c r="S428">
        <v>106</v>
      </c>
      <c r="T428" t="str">
        <f>IF(PulpitNawigacyjny!$C$8="Cała Polska","PRAWDA",IF(PulpitNawigacyjny!$C$8='WD11'!P428,"PRAWDA","FAŁSZ"))</f>
        <v>PRAWDA</v>
      </c>
    </row>
    <row r="429" spans="1:20" x14ac:dyDescent="0.25">
      <c r="A429" s="2" t="s">
        <v>47</v>
      </c>
      <c r="B429" s="2" t="s">
        <v>171</v>
      </c>
      <c r="C429" s="2" t="s">
        <v>206</v>
      </c>
      <c r="D429">
        <v>55</v>
      </c>
      <c r="F429" s="2" t="s">
        <v>47</v>
      </c>
      <c r="G429" s="2" t="s">
        <v>149</v>
      </c>
      <c r="H429" s="2" t="s">
        <v>171</v>
      </c>
      <c r="I429">
        <v>102</v>
      </c>
      <c r="K429" t="str">
        <f>tblWD11a[[#This Row],[Sróty]]&amp; CHAR(10)&amp;" "&amp;tblWD11a[[#This Row],[Data]]</f>
        <v>SL.
 23r mar</v>
      </c>
      <c r="L429">
        <v>55</v>
      </c>
      <c r="M429">
        <v>102</v>
      </c>
      <c r="P429" t="s">
        <v>47</v>
      </c>
      <c r="Q429" t="s">
        <v>673</v>
      </c>
      <c r="R429">
        <v>55</v>
      </c>
      <c r="S429">
        <v>102</v>
      </c>
      <c r="T429" t="str">
        <f>IF(PulpitNawigacyjny!$C$8="Cała Polska","PRAWDA",IF(PulpitNawigacyjny!$C$8='WD11'!P429,"PRAWDA","FAŁSZ"))</f>
        <v>PRAWDA</v>
      </c>
    </row>
    <row r="430" spans="1:20" x14ac:dyDescent="0.25">
      <c r="A430" s="2" t="s">
        <v>48</v>
      </c>
      <c r="B430" s="2" t="s">
        <v>172</v>
      </c>
      <c r="C430" s="2" t="s">
        <v>206</v>
      </c>
      <c r="D430">
        <v>12</v>
      </c>
      <c r="F430" s="2" t="s">
        <v>48</v>
      </c>
      <c r="G430" s="2" t="s">
        <v>149</v>
      </c>
      <c r="H430" s="2" t="s">
        <v>172</v>
      </c>
      <c r="I430">
        <v>24</v>
      </c>
      <c r="K430" t="str">
        <f>tblWD11a[[#This Row],[Sróty]]&amp; CHAR(10)&amp;" "&amp;tblWD11a[[#This Row],[Data]]</f>
        <v>SK.
 23r mar</v>
      </c>
      <c r="L430">
        <v>12</v>
      </c>
      <c r="M430">
        <v>24</v>
      </c>
      <c r="P430" t="s">
        <v>48</v>
      </c>
      <c r="Q430" t="s">
        <v>674</v>
      </c>
      <c r="R430">
        <v>12</v>
      </c>
      <c r="S430">
        <v>24</v>
      </c>
      <c r="T430" t="str">
        <f>IF(PulpitNawigacyjny!$C$8="Cała Polska","PRAWDA",IF(PulpitNawigacyjny!$C$8='WD11'!P430,"PRAWDA","FAŁSZ"))</f>
        <v>PRAWDA</v>
      </c>
    </row>
    <row r="431" spans="1:20" x14ac:dyDescent="0.25">
      <c r="A431" s="2" t="s">
        <v>49</v>
      </c>
      <c r="B431" s="2" t="s">
        <v>173</v>
      </c>
      <c r="C431" s="2" t="s">
        <v>206</v>
      </c>
      <c r="D431">
        <v>28</v>
      </c>
      <c r="F431" s="2" t="s">
        <v>49</v>
      </c>
      <c r="G431" s="2" t="s">
        <v>149</v>
      </c>
      <c r="H431" s="2" t="s">
        <v>173</v>
      </c>
      <c r="I431">
        <v>22</v>
      </c>
      <c r="K431" t="str">
        <f>tblWD11a[[#This Row],[Sróty]]&amp; CHAR(10)&amp;" "&amp;tblWD11a[[#This Row],[Data]]</f>
        <v>WN.
 23r mar</v>
      </c>
      <c r="L431">
        <v>28</v>
      </c>
      <c r="M431">
        <v>22</v>
      </c>
      <c r="P431" t="s">
        <v>49</v>
      </c>
      <c r="Q431" t="s">
        <v>675</v>
      </c>
      <c r="R431">
        <v>28</v>
      </c>
      <c r="S431">
        <v>22</v>
      </c>
      <c r="T431" t="str">
        <f>IF(PulpitNawigacyjny!$C$8="Cała Polska","PRAWDA",IF(PulpitNawigacyjny!$C$8='WD11'!P431,"PRAWDA","FAŁSZ"))</f>
        <v>PRAWDA</v>
      </c>
    </row>
    <row r="432" spans="1:20" x14ac:dyDescent="0.25">
      <c r="A432" s="2" t="s">
        <v>50</v>
      </c>
      <c r="B432" s="2" t="s">
        <v>174</v>
      </c>
      <c r="C432" s="2" t="s">
        <v>206</v>
      </c>
      <c r="D432">
        <v>52</v>
      </c>
      <c r="F432" s="2" t="s">
        <v>50</v>
      </c>
      <c r="G432" s="2" t="s">
        <v>149</v>
      </c>
      <c r="H432" s="2" t="s">
        <v>174</v>
      </c>
      <c r="I432">
        <v>82</v>
      </c>
      <c r="K432" t="str">
        <f>tblWD11a[[#This Row],[Sróty]]&amp; CHAR(10)&amp;" "&amp;tblWD11a[[#This Row],[Data]]</f>
        <v>WP.
 23r mar</v>
      </c>
      <c r="L432">
        <v>52</v>
      </c>
      <c r="M432">
        <v>82</v>
      </c>
      <c r="P432" t="s">
        <v>50</v>
      </c>
      <c r="Q432" t="s">
        <v>676</v>
      </c>
      <c r="R432">
        <v>52</v>
      </c>
      <c r="S432">
        <v>82</v>
      </c>
      <c r="T432" t="str">
        <f>IF(PulpitNawigacyjny!$C$8="Cała Polska","PRAWDA",IF(PulpitNawigacyjny!$C$8='WD11'!P432,"PRAWDA","FAŁSZ"))</f>
        <v>PRAWDA</v>
      </c>
    </row>
    <row r="433" spans="1:20" x14ac:dyDescent="0.25">
      <c r="A433" s="2" t="s">
        <v>51</v>
      </c>
      <c r="B433" s="2" t="s">
        <v>175</v>
      </c>
      <c r="C433" s="2" t="s">
        <v>206</v>
      </c>
      <c r="D433">
        <v>10</v>
      </c>
      <c r="F433" s="2" t="s">
        <v>51</v>
      </c>
      <c r="G433" s="2" t="s">
        <v>149</v>
      </c>
      <c r="H433" s="2" t="s">
        <v>175</v>
      </c>
      <c r="I433">
        <v>48</v>
      </c>
      <c r="K433" t="str">
        <f>tblWD11a[[#This Row],[Sróty]]&amp; CHAR(10)&amp;" "&amp;tblWD11a[[#This Row],[Data]]</f>
        <v>ZP.
 23r mar</v>
      </c>
      <c r="L433">
        <v>10</v>
      </c>
      <c r="M433">
        <v>48</v>
      </c>
      <c r="P433" t="s">
        <v>51</v>
      </c>
      <c r="Q433" t="s">
        <v>677</v>
      </c>
      <c r="R433">
        <v>10</v>
      </c>
      <c r="S433">
        <v>48</v>
      </c>
      <c r="T433" t="str">
        <f>IF(PulpitNawigacyjny!$C$8="Cała Polska","PRAWDA",IF(PulpitNawigacyjny!$C$8='WD11'!P433,"PRAWDA","FAŁSZ"))</f>
        <v>PRAWDA</v>
      </c>
    </row>
    <row r="434" spans="1:20" x14ac:dyDescent="0.25">
      <c r="A434" s="2" t="s">
        <v>36</v>
      </c>
      <c r="B434" s="2" t="s">
        <v>160</v>
      </c>
      <c r="C434" s="2" t="s">
        <v>207</v>
      </c>
      <c r="D434">
        <v>7</v>
      </c>
      <c r="F434" s="2" t="s">
        <v>36</v>
      </c>
      <c r="G434" s="2" t="s">
        <v>150</v>
      </c>
      <c r="H434" s="2" t="s">
        <v>160</v>
      </c>
      <c r="I434">
        <v>89</v>
      </c>
      <c r="K434" t="str">
        <f>tblWD11a[[#This Row],[Sróty]]&amp; CHAR(10)&amp;" "&amp;tblWD11a[[#This Row],[Data]]</f>
        <v>DS.
 23r kwi</v>
      </c>
      <c r="L434">
        <v>7</v>
      </c>
      <c r="M434">
        <v>89</v>
      </c>
      <c r="P434" t="s">
        <v>36</v>
      </c>
      <c r="Q434" t="s">
        <v>678</v>
      </c>
      <c r="R434">
        <v>7</v>
      </c>
      <c r="S434">
        <v>89</v>
      </c>
      <c r="T434" t="str">
        <f>IF(PulpitNawigacyjny!$C$8="Cała Polska","PRAWDA",IF(PulpitNawigacyjny!$C$8='WD11'!P434,"PRAWDA","FAŁSZ"))</f>
        <v>PRAWDA</v>
      </c>
    </row>
    <row r="435" spans="1:20" x14ac:dyDescent="0.25">
      <c r="A435" s="2" t="s">
        <v>37</v>
      </c>
      <c r="B435" s="2" t="s">
        <v>161</v>
      </c>
      <c r="C435" s="2" t="s">
        <v>207</v>
      </c>
      <c r="D435">
        <v>15</v>
      </c>
      <c r="F435" s="2" t="s">
        <v>37</v>
      </c>
      <c r="G435" s="2" t="s">
        <v>150</v>
      </c>
      <c r="H435" s="2" t="s">
        <v>161</v>
      </c>
      <c r="I435">
        <v>22</v>
      </c>
      <c r="K435" t="str">
        <f>tblWD11a[[#This Row],[Sróty]]&amp; CHAR(10)&amp;" "&amp;tblWD11a[[#This Row],[Data]]</f>
        <v>KP.
 23r kwi</v>
      </c>
      <c r="L435">
        <v>15</v>
      </c>
      <c r="M435">
        <v>22</v>
      </c>
      <c r="P435" t="s">
        <v>37</v>
      </c>
      <c r="Q435" t="s">
        <v>679</v>
      </c>
      <c r="R435">
        <v>15</v>
      </c>
      <c r="S435">
        <v>22</v>
      </c>
      <c r="T435" t="str">
        <f>IF(PulpitNawigacyjny!$C$8="Cała Polska","PRAWDA",IF(PulpitNawigacyjny!$C$8='WD11'!P435,"PRAWDA","FAŁSZ"))</f>
        <v>PRAWDA</v>
      </c>
    </row>
    <row r="436" spans="1:20" x14ac:dyDescent="0.25">
      <c r="A436" s="2" t="s">
        <v>38</v>
      </c>
      <c r="B436" s="2" t="s">
        <v>162</v>
      </c>
      <c r="C436" s="2" t="s">
        <v>207</v>
      </c>
      <c r="D436">
        <v>15</v>
      </c>
      <c r="F436" s="2" t="s">
        <v>38</v>
      </c>
      <c r="G436" s="2" t="s">
        <v>150</v>
      </c>
      <c r="H436" s="2" t="s">
        <v>162</v>
      </c>
      <c r="I436">
        <v>38</v>
      </c>
      <c r="K436" t="str">
        <f>tblWD11a[[#This Row],[Sróty]]&amp; CHAR(10)&amp;" "&amp;tblWD11a[[#This Row],[Data]]</f>
        <v>LU.
 23r kwi</v>
      </c>
      <c r="L436">
        <v>15</v>
      </c>
      <c r="M436">
        <v>38</v>
      </c>
      <c r="P436" t="s">
        <v>38</v>
      </c>
      <c r="Q436" t="s">
        <v>680</v>
      </c>
      <c r="R436">
        <v>15</v>
      </c>
      <c r="S436">
        <v>38</v>
      </c>
      <c r="T436" t="str">
        <f>IF(PulpitNawigacyjny!$C$8="Cała Polska","PRAWDA",IF(PulpitNawigacyjny!$C$8='WD11'!P436,"PRAWDA","FAŁSZ"))</f>
        <v>PRAWDA</v>
      </c>
    </row>
    <row r="437" spans="1:20" x14ac:dyDescent="0.25">
      <c r="A437" s="2" t="s">
        <v>39</v>
      </c>
      <c r="B437" s="2" t="s">
        <v>165</v>
      </c>
      <c r="C437" s="2" t="s">
        <v>207</v>
      </c>
      <c r="D437">
        <v>9</v>
      </c>
      <c r="F437" s="2" t="s">
        <v>39</v>
      </c>
      <c r="G437" s="2" t="s">
        <v>150</v>
      </c>
      <c r="H437" s="2" t="s">
        <v>165</v>
      </c>
      <c r="I437">
        <v>11</v>
      </c>
      <c r="K437" t="str">
        <f>tblWD11a[[#This Row],[Sróty]]&amp; CHAR(10)&amp;" "&amp;tblWD11a[[#This Row],[Data]]</f>
        <v>LB.
 23r kwi</v>
      </c>
      <c r="L437">
        <v>9</v>
      </c>
      <c r="M437">
        <v>11</v>
      </c>
      <c r="P437" t="s">
        <v>39</v>
      </c>
      <c r="Q437" t="s">
        <v>681</v>
      </c>
      <c r="R437">
        <v>9</v>
      </c>
      <c r="S437">
        <v>11</v>
      </c>
      <c r="T437" t="str">
        <f>IF(PulpitNawigacyjny!$C$8="Cała Polska","PRAWDA",IF(PulpitNawigacyjny!$C$8='WD11'!P437,"PRAWDA","FAŁSZ"))</f>
        <v>PRAWDA</v>
      </c>
    </row>
    <row r="438" spans="1:20" x14ac:dyDescent="0.25">
      <c r="A438" s="2" t="s">
        <v>40</v>
      </c>
      <c r="B438" s="2" t="s">
        <v>166</v>
      </c>
      <c r="C438" s="2" t="s">
        <v>207</v>
      </c>
      <c r="D438">
        <v>7</v>
      </c>
      <c r="F438" s="2" t="s">
        <v>40</v>
      </c>
      <c r="G438" s="2" t="s">
        <v>150</v>
      </c>
      <c r="H438" s="2" t="s">
        <v>166</v>
      </c>
      <c r="I438">
        <v>40</v>
      </c>
      <c r="K438" t="str">
        <f>tblWD11a[[#This Row],[Sróty]]&amp; CHAR(10)&amp;" "&amp;tblWD11a[[#This Row],[Data]]</f>
        <v>LD.
 23r kwi</v>
      </c>
      <c r="L438">
        <v>7</v>
      </c>
      <c r="M438">
        <v>40</v>
      </c>
      <c r="P438" t="s">
        <v>40</v>
      </c>
      <c r="Q438" t="s">
        <v>682</v>
      </c>
      <c r="R438">
        <v>7</v>
      </c>
      <c r="S438">
        <v>40</v>
      </c>
      <c r="T438" t="str">
        <f>IF(PulpitNawigacyjny!$C$8="Cała Polska","PRAWDA",IF(PulpitNawigacyjny!$C$8='WD11'!P438,"PRAWDA","FAŁSZ"))</f>
        <v>PRAWDA</v>
      </c>
    </row>
    <row r="439" spans="1:20" x14ac:dyDescent="0.25">
      <c r="A439" s="2" t="s">
        <v>41</v>
      </c>
      <c r="B439" s="2" t="s">
        <v>163</v>
      </c>
      <c r="C439" s="2" t="s">
        <v>207</v>
      </c>
      <c r="D439">
        <v>5</v>
      </c>
      <c r="F439" s="2" t="s">
        <v>41</v>
      </c>
      <c r="G439" s="2" t="s">
        <v>150</v>
      </c>
      <c r="H439" s="2" t="s">
        <v>163</v>
      </c>
      <c r="I439">
        <v>106</v>
      </c>
      <c r="K439" t="str">
        <f>tblWD11a[[#This Row],[Sróty]]&amp; CHAR(10)&amp;" "&amp;tblWD11a[[#This Row],[Data]]</f>
        <v>MA.
 23r kwi</v>
      </c>
      <c r="L439">
        <v>5</v>
      </c>
      <c r="M439">
        <v>106</v>
      </c>
      <c r="P439" t="s">
        <v>41</v>
      </c>
      <c r="Q439" t="s">
        <v>683</v>
      </c>
      <c r="R439">
        <v>5</v>
      </c>
      <c r="S439">
        <v>106</v>
      </c>
      <c r="T439" t="str">
        <f>IF(PulpitNawigacyjny!$C$8="Cała Polska","PRAWDA",IF(PulpitNawigacyjny!$C$8='WD11'!P439,"PRAWDA","FAŁSZ"))</f>
        <v>PRAWDA</v>
      </c>
    </row>
    <row r="440" spans="1:20" x14ac:dyDescent="0.25">
      <c r="A440" s="2" t="s">
        <v>42</v>
      </c>
      <c r="B440" s="2" t="s">
        <v>167</v>
      </c>
      <c r="C440" s="2" t="s">
        <v>207</v>
      </c>
      <c r="D440">
        <v>33</v>
      </c>
      <c r="F440" s="2" t="s">
        <v>42</v>
      </c>
      <c r="G440" s="2" t="s">
        <v>150</v>
      </c>
      <c r="H440" s="2" t="s">
        <v>167</v>
      </c>
      <c r="I440">
        <v>552</v>
      </c>
      <c r="K440" t="str">
        <f>tblWD11a[[#This Row],[Sróty]]&amp; CHAR(10)&amp;" "&amp;tblWD11a[[#This Row],[Data]]</f>
        <v>MZ.
 23r kwi</v>
      </c>
      <c r="L440">
        <v>33</v>
      </c>
      <c r="M440">
        <v>552</v>
      </c>
      <c r="P440" t="s">
        <v>42</v>
      </c>
      <c r="Q440" t="s">
        <v>684</v>
      </c>
      <c r="R440">
        <v>33</v>
      </c>
      <c r="S440">
        <v>552</v>
      </c>
      <c r="T440" t="str">
        <f>IF(PulpitNawigacyjny!$C$8="Cała Polska","PRAWDA",IF(PulpitNawigacyjny!$C$8='WD11'!P440,"PRAWDA","FAŁSZ"))</f>
        <v>PRAWDA</v>
      </c>
    </row>
    <row r="441" spans="1:20" x14ac:dyDescent="0.25">
      <c r="A441" s="2" t="s">
        <v>43</v>
      </c>
      <c r="B441" s="2" t="s">
        <v>164</v>
      </c>
      <c r="C441" s="2" t="s">
        <v>207</v>
      </c>
      <c r="D441">
        <v>1</v>
      </c>
      <c r="F441" s="2" t="s">
        <v>43</v>
      </c>
      <c r="G441" s="2" t="s">
        <v>150</v>
      </c>
      <c r="H441" s="2" t="s">
        <v>164</v>
      </c>
      <c r="I441">
        <v>26</v>
      </c>
      <c r="K441" t="str">
        <f>tblWD11a[[#This Row],[Sróty]]&amp; CHAR(10)&amp;" "&amp;tblWD11a[[#This Row],[Data]]</f>
        <v>OP.
 23r kwi</v>
      </c>
      <c r="L441">
        <v>1</v>
      </c>
      <c r="M441">
        <v>26</v>
      </c>
      <c r="P441" t="s">
        <v>43</v>
      </c>
      <c r="Q441" t="s">
        <v>685</v>
      </c>
      <c r="R441">
        <v>1</v>
      </c>
      <c r="S441">
        <v>26</v>
      </c>
      <c r="T441" t="str">
        <f>IF(PulpitNawigacyjny!$C$8="Cała Polska","PRAWDA",IF(PulpitNawigacyjny!$C$8='WD11'!P441,"PRAWDA","FAŁSZ"))</f>
        <v>PRAWDA</v>
      </c>
    </row>
    <row r="442" spans="1:20" x14ac:dyDescent="0.25">
      <c r="A442" s="2" t="s">
        <v>44</v>
      </c>
      <c r="B442" s="2" t="s">
        <v>168</v>
      </c>
      <c r="C442" s="2" t="s">
        <v>207</v>
      </c>
      <c r="D442">
        <v>9</v>
      </c>
      <c r="F442" s="2" t="s">
        <v>44</v>
      </c>
      <c r="G442" s="2" t="s">
        <v>150</v>
      </c>
      <c r="H442" s="2" t="s">
        <v>168</v>
      </c>
      <c r="I442">
        <v>79</v>
      </c>
      <c r="K442" t="str">
        <f>tblWD11a[[#This Row],[Sróty]]&amp; CHAR(10)&amp;" "&amp;tblWD11a[[#This Row],[Data]]</f>
        <v>PK.
 23r kwi</v>
      </c>
      <c r="L442">
        <v>9</v>
      </c>
      <c r="M442">
        <v>79</v>
      </c>
      <c r="P442" t="s">
        <v>44</v>
      </c>
      <c r="Q442" t="s">
        <v>686</v>
      </c>
      <c r="R442">
        <v>9</v>
      </c>
      <c r="S442">
        <v>79</v>
      </c>
      <c r="T442" t="str">
        <f>IF(PulpitNawigacyjny!$C$8="Cała Polska","PRAWDA",IF(PulpitNawigacyjny!$C$8='WD11'!P442,"PRAWDA","FAŁSZ"))</f>
        <v>PRAWDA</v>
      </c>
    </row>
    <row r="443" spans="1:20" x14ac:dyDescent="0.25">
      <c r="A443" s="2" t="s">
        <v>45</v>
      </c>
      <c r="B443" s="2" t="s">
        <v>169</v>
      </c>
      <c r="C443" s="2" t="s">
        <v>207</v>
      </c>
      <c r="D443">
        <v>6</v>
      </c>
      <c r="F443" s="2" t="s">
        <v>45</v>
      </c>
      <c r="G443" s="2" t="s">
        <v>150</v>
      </c>
      <c r="H443" s="2" t="s">
        <v>169</v>
      </c>
      <c r="I443">
        <v>37</v>
      </c>
      <c r="K443" t="str">
        <f>tblWD11a[[#This Row],[Sróty]]&amp; CHAR(10)&amp;" "&amp;tblWD11a[[#This Row],[Data]]</f>
        <v>PD.
 23r kwi</v>
      </c>
      <c r="L443">
        <v>6</v>
      </c>
      <c r="M443">
        <v>37</v>
      </c>
      <c r="P443" t="s">
        <v>45</v>
      </c>
      <c r="Q443" t="s">
        <v>687</v>
      </c>
      <c r="R443">
        <v>6</v>
      </c>
      <c r="S443">
        <v>37</v>
      </c>
      <c r="T443" t="str">
        <f>IF(PulpitNawigacyjny!$C$8="Cała Polska","PRAWDA",IF(PulpitNawigacyjny!$C$8='WD11'!P443,"PRAWDA","FAŁSZ"))</f>
        <v>PRAWDA</v>
      </c>
    </row>
    <row r="444" spans="1:20" x14ac:dyDescent="0.25">
      <c r="A444" s="2" t="s">
        <v>46</v>
      </c>
      <c r="B444" s="2" t="s">
        <v>170</v>
      </c>
      <c r="C444" s="2" t="s">
        <v>207</v>
      </c>
      <c r="D444">
        <v>10</v>
      </c>
      <c r="F444" s="2" t="s">
        <v>46</v>
      </c>
      <c r="G444" s="2" t="s">
        <v>150</v>
      </c>
      <c r="H444" s="2" t="s">
        <v>170</v>
      </c>
      <c r="I444">
        <v>70</v>
      </c>
      <c r="K444" t="str">
        <f>tblWD11a[[#This Row],[Sróty]]&amp; CHAR(10)&amp;" "&amp;tblWD11a[[#This Row],[Data]]</f>
        <v>PM.
 23r kwi</v>
      </c>
      <c r="L444">
        <v>10</v>
      </c>
      <c r="M444">
        <v>70</v>
      </c>
      <c r="P444" t="s">
        <v>46</v>
      </c>
      <c r="Q444" t="s">
        <v>688</v>
      </c>
      <c r="R444">
        <v>10</v>
      </c>
      <c r="S444">
        <v>70</v>
      </c>
      <c r="T444" t="str">
        <f>IF(PulpitNawigacyjny!$C$8="Cała Polska","PRAWDA",IF(PulpitNawigacyjny!$C$8='WD11'!P444,"PRAWDA","FAŁSZ"))</f>
        <v>PRAWDA</v>
      </c>
    </row>
    <row r="445" spans="1:20" x14ac:dyDescent="0.25">
      <c r="A445" s="2" t="s">
        <v>47</v>
      </c>
      <c r="B445" s="2" t="s">
        <v>171</v>
      </c>
      <c r="C445" s="2" t="s">
        <v>207</v>
      </c>
      <c r="D445">
        <v>19</v>
      </c>
      <c r="F445" s="2" t="s">
        <v>47</v>
      </c>
      <c r="G445" s="2" t="s">
        <v>150</v>
      </c>
      <c r="H445" s="2" t="s">
        <v>171</v>
      </c>
      <c r="I445">
        <v>87</v>
      </c>
      <c r="K445" t="str">
        <f>tblWD11a[[#This Row],[Sróty]]&amp; CHAR(10)&amp;" "&amp;tblWD11a[[#This Row],[Data]]</f>
        <v>SL.
 23r kwi</v>
      </c>
      <c r="L445">
        <v>19</v>
      </c>
      <c r="M445">
        <v>87</v>
      </c>
      <c r="P445" t="s">
        <v>47</v>
      </c>
      <c r="Q445" t="s">
        <v>689</v>
      </c>
      <c r="R445">
        <v>19</v>
      </c>
      <c r="S445">
        <v>87</v>
      </c>
      <c r="T445" t="str">
        <f>IF(PulpitNawigacyjny!$C$8="Cała Polska","PRAWDA",IF(PulpitNawigacyjny!$C$8='WD11'!P445,"PRAWDA","FAŁSZ"))</f>
        <v>PRAWDA</v>
      </c>
    </row>
    <row r="446" spans="1:20" x14ac:dyDescent="0.25">
      <c r="A446" s="2" t="s">
        <v>48</v>
      </c>
      <c r="B446" s="2" t="s">
        <v>172</v>
      </c>
      <c r="C446" s="2" t="s">
        <v>207</v>
      </c>
      <c r="D446">
        <v>10</v>
      </c>
      <c r="F446" s="2" t="s">
        <v>48</v>
      </c>
      <c r="G446" s="2" t="s">
        <v>150</v>
      </c>
      <c r="H446" s="2" t="s">
        <v>172</v>
      </c>
      <c r="I446">
        <v>18</v>
      </c>
      <c r="K446" t="str">
        <f>tblWD11a[[#This Row],[Sróty]]&amp; CHAR(10)&amp;" "&amp;tblWD11a[[#This Row],[Data]]</f>
        <v>SK.
 23r kwi</v>
      </c>
      <c r="L446">
        <v>10</v>
      </c>
      <c r="M446">
        <v>18</v>
      </c>
      <c r="P446" t="s">
        <v>48</v>
      </c>
      <c r="Q446" t="s">
        <v>690</v>
      </c>
      <c r="R446">
        <v>10</v>
      </c>
      <c r="S446">
        <v>18</v>
      </c>
      <c r="T446" t="str">
        <f>IF(PulpitNawigacyjny!$C$8="Cała Polska","PRAWDA",IF(PulpitNawigacyjny!$C$8='WD11'!P446,"PRAWDA","FAŁSZ"))</f>
        <v>PRAWDA</v>
      </c>
    </row>
    <row r="447" spans="1:20" x14ac:dyDescent="0.25">
      <c r="A447" s="2" t="s">
        <v>49</v>
      </c>
      <c r="B447" s="2" t="s">
        <v>173</v>
      </c>
      <c r="C447" s="2" t="s">
        <v>207</v>
      </c>
      <c r="D447">
        <v>10</v>
      </c>
      <c r="F447" s="2" t="s">
        <v>49</v>
      </c>
      <c r="G447" s="2" t="s">
        <v>150</v>
      </c>
      <c r="H447" s="2" t="s">
        <v>173</v>
      </c>
      <c r="I447">
        <v>11</v>
      </c>
      <c r="K447" t="str">
        <f>tblWD11a[[#This Row],[Sróty]]&amp; CHAR(10)&amp;" "&amp;tblWD11a[[#This Row],[Data]]</f>
        <v>WN.
 23r kwi</v>
      </c>
      <c r="L447">
        <v>10</v>
      </c>
      <c r="M447">
        <v>11</v>
      </c>
      <c r="P447" t="s">
        <v>49</v>
      </c>
      <c r="Q447" t="s">
        <v>691</v>
      </c>
      <c r="R447">
        <v>10</v>
      </c>
      <c r="S447">
        <v>11</v>
      </c>
      <c r="T447" t="str">
        <f>IF(PulpitNawigacyjny!$C$8="Cała Polska","PRAWDA",IF(PulpitNawigacyjny!$C$8='WD11'!P447,"PRAWDA","FAŁSZ"))</f>
        <v>PRAWDA</v>
      </c>
    </row>
    <row r="448" spans="1:20" x14ac:dyDescent="0.25">
      <c r="A448" s="2" t="s">
        <v>50</v>
      </c>
      <c r="B448" s="2" t="s">
        <v>174</v>
      </c>
      <c r="C448" s="2" t="s">
        <v>207</v>
      </c>
      <c r="D448">
        <v>29</v>
      </c>
      <c r="F448" s="2" t="s">
        <v>50</v>
      </c>
      <c r="G448" s="2" t="s">
        <v>150</v>
      </c>
      <c r="H448" s="2" t="s">
        <v>174</v>
      </c>
      <c r="I448">
        <v>80</v>
      </c>
      <c r="K448" t="str">
        <f>tblWD11a[[#This Row],[Sróty]]&amp; CHAR(10)&amp;" "&amp;tblWD11a[[#This Row],[Data]]</f>
        <v>WP.
 23r kwi</v>
      </c>
      <c r="L448">
        <v>29</v>
      </c>
      <c r="M448">
        <v>80</v>
      </c>
      <c r="P448" t="s">
        <v>50</v>
      </c>
      <c r="Q448" t="s">
        <v>692</v>
      </c>
      <c r="R448">
        <v>29</v>
      </c>
      <c r="S448">
        <v>80</v>
      </c>
      <c r="T448" t="str">
        <f>IF(PulpitNawigacyjny!$C$8="Cała Polska","PRAWDA",IF(PulpitNawigacyjny!$C$8='WD11'!P448,"PRAWDA","FAŁSZ"))</f>
        <v>PRAWDA</v>
      </c>
    </row>
    <row r="449" spans="1:20" x14ac:dyDescent="0.25">
      <c r="A449" s="2" t="s">
        <v>51</v>
      </c>
      <c r="B449" s="2" t="s">
        <v>175</v>
      </c>
      <c r="C449" s="2" t="s">
        <v>207</v>
      </c>
      <c r="D449">
        <v>9</v>
      </c>
      <c r="F449" s="2" t="s">
        <v>51</v>
      </c>
      <c r="G449" s="2" t="s">
        <v>150</v>
      </c>
      <c r="H449" s="2" t="s">
        <v>175</v>
      </c>
      <c r="I449">
        <v>29</v>
      </c>
      <c r="K449" t="str">
        <f>tblWD11a[[#This Row],[Sróty]]&amp; CHAR(10)&amp;" "&amp;tblWD11a[[#This Row],[Data]]</f>
        <v>ZP.
 23r kwi</v>
      </c>
      <c r="L449">
        <v>9</v>
      </c>
      <c r="M449">
        <v>29</v>
      </c>
      <c r="P449" t="s">
        <v>51</v>
      </c>
      <c r="Q449" t="s">
        <v>693</v>
      </c>
      <c r="R449">
        <v>9</v>
      </c>
      <c r="S449">
        <v>29</v>
      </c>
      <c r="T449" t="str">
        <f>IF(PulpitNawigacyjny!$C$8="Cała Polska","PRAWDA",IF(PulpitNawigacyjny!$C$8='WD11'!P449,"PRAWDA","FAŁSZ"))</f>
        <v>PRAWDA</v>
      </c>
    </row>
    <row r="450" spans="1:20" x14ac:dyDescent="0.25">
      <c r="A450" s="2" t="s">
        <v>36</v>
      </c>
      <c r="B450" s="2" t="s">
        <v>160</v>
      </c>
      <c r="C450" s="2" t="s">
        <v>208</v>
      </c>
      <c r="D450">
        <v>7</v>
      </c>
      <c r="F450" s="2" t="s">
        <v>36</v>
      </c>
      <c r="G450" s="2" t="s">
        <v>151</v>
      </c>
      <c r="H450" s="2" t="s">
        <v>160</v>
      </c>
      <c r="I450">
        <v>29</v>
      </c>
      <c r="K450" t="str">
        <f>tblWD11a[[#This Row],[Sróty]]&amp; CHAR(10)&amp;" "&amp;tblWD11a[[#This Row],[Data]]</f>
        <v>DS.
 23r maj</v>
      </c>
      <c r="L450">
        <v>7</v>
      </c>
      <c r="M450">
        <v>29</v>
      </c>
      <c r="P450" t="s">
        <v>36</v>
      </c>
      <c r="Q450" t="s">
        <v>694</v>
      </c>
      <c r="R450">
        <v>7</v>
      </c>
      <c r="S450">
        <v>29</v>
      </c>
      <c r="T450" t="str">
        <f>IF(PulpitNawigacyjny!$C$8="Cała Polska","PRAWDA",IF(PulpitNawigacyjny!$C$8='WD11'!P450,"PRAWDA","FAŁSZ"))</f>
        <v>PRAWDA</v>
      </c>
    </row>
    <row r="451" spans="1:20" x14ac:dyDescent="0.25">
      <c r="A451" s="2" t="s">
        <v>37</v>
      </c>
      <c r="B451" s="2" t="s">
        <v>161</v>
      </c>
      <c r="C451" s="2" t="s">
        <v>208</v>
      </c>
      <c r="D451">
        <v>1</v>
      </c>
      <c r="F451" s="2" t="s">
        <v>37</v>
      </c>
      <c r="G451" s="2" t="s">
        <v>151</v>
      </c>
      <c r="H451" s="2" t="s">
        <v>161</v>
      </c>
      <c r="I451">
        <v>21</v>
      </c>
      <c r="K451" t="str">
        <f>tblWD11a[[#This Row],[Sróty]]&amp; CHAR(10)&amp;" "&amp;tblWD11a[[#This Row],[Data]]</f>
        <v>KP.
 23r maj</v>
      </c>
      <c r="L451">
        <v>1</v>
      </c>
      <c r="M451">
        <v>21</v>
      </c>
      <c r="P451" t="s">
        <v>37</v>
      </c>
      <c r="Q451" t="s">
        <v>695</v>
      </c>
      <c r="R451">
        <v>1</v>
      </c>
      <c r="S451">
        <v>21</v>
      </c>
      <c r="T451" t="str">
        <f>IF(PulpitNawigacyjny!$C$8="Cała Polska","PRAWDA",IF(PulpitNawigacyjny!$C$8='WD11'!P451,"PRAWDA","FAŁSZ"))</f>
        <v>PRAWDA</v>
      </c>
    </row>
    <row r="452" spans="1:20" x14ac:dyDescent="0.25">
      <c r="A452" s="2" t="s">
        <v>38</v>
      </c>
      <c r="B452" s="2" t="s">
        <v>162</v>
      </c>
      <c r="C452" s="2" t="s">
        <v>208</v>
      </c>
      <c r="D452">
        <v>0</v>
      </c>
      <c r="F452" s="2" t="s">
        <v>38</v>
      </c>
      <c r="G452" s="2" t="s">
        <v>151</v>
      </c>
      <c r="H452" s="2" t="s">
        <v>162</v>
      </c>
      <c r="I452">
        <v>12</v>
      </c>
      <c r="K452" t="str">
        <f>tblWD11a[[#This Row],[Sróty]]&amp; CHAR(10)&amp;" "&amp;tblWD11a[[#This Row],[Data]]</f>
        <v>LU.
 23r maj</v>
      </c>
      <c r="L452">
        <v>0</v>
      </c>
      <c r="M452">
        <v>12</v>
      </c>
      <c r="P452" t="s">
        <v>38</v>
      </c>
      <c r="Q452" t="s">
        <v>696</v>
      </c>
      <c r="R452">
        <v>0</v>
      </c>
      <c r="S452">
        <v>12</v>
      </c>
      <c r="T452" t="str">
        <f>IF(PulpitNawigacyjny!$C$8="Cała Polska","PRAWDA",IF(PulpitNawigacyjny!$C$8='WD11'!P452,"PRAWDA","FAŁSZ"))</f>
        <v>PRAWDA</v>
      </c>
    </row>
    <row r="453" spans="1:20" x14ac:dyDescent="0.25">
      <c r="A453" s="2" t="s">
        <v>39</v>
      </c>
      <c r="B453" s="2" t="s">
        <v>165</v>
      </c>
      <c r="C453" s="2" t="s">
        <v>208</v>
      </c>
      <c r="D453">
        <v>0</v>
      </c>
      <c r="F453" s="2" t="s">
        <v>39</v>
      </c>
      <c r="G453" s="2" t="s">
        <v>151</v>
      </c>
      <c r="H453" s="2" t="s">
        <v>165</v>
      </c>
      <c r="I453">
        <v>7</v>
      </c>
      <c r="K453" t="str">
        <f>tblWD11a[[#This Row],[Sróty]]&amp; CHAR(10)&amp;" "&amp;tblWD11a[[#This Row],[Data]]</f>
        <v>LB.
 23r maj</v>
      </c>
      <c r="L453">
        <v>0</v>
      </c>
      <c r="M453">
        <v>7</v>
      </c>
      <c r="P453" t="s">
        <v>39</v>
      </c>
      <c r="Q453" t="s">
        <v>697</v>
      </c>
      <c r="R453">
        <v>0</v>
      </c>
      <c r="S453">
        <v>7</v>
      </c>
      <c r="T453" t="str">
        <f>IF(PulpitNawigacyjny!$C$8="Cała Polska","PRAWDA",IF(PulpitNawigacyjny!$C$8='WD11'!P453,"PRAWDA","FAŁSZ"))</f>
        <v>PRAWDA</v>
      </c>
    </row>
    <row r="454" spans="1:20" x14ac:dyDescent="0.25">
      <c r="A454" s="2" t="s">
        <v>40</v>
      </c>
      <c r="B454" s="2" t="s">
        <v>166</v>
      </c>
      <c r="C454" s="2" t="s">
        <v>208</v>
      </c>
      <c r="D454">
        <v>3</v>
      </c>
      <c r="F454" s="2" t="s">
        <v>40</v>
      </c>
      <c r="G454" s="2" t="s">
        <v>151</v>
      </c>
      <c r="H454" s="2" t="s">
        <v>166</v>
      </c>
      <c r="I454">
        <v>16</v>
      </c>
      <c r="K454" t="str">
        <f>tblWD11a[[#This Row],[Sróty]]&amp; CHAR(10)&amp;" "&amp;tblWD11a[[#This Row],[Data]]</f>
        <v>LD.
 23r maj</v>
      </c>
      <c r="L454">
        <v>3</v>
      </c>
      <c r="M454">
        <v>16</v>
      </c>
      <c r="P454" t="s">
        <v>40</v>
      </c>
      <c r="Q454" t="s">
        <v>698</v>
      </c>
      <c r="R454">
        <v>3</v>
      </c>
      <c r="S454">
        <v>16</v>
      </c>
      <c r="T454" t="str">
        <f>IF(PulpitNawigacyjny!$C$8="Cała Polska","PRAWDA",IF(PulpitNawigacyjny!$C$8='WD11'!P454,"PRAWDA","FAŁSZ"))</f>
        <v>PRAWDA</v>
      </c>
    </row>
    <row r="455" spans="1:20" x14ac:dyDescent="0.25">
      <c r="A455" s="2" t="s">
        <v>41</v>
      </c>
      <c r="B455" s="2" t="s">
        <v>163</v>
      </c>
      <c r="C455" s="2" t="s">
        <v>208</v>
      </c>
      <c r="D455">
        <v>1</v>
      </c>
      <c r="F455" s="2" t="s">
        <v>41</v>
      </c>
      <c r="G455" s="2" t="s">
        <v>151</v>
      </c>
      <c r="H455" s="2" t="s">
        <v>163</v>
      </c>
      <c r="I455">
        <v>32</v>
      </c>
      <c r="K455" t="str">
        <f>tblWD11a[[#This Row],[Sróty]]&amp; CHAR(10)&amp;" "&amp;tblWD11a[[#This Row],[Data]]</f>
        <v>MA.
 23r maj</v>
      </c>
      <c r="L455">
        <v>1</v>
      </c>
      <c r="M455">
        <v>32</v>
      </c>
      <c r="P455" t="s">
        <v>41</v>
      </c>
      <c r="Q455" t="s">
        <v>699</v>
      </c>
      <c r="R455">
        <v>1</v>
      </c>
      <c r="S455">
        <v>32</v>
      </c>
      <c r="T455" t="str">
        <f>IF(PulpitNawigacyjny!$C$8="Cała Polska","PRAWDA",IF(PulpitNawigacyjny!$C$8='WD11'!P455,"PRAWDA","FAŁSZ"))</f>
        <v>PRAWDA</v>
      </c>
    </row>
    <row r="456" spans="1:20" x14ac:dyDescent="0.25">
      <c r="A456" s="2" t="s">
        <v>42</v>
      </c>
      <c r="B456" s="2" t="s">
        <v>167</v>
      </c>
      <c r="C456" s="2" t="s">
        <v>208</v>
      </c>
      <c r="D456">
        <v>12</v>
      </c>
      <c r="F456" s="2" t="s">
        <v>42</v>
      </c>
      <c r="G456" s="2" t="s">
        <v>151</v>
      </c>
      <c r="H456" s="2" t="s">
        <v>167</v>
      </c>
      <c r="I456">
        <v>355</v>
      </c>
      <c r="K456" t="str">
        <f>tblWD11a[[#This Row],[Sróty]]&amp; CHAR(10)&amp;" "&amp;tblWD11a[[#This Row],[Data]]</f>
        <v>MZ.
 23r maj</v>
      </c>
      <c r="L456">
        <v>12</v>
      </c>
      <c r="M456">
        <v>355</v>
      </c>
      <c r="P456" t="s">
        <v>42</v>
      </c>
      <c r="Q456" t="s">
        <v>700</v>
      </c>
      <c r="R456">
        <v>12</v>
      </c>
      <c r="S456">
        <v>355</v>
      </c>
      <c r="T456" t="str">
        <f>IF(PulpitNawigacyjny!$C$8="Cała Polska","PRAWDA",IF(PulpitNawigacyjny!$C$8='WD11'!P456,"PRAWDA","FAŁSZ"))</f>
        <v>PRAWDA</v>
      </c>
    </row>
    <row r="457" spans="1:20" x14ac:dyDescent="0.25">
      <c r="A457" s="2" t="s">
        <v>43</v>
      </c>
      <c r="B457" s="2" t="s">
        <v>164</v>
      </c>
      <c r="C457" s="2" t="s">
        <v>208</v>
      </c>
      <c r="D457">
        <v>3</v>
      </c>
      <c r="F457" s="2" t="s">
        <v>43</v>
      </c>
      <c r="G457" s="2" t="s">
        <v>151</v>
      </c>
      <c r="H457" s="2" t="s">
        <v>164</v>
      </c>
      <c r="I457">
        <v>2</v>
      </c>
      <c r="K457" t="str">
        <f>tblWD11a[[#This Row],[Sróty]]&amp; CHAR(10)&amp;" "&amp;tblWD11a[[#This Row],[Data]]</f>
        <v>OP.
 23r maj</v>
      </c>
      <c r="L457">
        <v>3</v>
      </c>
      <c r="M457">
        <v>2</v>
      </c>
      <c r="P457" t="s">
        <v>43</v>
      </c>
      <c r="Q457" t="s">
        <v>701</v>
      </c>
      <c r="R457">
        <v>3</v>
      </c>
      <c r="S457">
        <v>2</v>
      </c>
      <c r="T457" t="str">
        <f>IF(PulpitNawigacyjny!$C$8="Cała Polska","PRAWDA",IF(PulpitNawigacyjny!$C$8='WD11'!P457,"PRAWDA","FAŁSZ"))</f>
        <v>PRAWDA</v>
      </c>
    </row>
    <row r="458" spans="1:20" x14ac:dyDescent="0.25">
      <c r="A458" s="2" t="s">
        <v>44</v>
      </c>
      <c r="B458" s="2" t="s">
        <v>168</v>
      </c>
      <c r="C458" s="2" t="s">
        <v>208</v>
      </c>
      <c r="D458">
        <v>6</v>
      </c>
      <c r="F458" s="2" t="s">
        <v>44</v>
      </c>
      <c r="G458" s="2" t="s">
        <v>151</v>
      </c>
      <c r="H458" s="2" t="s">
        <v>168</v>
      </c>
      <c r="I458">
        <v>32</v>
      </c>
      <c r="K458" t="str">
        <f>tblWD11a[[#This Row],[Sróty]]&amp; CHAR(10)&amp;" "&amp;tblWD11a[[#This Row],[Data]]</f>
        <v>PK.
 23r maj</v>
      </c>
      <c r="L458">
        <v>6</v>
      </c>
      <c r="M458">
        <v>32</v>
      </c>
      <c r="P458" t="s">
        <v>44</v>
      </c>
      <c r="Q458" t="s">
        <v>702</v>
      </c>
      <c r="R458">
        <v>6</v>
      </c>
      <c r="S458">
        <v>32</v>
      </c>
      <c r="T458" t="str">
        <f>IF(PulpitNawigacyjny!$C$8="Cała Polska","PRAWDA",IF(PulpitNawigacyjny!$C$8='WD11'!P458,"PRAWDA","FAŁSZ"))</f>
        <v>PRAWDA</v>
      </c>
    </row>
    <row r="459" spans="1:20" x14ac:dyDescent="0.25">
      <c r="A459" s="2" t="s">
        <v>45</v>
      </c>
      <c r="B459" s="2" t="s">
        <v>169</v>
      </c>
      <c r="C459" s="2" t="s">
        <v>208</v>
      </c>
      <c r="D459">
        <v>4</v>
      </c>
      <c r="F459" s="2" t="s">
        <v>45</v>
      </c>
      <c r="G459" s="2" t="s">
        <v>151</v>
      </c>
      <c r="H459" s="2" t="s">
        <v>169</v>
      </c>
      <c r="I459">
        <v>5</v>
      </c>
      <c r="K459" t="str">
        <f>tblWD11a[[#This Row],[Sróty]]&amp; CHAR(10)&amp;" "&amp;tblWD11a[[#This Row],[Data]]</f>
        <v>PD.
 23r maj</v>
      </c>
      <c r="L459">
        <v>4</v>
      </c>
      <c r="M459">
        <v>5</v>
      </c>
      <c r="P459" t="s">
        <v>45</v>
      </c>
      <c r="Q459" t="s">
        <v>703</v>
      </c>
      <c r="R459">
        <v>4</v>
      </c>
      <c r="S459">
        <v>5</v>
      </c>
      <c r="T459" t="str">
        <f>IF(PulpitNawigacyjny!$C$8="Cała Polska","PRAWDA",IF(PulpitNawigacyjny!$C$8='WD11'!P459,"PRAWDA","FAŁSZ"))</f>
        <v>PRAWDA</v>
      </c>
    </row>
    <row r="460" spans="1:20" x14ac:dyDescent="0.25">
      <c r="A460" s="2" t="s">
        <v>46</v>
      </c>
      <c r="B460" s="2" t="s">
        <v>170</v>
      </c>
      <c r="C460" s="2" t="s">
        <v>208</v>
      </c>
      <c r="D460">
        <v>5</v>
      </c>
      <c r="F460" s="2" t="s">
        <v>46</v>
      </c>
      <c r="G460" s="2" t="s">
        <v>151</v>
      </c>
      <c r="H460" s="2" t="s">
        <v>170</v>
      </c>
      <c r="I460">
        <v>34</v>
      </c>
      <c r="K460" t="str">
        <f>tblWD11a[[#This Row],[Sróty]]&amp; CHAR(10)&amp;" "&amp;tblWD11a[[#This Row],[Data]]</f>
        <v>PM.
 23r maj</v>
      </c>
      <c r="L460">
        <v>5</v>
      </c>
      <c r="M460">
        <v>34</v>
      </c>
      <c r="P460" t="s">
        <v>46</v>
      </c>
      <c r="Q460" t="s">
        <v>704</v>
      </c>
      <c r="R460">
        <v>5</v>
      </c>
      <c r="S460">
        <v>34</v>
      </c>
      <c r="T460" t="str">
        <f>IF(PulpitNawigacyjny!$C$8="Cała Polska","PRAWDA",IF(PulpitNawigacyjny!$C$8='WD11'!P460,"PRAWDA","FAŁSZ"))</f>
        <v>PRAWDA</v>
      </c>
    </row>
    <row r="461" spans="1:20" x14ac:dyDescent="0.25">
      <c r="A461" s="2" t="s">
        <v>47</v>
      </c>
      <c r="B461" s="2" t="s">
        <v>171</v>
      </c>
      <c r="C461" s="2" t="s">
        <v>208</v>
      </c>
      <c r="D461">
        <v>6</v>
      </c>
      <c r="F461" s="2" t="s">
        <v>47</v>
      </c>
      <c r="G461" s="2" t="s">
        <v>151</v>
      </c>
      <c r="H461" s="2" t="s">
        <v>171</v>
      </c>
      <c r="I461">
        <v>34</v>
      </c>
      <c r="K461" t="str">
        <f>tblWD11a[[#This Row],[Sróty]]&amp; CHAR(10)&amp;" "&amp;tblWD11a[[#This Row],[Data]]</f>
        <v>SL.
 23r maj</v>
      </c>
      <c r="L461">
        <v>6</v>
      </c>
      <c r="M461">
        <v>34</v>
      </c>
      <c r="P461" t="s">
        <v>47</v>
      </c>
      <c r="Q461" t="s">
        <v>705</v>
      </c>
      <c r="R461">
        <v>6</v>
      </c>
      <c r="S461">
        <v>34</v>
      </c>
      <c r="T461" t="str">
        <f>IF(PulpitNawigacyjny!$C$8="Cała Polska","PRAWDA",IF(PulpitNawigacyjny!$C$8='WD11'!P461,"PRAWDA","FAŁSZ"))</f>
        <v>PRAWDA</v>
      </c>
    </row>
    <row r="462" spans="1:20" x14ac:dyDescent="0.25">
      <c r="A462" s="2" t="s">
        <v>48</v>
      </c>
      <c r="B462" s="2" t="s">
        <v>172</v>
      </c>
      <c r="C462" s="2" t="s">
        <v>208</v>
      </c>
      <c r="D462">
        <v>3</v>
      </c>
      <c r="F462" s="2" t="s">
        <v>48</v>
      </c>
      <c r="G462" s="2" t="s">
        <v>151</v>
      </c>
      <c r="H462" s="2" t="s">
        <v>172</v>
      </c>
      <c r="I462">
        <v>6</v>
      </c>
      <c r="K462" t="str">
        <f>tblWD11a[[#This Row],[Sróty]]&amp; CHAR(10)&amp;" "&amp;tblWD11a[[#This Row],[Data]]</f>
        <v>SK.
 23r maj</v>
      </c>
      <c r="L462">
        <v>3</v>
      </c>
      <c r="M462">
        <v>6</v>
      </c>
      <c r="P462" t="s">
        <v>48</v>
      </c>
      <c r="Q462" t="s">
        <v>706</v>
      </c>
      <c r="R462">
        <v>3</v>
      </c>
      <c r="S462">
        <v>6</v>
      </c>
      <c r="T462" t="str">
        <f>IF(PulpitNawigacyjny!$C$8="Cała Polska","PRAWDA",IF(PulpitNawigacyjny!$C$8='WD11'!P462,"PRAWDA","FAŁSZ"))</f>
        <v>PRAWDA</v>
      </c>
    </row>
    <row r="463" spans="1:20" x14ac:dyDescent="0.25">
      <c r="A463" s="2" t="s">
        <v>49</v>
      </c>
      <c r="B463" s="2" t="s">
        <v>173</v>
      </c>
      <c r="C463" s="2" t="s">
        <v>208</v>
      </c>
      <c r="D463">
        <v>2</v>
      </c>
      <c r="F463" s="2" t="s">
        <v>49</v>
      </c>
      <c r="G463" s="2" t="s">
        <v>151</v>
      </c>
      <c r="H463" s="2" t="s">
        <v>173</v>
      </c>
      <c r="I463">
        <v>1</v>
      </c>
      <c r="K463" t="str">
        <f>tblWD11a[[#This Row],[Sróty]]&amp; CHAR(10)&amp;" "&amp;tblWD11a[[#This Row],[Data]]</f>
        <v>WN.
 23r maj</v>
      </c>
      <c r="L463">
        <v>2</v>
      </c>
      <c r="M463">
        <v>1</v>
      </c>
      <c r="P463" t="s">
        <v>49</v>
      </c>
      <c r="Q463" t="s">
        <v>707</v>
      </c>
      <c r="R463">
        <v>2</v>
      </c>
      <c r="S463">
        <v>1</v>
      </c>
      <c r="T463" t="str">
        <f>IF(PulpitNawigacyjny!$C$8="Cała Polska","PRAWDA",IF(PulpitNawigacyjny!$C$8='WD11'!P463,"PRAWDA","FAŁSZ"))</f>
        <v>PRAWDA</v>
      </c>
    </row>
    <row r="464" spans="1:20" x14ac:dyDescent="0.25">
      <c r="A464" s="2" t="s">
        <v>50</v>
      </c>
      <c r="B464" s="2" t="s">
        <v>174</v>
      </c>
      <c r="C464" s="2" t="s">
        <v>208</v>
      </c>
      <c r="D464">
        <v>5</v>
      </c>
      <c r="F464" s="2" t="s">
        <v>50</v>
      </c>
      <c r="G464" s="2" t="s">
        <v>151</v>
      </c>
      <c r="H464" s="2" t="s">
        <v>174</v>
      </c>
      <c r="I464">
        <v>24</v>
      </c>
      <c r="K464" t="str">
        <f>tblWD11a[[#This Row],[Sróty]]&amp; CHAR(10)&amp;" "&amp;tblWD11a[[#This Row],[Data]]</f>
        <v>WP.
 23r maj</v>
      </c>
      <c r="L464">
        <v>5</v>
      </c>
      <c r="M464">
        <v>24</v>
      </c>
      <c r="P464" t="s">
        <v>50</v>
      </c>
      <c r="Q464" t="s">
        <v>708</v>
      </c>
      <c r="R464">
        <v>5</v>
      </c>
      <c r="S464">
        <v>24</v>
      </c>
      <c r="T464" t="str">
        <f>IF(PulpitNawigacyjny!$C$8="Cała Polska","PRAWDA",IF(PulpitNawigacyjny!$C$8='WD11'!P464,"PRAWDA","FAŁSZ"))</f>
        <v>PRAWDA</v>
      </c>
    </row>
    <row r="465" spans="1:20" x14ac:dyDescent="0.25">
      <c r="A465" s="2" t="s">
        <v>51</v>
      </c>
      <c r="B465" s="2" t="s">
        <v>175</v>
      </c>
      <c r="C465" s="2" t="s">
        <v>208</v>
      </c>
      <c r="D465">
        <v>2</v>
      </c>
      <c r="F465" s="2" t="s">
        <v>51</v>
      </c>
      <c r="G465" s="2" t="s">
        <v>151</v>
      </c>
      <c r="H465" s="2" t="s">
        <v>175</v>
      </c>
      <c r="I465">
        <v>13</v>
      </c>
      <c r="K465" t="str">
        <f>tblWD11a[[#This Row],[Sróty]]&amp; CHAR(10)&amp;" "&amp;tblWD11a[[#This Row],[Data]]</f>
        <v>ZP.
 23r maj</v>
      </c>
      <c r="L465">
        <v>2</v>
      </c>
      <c r="M465">
        <v>13</v>
      </c>
      <c r="P465" t="s">
        <v>51</v>
      </c>
      <c r="Q465" t="s">
        <v>709</v>
      </c>
      <c r="R465">
        <v>2</v>
      </c>
      <c r="S465">
        <v>13</v>
      </c>
      <c r="T465" t="str">
        <f>IF(PulpitNawigacyjny!$C$8="Cała Polska","PRAWDA",IF(PulpitNawigacyjny!$C$8='WD11'!P465,"PRAWDA","FAŁSZ"))</f>
        <v>PRAWDA</v>
      </c>
    </row>
    <row r="466" spans="1:20" x14ac:dyDescent="0.25">
      <c r="A466" s="2" t="s">
        <v>36</v>
      </c>
      <c r="B466" s="2" t="s">
        <v>160</v>
      </c>
      <c r="C466" s="2" t="s">
        <v>209</v>
      </c>
      <c r="D466">
        <v>0</v>
      </c>
      <c r="F466" s="2" t="s">
        <v>36</v>
      </c>
      <c r="G466" s="2" t="s">
        <v>152</v>
      </c>
      <c r="H466" s="2" t="s">
        <v>160</v>
      </c>
      <c r="I466">
        <v>10</v>
      </c>
      <c r="K466" t="str">
        <f>tblWD11a[[#This Row],[Sróty]]&amp; CHAR(10)&amp;" "&amp;tblWD11a[[#This Row],[Data]]</f>
        <v>DS.
 23r cze</v>
      </c>
      <c r="L466">
        <v>0</v>
      </c>
      <c r="M466">
        <v>10</v>
      </c>
      <c r="P466" t="s">
        <v>36</v>
      </c>
      <c r="Q466" t="s">
        <v>710</v>
      </c>
      <c r="R466">
        <v>0</v>
      </c>
      <c r="S466">
        <v>10</v>
      </c>
      <c r="T466" t="str">
        <f>IF(PulpitNawigacyjny!$C$8="Cała Polska","PRAWDA",IF(PulpitNawigacyjny!$C$8='WD11'!P466,"PRAWDA","FAŁSZ"))</f>
        <v>PRAWDA</v>
      </c>
    </row>
    <row r="467" spans="1:20" x14ac:dyDescent="0.25">
      <c r="A467" s="2" t="s">
        <v>37</v>
      </c>
      <c r="B467" s="2" t="s">
        <v>161</v>
      </c>
      <c r="C467" s="2" t="s">
        <v>209</v>
      </c>
      <c r="D467">
        <v>1</v>
      </c>
      <c r="F467" s="2" t="s">
        <v>37</v>
      </c>
      <c r="G467" s="2" t="s">
        <v>152</v>
      </c>
      <c r="H467" s="2" t="s">
        <v>161</v>
      </c>
      <c r="I467">
        <v>9</v>
      </c>
      <c r="K467" t="str">
        <f>tblWD11a[[#This Row],[Sróty]]&amp; CHAR(10)&amp;" "&amp;tblWD11a[[#This Row],[Data]]</f>
        <v>KP.
 23r cze</v>
      </c>
      <c r="L467">
        <v>1</v>
      </c>
      <c r="M467">
        <v>9</v>
      </c>
      <c r="P467" t="s">
        <v>37</v>
      </c>
      <c r="Q467" t="s">
        <v>711</v>
      </c>
      <c r="R467">
        <v>1</v>
      </c>
      <c r="S467">
        <v>9</v>
      </c>
      <c r="T467" t="str">
        <f>IF(PulpitNawigacyjny!$C$8="Cała Polska","PRAWDA",IF(PulpitNawigacyjny!$C$8='WD11'!P467,"PRAWDA","FAŁSZ"))</f>
        <v>PRAWDA</v>
      </c>
    </row>
    <row r="468" spans="1:20" x14ac:dyDescent="0.25">
      <c r="A468" s="2" t="s">
        <v>38</v>
      </c>
      <c r="B468" s="2" t="s">
        <v>162</v>
      </c>
      <c r="C468" s="2" t="s">
        <v>209</v>
      </c>
      <c r="D468">
        <v>0</v>
      </c>
      <c r="F468" s="2" t="s">
        <v>38</v>
      </c>
      <c r="G468" s="2" t="s">
        <v>152</v>
      </c>
      <c r="H468" s="2" t="s">
        <v>162</v>
      </c>
      <c r="I468">
        <v>9</v>
      </c>
      <c r="K468" t="str">
        <f>tblWD11a[[#This Row],[Sróty]]&amp; CHAR(10)&amp;" "&amp;tblWD11a[[#This Row],[Data]]</f>
        <v>LU.
 23r cze</v>
      </c>
      <c r="L468">
        <v>0</v>
      </c>
      <c r="M468">
        <v>9</v>
      </c>
      <c r="P468" t="s">
        <v>38</v>
      </c>
      <c r="Q468" t="s">
        <v>712</v>
      </c>
      <c r="R468">
        <v>0</v>
      </c>
      <c r="S468">
        <v>9</v>
      </c>
      <c r="T468" t="str">
        <f>IF(PulpitNawigacyjny!$C$8="Cała Polska","PRAWDA",IF(PulpitNawigacyjny!$C$8='WD11'!P468,"PRAWDA","FAŁSZ"))</f>
        <v>PRAWDA</v>
      </c>
    </row>
    <row r="469" spans="1:20" x14ac:dyDescent="0.25">
      <c r="A469" s="2" t="s">
        <v>39</v>
      </c>
      <c r="B469" s="2" t="s">
        <v>165</v>
      </c>
      <c r="C469" s="2" t="s">
        <v>209</v>
      </c>
      <c r="D469">
        <v>0</v>
      </c>
      <c r="F469" s="2" t="s">
        <v>39</v>
      </c>
      <c r="G469" s="2" t="s">
        <v>152</v>
      </c>
      <c r="H469" s="2" t="s">
        <v>165</v>
      </c>
      <c r="I469">
        <v>1</v>
      </c>
      <c r="K469" t="str">
        <f>tblWD11a[[#This Row],[Sróty]]&amp; CHAR(10)&amp;" "&amp;tblWD11a[[#This Row],[Data]]</f>
        <v>LB.
 23r cze</v>
      </c>
      <c r="L469">
        <v>0</v>
      </c>
      <c r="M469">
        <v>1</v>
      </c>
      <c r="P469" t="s">
        <v>39</v>
      </c>
      <c r="Q469" t="s">
        <v>713</v>
      </c>
      <c r="R469">
        <v>0</v>
      </c>
      <c r="S469">
        <v>1</v>
      </c>
      <c r="T469" t="str">
        <f>IF(PulpitNawigacyjny!$C$8="Cała Polska","PRAWDA",IF(PulpitNawigacyjny!$C$8='WD11'!P469,"PRAWDA","FAŁSZ"))</f>
        <v>PRAWDA</v>
      </c>
    </row>
    <row r="470" spans="1:20" x14ac:dyDescent="0.25">
      <c r="A470" s="2" t="s">
        <v>40</v>
      </c>
      <c r="B470" s="2" t="s">
        <v>166</v>
      </c>
      <c r="C470" s="2" t="s">
        <v>209</v>
      </c>
      <c r="D470">
        <v>0</v>
      </c>
      <c r="F470" s="2" t="s">
        <v>40</v>
      </c>
      <c r="G470" s="2" t="s">
        <v>152</v>
      </c>
      <c r="H470" s="2" t="s">
        <v>166</v>
      </c>
      <c r="I470">
        <v>6</v>
      </c>
      <c r="K470" t="str">
        <f>tblWD11a[[#This Row],[Sróty]]&amp; CHAR(10)&amp;" "&amp;tblWD11a[[#This Row],[Data]]</f>
        <v>LD.
 23r cze</v>
      </c>
      <c r="L470">
        <v>0</v>
      </c>
      <c r="M470">
        <v>6</v>
      </c>
      <c r="P470" t="s">
        <v>40</v>
      </c>
      <c r="Q470" t="s">
        <v>714</v>
      </c>
      <c r="R470">
        <v>0</v>
      </c>
      <c r="S470">
        <v>6</v>
      </c>
      <c r="T470" t="str">
        <f>IF(PulpitNawigacyjny!$C$8="Cała Polska","PRAWDA",IF(PulpitNawigacyjny!$C$8='WD11'!P470,"PRAWDA","FAŁSZ"))</f>
        <v>PRAWDA</v>
      </c>
    </row>
    <row r="471" spans="1:20" x14ac:dyDescent="0.25">
      <c r="A471" s="2" t="s">
        <v>41</v>
      </c>
      <c r="B471" s="2" t="s">
        <v>163</v>
      </c>
      <c r="C471" s="2" t="s">
        <v>209</v>
      </c>
      <c r="D471">
        <v>0</v>
      </c>
      <c r="F471" s="2" t="s">
        <v>41</v>
      </c>
      <c r="G471" s="2" t="s">
        <v>152</v>
      </c>
      <c r="H471" s="2" t="s">
        <v>163</v>
      </c>
      <c r="I471">
        <v>11</v>
      </c>
      <c r="K471" t="str">
        <f>tblWD11a[[#This Row],[Sróty]]&amp; CHAR(10)&amp;" "&amp;tblWD11a[[#This Row],[Data]]</f>
        <v>MA.
 23r cze</v>
      </c>
      <c r="L471">
        <v>0</v>
      </c>
      <c r="M471">
        <v>11</v>
      </c>
      <c r="P471" t="s">
        <v>41</v>
      </c>
      <c r="Q471" t="s">
        <v>715</v>
      </c>
      <c r="R471">
        <v>0</v>
      </c>
      <c r="S471">
        <v>11</v>
      </c>
      <c r="T471" t="str">
        <f>IF(PulpitNawigacyjny!$C$8="Cała Polska","PRAWDA",IF(PulpitNawigacyjny!$C$8='WD11'!P471,"PRAWDA","FAŁSZ"))</f>
        <v>PRAWDA</v>
      </c>
    </row>
    <row r="472" spans="1:20" x14ac:dyDescent="0.25">
      <c r="A472" s="2" t="s">
        <v>42</v>
      </c>
      <c r="B472" s="2" t="s">
        <v>167</v>
      </c>
      <c r="C472" s="2" t="s">
        <v>209</v>
      </c>
      <c r="D472">
        <v>2</v>
      </c>
      <c r="F472" s="2" t="s">
        <v>42</v>
      </c>
      <c r="G472" s="2" t="s">
        <v>152</v>
      </c>
      <c r="H472" s="2" t="s">
        <v>167</v>
      </c>
      <c r="I472">
        <v>47</v>
      </c>
      <c r="K472" t="str">
        <f>tblWD11a[[#This Row],[Sróty]]&amp; CHAR(10)&amp;" "&amp;tblWD11a[[#This Row],[Data]]</f>
        <v>MZ.
 23r cze</v>
      </c>
      <c r="L472">
        <v>2</v>
      </c>
      <c r="M472">
        <v>47</v>
      </c>
      <c r="P472" t="s">
        <v>42</v>
      </c>
      <c r="Q472" t="s">
        <v>716</v>
      </c>
      <c r="R472">
        <v>2</v>
      </c>
      <c r="S472">
        <v>47</v>
      </c>
      <c r="T472" t="str">
        <f>IF(PulpitNawigacyjny!$C$8="Cała Polska","PRAWDA",IF(PulpitNawigacyjny!$C$8='WD11'!P472,"PRAWDA","FAŁSZ"))</f>
        <v>PRAWDA</v>
      </c>
    </row>
    <row r="473" spans="1:20" x14ac:dyDescent="0.25">
      <c r="A473" s="2" t="s">
        <v>43</v>
      </c>
      <c r="B473" s="2" t="s">
        <v>164</v>
      </c>
      <c r="C473" s="2" t="s">
        <v>209</v>
      </c>
      <c r="D473">
        <v>1</v>
      </c>
      <c r="F473" s="2" t="s">
        <v>43</v>
      </c>
      <c r="G473" s="2" t="s">
        <v>152</v>
      </c>
      <c r="H473" s="2" t="s">
        <v>164</v>
      </c>
      <c r="I473">
        <v>3</v>
      </c>
      <c r="K473" t="str">
        <f>tblWD11a[[#This Row],[Sróty]]&amp; CHAR(10)&amp;" "&amp;tblWD11a[[#This Row],[Data]]</f>
        <v>OP.
 23r cze</v>
      </c>
      <c r="L473">
        <v>1</v>
      </c>
      <c r="M473">
        <v>3</v>
      </c>
      <c r="P473" t="s">
        <v>43</v>
      </c>
      <c r="Q473" t="s">
        <v>717</v>
      </c>
      <c r="R473">
        <v>1</v>
      </c>
      <c r="S473">
        <v>3</v>
      </c>
      <c r="T473" t="str">
        <f>IF(PulpitNawigacyjny!$C$8="Cała Polska","PRAWDA",IF(PulpitNawigacyjny!$C$8='WD11'!P473,"PRAWDA","FAŁSZ"))</f>
        <v>PRAWDA</v>
      </c>
    </row>
    <row r="474" spans="1:20" x14ac:dyDescent="0.25">
      <c r="A474" s="2" t="s">
        <v>44</v>
      </c>
      <c r="B474" s="2" t="s">
        <v>168</v>
      </c>
      <c r="C474" s="2" t="s">
        <v>209</v>
      </c>
      <c r="D474">
        <v>0</v>
      </c>
      <c r="F474" s="2" t="s">
        <v>44</v>
      </c>
      <c r="G474" s="2" t="s">
        <v>152</v>
      </c>
      <c r="H474" s="2" t="s">
        <v>168</v>
      </c>
      <c r="I474">
        <v>2</v>
      </c>
      <c r="K474" t="str">
        <f>tblWD11a[[#This Row],[Sróty]]&amp; CHAR(10)&amp;" "&amp;tblWD11a[[#This Row],[Data]]</f>
        <v>PK.
 23r cze</v>
      </c>
      <c r="L474">
        <v>0</v>
      </c>
      <c r="M474">
        <v>2</v>
      </c>
      <c r="P474" t="s">
        <v>44</v>
      </c>
      <c r="Q474" t="s">
        <v>718</v>
      </c>
      <c r="R474">
        <v>0</v>
      </c>
      <c r="S474">
        <v>2</v>
      </c>
      <c r="T474" t="str">
        <f>IF(PulpitNawigacyjny!$C$8="Cała Polska","PRAWDA",IF(PulpitNawigacyjny!$C$8='WD11'!P474,"PRAWDA","FAŁSZ"))</f>
        <v>PRAWDA</v>
      </c>
    </row>
    <row r="475" spans="1:20" x14ac:dyDescent="0.25">
      <c r="A475" s="2" t="s">
        <v>45</v>
      </c>
      <c r="B475" s="2" t="s">
        <v>169</v>
      </c>
      <c r="C475" s="2" t="s">
        <v>209</v>
      </c>
      <c r="D475">
        <v>0</v>
      </c>
      <c r="F475" s="2" t="s">
        <v>45</v>
      </c>
      <c r="G475" s="2" t="s">
        <v>152</v>
      </c>
      <c r="H475" s="2" t="s">
        <v>169</v>
      </c>
      <c r="I475">
        <v>2</v>
      </c>
      <c r="K475" t="str">
        <f>tblWD11a[[#This Row],[Sróty]]&amp; CHAR(10)&amp;" "&amp;tblWD11a[[#This Row],[Data]]</f>
        <v>PD.
 23r cze</v>
      </c>
      <c r="L475">
        <v>0</v>
      </c>
      <c r="M475">
        <v>2</v>
      </c>
      <c r="P475" t="s">
        <v>45</v>
      </c>
      <c r="Q475" t="s">
        <v>719</v>
      </c>
      <c r="R475">
        <v>0</v>
      </c>
      <c r="S475">
        <v>2</v>
      </c>
      <c r="T475" t="str">
        <f>IF(PulpitNawigacyjny!$C$8="Cała Polska","PRAWDA",IF(PulpitNawigacyjny!$C$8='WD11'!P475,"PRAWDA","FAŁSZ"))</f>
        <v>PRAWDA</v>
      </c>
    </row>
    <row r="476" spans="1:20" x14ac:dyDescent="0.25">
      <c r="A476" s="2" t="s">
        <v>46</v>
      </c>
      <c r="B476" s="2" t="s">
        <v>170</v>
      </c>
      <c r="C476" s="2" t="s">
        <v>209</v>
      </c>
      <c r="D476">
        <v>3</v>
      </c>
      <c r="F476" s="2" t="s">
        <v>46</v>
      </c>
      <c r="G476" s="2" t="s">
        <v>152</v>
      </c>
      <c r="H476" s="2" t="s">
        <v>170</v>
      </c>
      <c r="I476">
        <v>17</v>
      </c>
      <c r="K476" t="str">
        <f>tblWD11a[[#This Row],[Sróty]]&amp; CHAR(10)&amp;" "&amp;tblWD11a[[#This Row],[Data]]</f>
        <v>PM.
 23r cze</v>
      </c>
      <c r="L476">
        <v>3</v>
      </c>
      <c r="M476">
        <v>17</v>
      </c>
      <c r="P476" t="s">
        <v>46</v>
      </c>
      <c r="Q476" t="s">
        <v>720</v>
      </c>
      <c r="R476">
        <v>3</v>
      </c>
      <c r="S476">
        <v>17</v>
      </c>
      <c r="T476" t="str">
        <f>IF(PulpitNawigacyjny!$C$8="Cała Polska","PRAWDA",IF(PulpitNawigacyjny!$C$8='WD11'!P476,"PRAWDA","FAŁSZ"))</f>
        <v>PRAWDA</v>
      </c>
    </row>
    <row r="477" spans="1:20" x14ac:dyDescent="0.25">
      <c r="A477" s="2" t="s">
        <v>47</v>
      </c>
      <c r="B477" s="2" t="s">
        <v>171</v>
      </c>
      <c r="C477" s="2" t="s">
        <v>209</v>
      </c>
      <c r="D477">
        <v>1</v>
      </c>
      <c r="F477" s="2" t="s">
        <v>47</v>
      </c>
      <c r="G477" s="2" t="s">
        <v>152</v>
      </c>
      <c r="H477" s="2" t="s">
        <v>171</v>
      </c>
      <c r="I477">
        <v>26</v>
      </c>
      <c r="K477" t="str">
        <f>tblWD11a[[#This Row],[Sróty]]&amp; CHAR(10)&amp;" "&amp;tblWD11a[[#This Row],[Data]]</f>
        <v>SL.
 23r cze</v>
      </c>
      <c r="L477">
        <v>1</v>
      </c>
      <c r="M477">
        <v>26</v>
      </c>
      <c r="P477" t="s">
        <v>47</v>
      </c>
      <c r="Q477" t="s">
        <v>721</v>
      </c>
      <c r="R477">
        <v>1</v>
      </c>
      <c r="S477">
        <v>26</v>
      </c>
      <c r="T477" t="str">
        <f>IF(PulpitNawigacyjny!$C$8="Cała Polska","PRAWDA",IF(PulpitNawigacyjny!$C$8='WD11'!P477,"PRAWDA","FAŁSZ"))</f>
        <v>PRAWDA</v>
      </c>
    </row>
    <row r="478" spans="1:20" x14ac:dyDescent="0.25">
      <c r="A478" s="2" t="s">
        <v>48</v>
      </c>
      <c r="B478" s="2" t="s">
        <v>172</v>
      </c>
      <c r="C478" s="2" t="s">
        <v>209</v>
      </c>
      <c r="D478">
        <v>0</v>
      </c>
      <c r="F478" s="2" t="s">
        <v>48</v>
      </c>
      <c r="G478" s="2" t="s">
        <v>152</v>
      </c>
      <c r="H478" s="2" t="s">
        <v>172</v>
      </c>
      <c r="I478">
        <v>2</v>
      </c>
      <c r="K478" t="str">
        <f>tblWD11a[[#This Row],[Sróty]]&amp; CHAR(10)&amp;" "&amp;tblWD11a[[#This Row],[Data]]</f>
        <v>SK.
 23r cze</v>
      </c>
      <c r="L478">
        <v>0</v>
      </c>
      <c r="M478">
        <v>2</v>
      </c>
      <c r="P478" t="s">
        <v>48</v>
      </c>
      <c r="Q478" t="s">
        <v>722</v>
      </c>
      <c r="R478">
        <v>0</v>
      </c>
      <c r="S478">
        <v>2</v>
      </c>
      <c r="T478" t="str">
        <f>IF(PulpitNawigacyjny!$C$8="Cała Polska","PRAWDA",IF(PulpitNawigacyjny!$C$8='WD11'!P478,"PRAWDA","FAŁSZ"))</f>
        <v>PRAWDA</v>
      </c>
    </row>
    <row r="479" spans="1:20" x14ac:dyDescent="0.25">
      <c r="A479" s="2" t="s">
        <v>49</v>
      </c>
      <c r="B479" s="2" t="s">
        <v>173</v>
      </c>
      <c r="C479" s="2" t="s">
        <v>209</v>
      </c>
      <c r="D479">
        <v>1</v>
      </c>
      <c r="F479" s="2" t="s">
        <v>49</v>
      </c>
      <c r="G479" s="2" t="s">
        <v>152</v>
      </c>
      <c r="H479" s="2" t="s">
        <v>173</v>
      </c>
      <c r="I479">
        <v>2</v>
      </c>
      <c r="K479" t="str">
        <f>tblWD11a[[#This Row],[Sróty]]&amp; CHAR(10)&amp;" "&amp;tblWD11a[[#This Row],[Data]]</f>
        <v>WN.
 23r cze</v>
      </c>
      <c r="L479">
        <v>1</v>
      </c>
      <c r="M479">
        <v>2</v>
      </c>
      <c r="P479" t="s">
        <v>49</v>
      </c>
      <c r="Q479" t="s">
        <v>723</v>
      </c>
      <c r="R479">
        <v>1</v>
      </c>
      <c r="S479">
        <v>2</v>
      </c>
      <c r="T479" t="str">
        <f>IF(PulpitNawigacyjny!$C$8="Cała Polska","PRAWDA",IF(PulpitNawigacyjny!$C$8='WD11'!P479,"PRAWDA","FAŁSZ"))</f>
        <v>PRAWDA</v>
      </c>
    </row>
    <row r="480" spans="1:20" x14ac:dyDescent="0.25">
      <c r="A480" s="2" t="s">
        <v>50</v>
      </c>
      <c r="B480" s="2" t="s">
        <v>174</v>
      </c>
      <c r="C480" s="2" t="s">
        <v>209</v>
      </c>
      <c r="D480">
        <v>0</v>
      </c>
      <c r="F480" s="2" t="s">
        <v>50</v>
      </c>
      <c r="G480" s="2" t="s">
        <v>152</v>
      </c>
      <c r="H480" s="2" t="s">
        <v>174</v>
      </c>
      <c r="I480">
        <v>13</v>
      </c>
      <c r="K480" t="str">
        <f>tblWD11a[[#This Row],[Sróty]]&amp; CHAR(10)&amp;" "&amp;tblWD11a[[#This Row],[Data]]</f>
        <v>WP.
 23r cze</v>
      </c>
      <c r="L480">
        <v>0</v>
      </c>
      <c r="M480">
        <v>13</v>
      </c>
      <c r="P480" t="s">
        <v>50</v>
      </c>
      <c r="Q480" t="s">
        <v>724</v>
      </c>
      <c r="R480">
        <v>0</v>
      </c>
      <c r="S480">
        <v>13</v>
      </c>
      <c r="T480" t="str">
        <f>IF(PulpitNawigacyjny!$C$8="Cała Polska","PRAWDA",IF(PulpitNawigacyjny!$C$8='WD11'!P480,"PRAWDA","FAŁSZ"))</f>
        <v>PRAWDA</v>
      </c>
    </row>
    <row r="481" spans="1:20" x14ac:dyDescent="0.25">
      <c r="A481" s="2" t="s">
        <v>51</v>
      </c>
      <c r="B481" s="2" t="s">
        <v>175</v>
      </c>
      <c r="C481" s="2" t="s">
        <v>209</v>
      </c>
      <c r="D481">
        <v>3</v>
      </c>
      <c r="F481" s="2" t="s">
        <v>51</v>
      </c>
      <c r="G481" s="2" t="s">
        <v>152</v>
      </c>
      <c r="H481" s="2" t="s">
        <v>175</v>
      </c>
      <c r="I481">
        <v>4</v>
      </c>
      <c r="K481" t="str">
        <f>tblWD11a[[#This Row],[Sróty]]&amp; CHAR(10)&amp;" "&amp;tblWD11a[[#This Row],[Data]]</f>
        <v>ZP.
 23r cze</v>
      </c>
      <c r="L481">
        <v>3</v>
      </c>
      <c r="M481">
        <v>4</v>
      </c>
      <c r="P481" t="s">
        <v>51</v>
      </c>
      <c r="Q481" t="s">
        <v>725</v>
      </c>
      <c r="R481">
        <v>3</v>
      </c>
      <c r="S481">
        <v>4</v>
      </c>
      <c r="T481" t="str">
        <f>IF(PulpitNawigacyjny!$C$8="Cała Polska","PRAWDA",IF(PulpitNawigacyjny!$C$8='WD11'!P481,"PRAWDA","FAŁSZ"))</f>
        <v>PRAWDA</v>
      </c>
    </row>
    <row r="482" spans="1:20" x14ac:dyDescent="0.25">
      <c r="A482" s="2" t="s">
        <v>36</v>
      </c>
      <c r="B482" s="2" t="s">
        <v>160</v>
      </c>
      <c r="C482" s="2" t="s">
        <v>210</v>
      </c>
      <c r="D482">
        <v>0</v>
      </c>
      <c r="F482" s="2" t="s">
        <v>36</v>
      </c>
      <c r="G482" s="2" t="s">
        <v>153</v>
      </c>
      <c r="H482" s="2" t="s">
        <v>160</v>
      </c>
      <c r="I482">
        <v>14</v>
      </c>
      <c r="K482" t="str">
        <f>tblWD11a[[#This Row],[Sróty]]&amp; CHAR(10)&amp;" "&amp;tblWD11a[[#This Row],[Data]]</f>
        <v>DS.
 23r lip</v>
      </c>
      <c r="L482">
        <v>0</v>
      </c>
      <c r="M482">
        <v>14</v>
      </c>
      <c r="P482" t="s">
        <v>36</v>
      </c>
      <c r="Q482" t="s">
        <v>726</v>
      </c>
      <c r="R482">
        <v>0</v>
      </c>
      <c r="S482">
        <v>14</v>
      </c>
      <c r="T482" t="str">
        <f>IF(PulpitNawigacyjny!$C$8="Cała Polska","PRAWDA",IF(PulpitNawigacyjny!$C$8='WD11'!P482,"PRAWDA","FAŁSZ"))</f>
        <v>PRAWDA</v>
      </c>
    </row>
    <row r="483" spans="1:20" x14ac:dyDescent="0.25">
      <c r="A483" s="2" t="s">
        <v>37</v>
      </c>
      <c r="B483" s="2" t="s">
        <v>161</v>
      </c>
      <c r="C483" s="2" t="s">
        <v>210</v>
      </c>
      <c r="D483">
        <v>0</v>
      </c>
      <c r="F483" s="2" t="s">
        <v>37</v>
      </c>
      <c r="G483" s="2" t="s">
        <v>153</v>
      </c>
      <c r="H483" s="2" t="s">
        <v>161</v>
      </c>
      <c r="I483">
        <v>6</v>
      </c>
      <c r="K483" t="str">
        <f>tblWD11a[[#This Row],[Sróty]]&amp; CHAR(10)&amp;" "&amp;tblWD11a[[#This Row],[Data]]</f>
        <v>KP.
 23r lip</v>
      </c>
      <c r="L483">
        <v>0</v>
      </c>
      <c r="M483">
        <v>6</v>
      </c>
      <c r="P483" t="s">
        <v>37</v>
      </c>
      <c r="Q483" t="s">
        <v>727</v>
      </c>
      <c r="R483">
        <v>0</v>
      </c>
      <c r="S483">
        <v>6</v>
      </c>
      <c r="T483" t="str">
        <f>IF(PulpitNawigacyjny!$C$8="Cała Polska","PRAWDA",IF(PulpitNawigacyjny!$C$8='WD11'!P483,"PRAWDA","FAŁSZ"))</f>
        <v>PRAWDA</v>
      </c>
    </row>
    <row r="484" spans="1:20" x14ac:dyDescent="0.25">
      <c r="A484" s="2" t="s">
        <v>38</v>
      </c>
      <c r="B484" s="2" t="s">
        <v>162</v>
      </c>
      <c r="C484" s="2" t="s">
        <v>210</v>
      </c>
      <c r="D484">
        <v>0</v>
      </c>
      <c r="F484" s="2" t="s">
        <v>38</v>
      </c>
      <c r="G484" s="2" t="s">
        <v>153</v>
      </c>
      <c r="H484" s="2" t="s">
        <v>162</v>
      </c>
      <c r="I484">
        <v>10</v>
      </c>
      <c r="K484" t="str">
        <f>tblWD11a[[#This Row],[Sróty]]&amp; CHAR(10)&amp;" "&amp;tblWD11a[[#This Row],[Data]]</f>
        <v>LU.
 23r lip</v>
      </c>
      <c r="L484">
        <v>0</v>
      </c>
      <c r="M484">
        <v>10</v>
      </c>
      <c r="P484" t="s">
        <v>38</v>
      </c>
      <c r="Q484" t="s">
        <v>728</v>
      </c>
      <c r="R484">
        <v>0</v>
      </c>
      <c r="S484">
        <v>10</v>
      </c>
      <c r="T484" t="str">
        <f>IF(PulpitNawigacyjny!$C$8="Cała Polska","PRAWDA",IF(PulpitNawigacyjny!$C$8='WD11'!P484,"PRAWDA","FAŁSZ"))</f>
        <v>PRAWDA</v>
      </c>
    </row>
    <row r="485" spans="1:20" x14ac:dyDescent="0.25">
      <c r="A485" s="2" t="s">
        <v>39</v>
      </c>
      <c r="B485" s="2" t="s">
        <v>165</v>
      </c>
      <c r="C485" s="2" t="s">
        <v>210</v>
      </c>
      <c r="D485">
        <v>0</v>
      </c>
      <c r="F485" s="2" t="s">
        <v>39</v>
      </c>
      <c r="G485" s="2" t="s">
        <v>153</v>
      </c>
      <c r="H485" s="2" t="s">
        <v>165</v>
      </c>
      <c r="I485">
        <v>1</v>
      </c>
      <c r="K485" t="str">
        <f>tblWD11a[[#This Row],[Sróty]]&amp; CHAR(10)&amp;" "&amp;tblWD11a[[#This Row],[Data]]</f>
        <v>LB.
 23r lip</v>
      </c>
      <c r="L485">
        <v>0</v>
      </c>
      <c r="M485">
        <v>1</v>
      </c>
      <c r="P485" t="s">
        <v>39</v>
      </c>
      <c r="Q485" t="s">
        <v>729</v>
      </c>
      <c r="R485">
        <v>0</v>
      </c>
      <c r="S485">
        <v>1</v>
      </c>
      <c r="T485" t="str">
        <f>IF(PulpitNawigacyjny!$C$8="Cała Polska","PRAWDA",IF(PulpitNawigacyjny!$C$8='WD11'!P485,"PRAWDA","FAŁSZ"))</f>
        <v>PRAWDA</v>
      </c>
    </row>
    <row r="486" spans="1:20" x14ac:dyDescent="0.25">
      <c r="A486" s="2" t="s">
        <v>40</v>
      </c>
      <c r="B486" s="2" t="s">
        <v>166</v>
      </c>
      <c r="C486" s="2" t="s">
        <v>210</v>
      </c>
      <c r="D486">
        <v>0</v>
      </c>
      <c r="F486" s="2" t="s">
        <v>40</v>
      </c>
      <c r="G486" s="2" t="s">
        <v>153</v>
      </c>
      <c r="H486" s="2" t="s">
        <v>166</v>
      </c>
      <c r="I486">
        <v>3</v>
      </c>
      <c r="K486" t="str">
        <f>tblWD11a[[#This Row],[Sróty]]&amp; CHAR(10)&amp;" "&amp;tblWD11a[[#This Row],[Data]]</f>
        <v>LD.
 23r lip</v>
      </c>
      <c r="L486">
        <v>0</v>
      </c>
      <c r="M486">
        <v>3</v>
      </c>
      <c r="P486" t="s">
        <v>40</v>
      </c>
      <c r="Q486" t="s">
        <v>730</v>
      </c>
      <c r="R486">
        <v>0</v>
      </c>
      <c r="S486">
        <v>3</v>
      </c>
      <c r="T486" t="str">
        <f>IF(PulpitNawigacyjny!$C$8="Cała Polska","PRAWDA",IF(PulpitNawigacyjny!$C$8='WD11'!P486,"PRAWDA","FAŁSZ"))</f>
        <v>PRAWDA</v>
      </c>
    </row>
    <row r="487" spans="1:20" x14ac:dyDescent="0.25">
      <c r="A487" s="2" t="s">
        <v>41</v>
      </c>
      <c r="B487" s="2" t="s">
        <v>163</v>
      </c>
      <c r="C487" s="2" t="s">
        <v>210</v>
      </c>
      <c r="D487">
        <v>0</v>
      </c>
      <c r="F487" s="2" t="s">
        <v>41</v>
      </c>
      <c r="G487" s="2" t="s">
        <v>153</v>
      </c>
      <c r="H487" s="2" t="s">
        <v>163</v>
      </c>
      <c r="I487">
        <v>16</v>
      </c>
      <c r="K487" t="str">
        <f>tblWD11a[[#This Row],[Sróty]]&amp; CHAR(10)&amp;" "&amp;tblWD11a[[#This Row],[Data]]</f>
        <v>MA.
 23r lip</v>
      </c>
      <c r="L487">
        <v>0</v>
      </c>
      <c r="M487">
        <v>16</v>
      </c>
      <c r="P487" t="s">
        <v>41</v>
      </c>
      <c r="Q487" t="s">
        <v>731</v>
      </c>
      <c r="R487">
        <v>0</v>
      </c>
      <c r="S487">
        <v>16</v>
      </c>
      <c r="T487" t="str">
        <f>IF(PulpitNawigacyjny!$C$8="Cała Polska","PRAWDA",IF(PulpitNawigacyjny!$C$8='WD11'!P487,"PRAWDA","FAŁSZ"))</f>
        <v>PRAWDA</v>
      </c>
    </row>
    <row r="488" spans="1:20" x14ac:dyDescent="0.25">
      <c r="A488" s="2" t="s">
        <v>42</v>
      </c>
      <c r="B488" s="2" t="s">
        <v>167</v>
      </c>
      <c r="C488" s="2" t="s">
        <v>210</v>
      </c>
      <c r="D488">
        <v>3</v>
      </c>
      <c r="F488" s="2" t="s">
        <v>42</v>
      </c>
      <c r="G488" s="2" t="s">
        <v>153</v>
      </c>
      <c r="H488" s="2" t="s">
        <v>167</v>
      </c>
      <c r="I488">
        <v>32</v>
      </c>
      <c r="K488" t="str">
        <f>tblWD11a[[#This Row],[Sróty]]&amp; CHAR(10)&amp;" "&amp;tblWD11a[[#This Row],[Data]]</f>
        <v>MZ.
 23r lip</v>
      </c>
      <c r="L488">
        <v>3</v>
      </c>
      <c r="M488">
        <v>32</v>
      </c>
      <c r="P488" t="s">
        <v>42</v>
      </c>
      <c r="Q488" t="s">
        <v>732</v>
      </c>
      <c r="R488">
        <v>3</v>
      </c>
      <c r="S488">
        <v>32</v>
      </c>
      <c r="T488" t="str">
        <f>IF(PulpitNawigacyjny!$C$8="Cała Polska","PRAWDA",IF(PulpitNawigacyjny!$C$8='WD11'!P488,"PRAWDA","FAŁSZ"))</f>
        <v>PRAWDA</v>
      </c>
    </row>
    <row r="489" spans="1:20" x14ac:dyDescent="0.25">
      <c r="A489" s="2" t="s">
        <v>43</v>
      </c>
      <c r="B489" s="2" t="s">
        <v>164</v>
      </c>
      <c r="C489" s="2" t="s">
        <v>210</v>
      </c>
      <c r="D489">
        <v>1</v>
      </c>
      <c r="F489" s="2" t="s">
        <v>43</v>
      </c>
      <c r="G489" s="2" t="s">
        <v>153</v>
      </c>
      <c r="H489" s="2" t="s">
        <v>164</v>
      </c>
      <c r="I489">
        <v>0</v>
      </c>
      <c r="K489" t="str">
        <f>tblWD11a[[#This Row],[Sróty]]&amp; CHAR(10)&amp;" "&amp;tblWD11a[[#This Row],[Data]]</f>
        <v>OP.
 23r lip</v>
      </c>
      <c r="L489">
        <v>1</v>
      </c>
      <c r="M489">
        <v>0</v>
      </c>
      <c r="P489" t="s">
        <v>43</v>
      </c>
      <c r="Q489" t="s">
        <v>733</v>
      </c>
      <c r="R489">
        <v>1</v>
      </c>
      <c r="S489">
        <v>0</v>
      </c>
      <c r="T489" t="str">
        <f>IF(PulpitNawigacyjny!$C$8="Cała Polska","PRAWDA",IF(PulpitNawigacyjny!$C$8='WD11'!P489,"PRAWDA","FAŁSZ"))</f>
        <v>PRAWDA</v>
      </c>
    </row>
    <row r="490" spans="1:20" x14ac:dyDescent="0.25">
      <c r="A490" s="2" t="s">
        <v>44</v>
      </c>
      <c r="B490" s="2" t="s">
        <v>168</v>
      </c>
      <c r="C490" s="2" t="s">
        <v>210</v>
      </c>
      <c r="D490">
        <v>0</v>
      </c>
      <c r="F490" s="2" t="s">
        <v>44</v>
      </c>
      <c r="G490" s="2" t="s">
        <v>153</v>
      </c>
      <c r="H490" s="2" t="s">
        <v>168</v>
      </c>
      <c r="I490">
        <v>0</v>
      </c>
      <c r="K490" t="str">
        <f>tblWD11a[[#This Row],[Sróty]]&amp; CHAR(10)&amp;" "&amp;tblWD11a[[#This Row],[Data]]</f>
        <v>PK.
 23r lip</v>
      </c>
      <c r="L490">
        <v>0</v>
      </c>
      <c r="M490">
        <v>0</v>
      </c>
      <c r="P490" t="s">
        <v>44</v>
      </c>
      <c r="Q490" t="s">
        <v>734</v>
      </c>
      <c r="R490">
        <v>0</v>
      </c>
      <c r="S490">
        <v>0</v>
      </c>
      <c r="T490" t="str">
        <f>IF(PulpitNawigacyjny!$C$8="Cała Polska","PRAWDA",IF(PulpitNawigacyjny!$C$8='WD11'!P490,"PRAWDA","FAŁSZ"))</f>
        <v>PRAWDA</v>
      </c>
    </row>
    <row r="491" spans="1:20" x14ac:dyDescent="0.25">
      <c r="A491" s="2" t="s">
        <v>45</v>
      </c>
      <c r="B491" s="2" t="s">
        <v>169</v>
      </c>
      <c r="C491" s="2" t="s">
        <v>210</v>
      </c>
      <c r="D491">
        <v>0</v>
      </c>
      <c r="F491" s="2" t="s">
        <v>45</v>
      </c>
      <c r="G491" s="2" t="s">
        <v>153</v>
      </c>
      <c r="H491" s="2" t="s">
        <v>169</v>
      </c>
      <c r="I491">
        <v>7</v>
      </c>
      <c r="K491" t="str">
        <f>tblWD11a[[#This Row],[Sróty]]&amp; CHAR(10)&amp;" "&amp;tblWD11a[[#This Row],[Data]]</f>
        <v>PD.
 23r lip</v>
      </c>
      <c r="L491">
        <v>0</v>
      </c>
      <c r="M491">
        <v>7</v>
      </c>
      <c r="P491" t="s">
        <v>45</v>
      </c>
      <c r="Q491" t="s">
        <v>735</v>
      </c>
      <c r="R491">
        <v>0</v>
      </c>
      <c r="S491">
        <v>7</v>
      </c>
      <c r="T491" t="str">
        <f>IF(PulpitNawigacyjny!$C$8="Cała Polska","PRAWDA",IF(PulpitNawigacyjny!$C$8='WD11'!P491,"PRAWDA","FAŁSZ"))</f>
        <v>PRAWDA</v>
      </c>
    </row>
    <row r="492" spans="1:20" x14ac:dyDescent="0.25">
      <c r="A492" s="2" t="s">
        <v>46</v>
      </c>
      <c r="B492" s="2" t="s">
        <v>170</v>
      </c>
      <c r="C492" s="2" t="s">
        <v>210</v>
      </c>
      <c r="D492">
        <v>2</v>
      </c>
      <c r="F492" s="2" t="s">
        <v>46</v>
      </c>
      <c r="G492" s="2" t="s">
        <v>153</v>
      </c>
      <c r="H492" s="2" t="s">
        <v>170</v>
      </c>
      <c r="I492">
        <v>12</v>
      </c>
      <c r="K492" t="str">
        <f>tblWD11a[[#This Row],[Sróty]]&amp; CHAR(10)&amp;" "&amp;tblWD11a[[#This Row],[Data]]</f>
        <v>PM.
 23r lip</v>
      </c>
      <c r="L492">
        <v>2</v>
      </c>
      <c r="M492">
        <v>12</v>
      </c>
      <c r="P492" t="s">
        <v>46</v>
      </c>
      <c r="Q492" t="s">
        <v>736</v>
      </c>
      <c r="R492">
        <v>2</v>
      </c>
      <c r="S492">
        <v>12</v>
      </c>
      <c r="T492" t="str">
        <f>IF(PulpitNawigacyjny!$C$8="Cała Polska","PRAWDA",IF(PulpitNawigacyjny!$C$8='WD11'!P492,"PRAWDA","FAŁSZ"))</f>
        <v>PRAWDA</v>
      </c>
    </row>
    <row r="493" spans="1:20" x14ac:dyDescent="0.25">
      <c r="A493" s="2" t="s">
        <v>47</v>
      </c>
      <c r="B493" s="2" t="s">
        <v>171</v>
      </c>
      <c r="C493" s="2" t="s">
        <v>210</v>
      </c>
      <c r="D493">
        <v>1</v>
      </c>
      <c r="F493" s="2" t="s">
        <v>47</v>
      </c>
      <c r="G493" s="2" t="s">
        <v>153</v>
      </c>
      <c r="H493" s="2" t="s">
        <v>171</v>
      </c>
      <c r="I493">
        <v>5</v>
      </c>
      <c r="K493" t="str">
        <f>tblWD11a[[#This Row],[Sróty]]&amp; CHAR(10)&amp;" "&amp;tblWD11a[[#This Row],[Data]]</f>
        <v>SL.
 23r lip</v>
      </c>
      <c r="L493">
        <v>1</v>
      </c>
      <c r="M493">
        <v>5</v>
      </c>
      <c r="P493" t="s">
        <v>47</v>
      </c>
      <c r="Q493" t="s">
        <v>737</v>
      </c>
      <c r="R493">
        <v>1</v>
      </c>
      <c r="S493">
        <v>5</v>
      </c>
      <c r="T493" t="str">
        <f>IF(PulpitNawigacyjny!$C$8="Cała Polska","PRAWDA",IF(PulpitNawigacyjny!$C$8='WD11'!P493,"PRAWDA","FAŁSZ"))</f>
        <v>PRAWDA</v>
      </c>
    </row>
    <row r="494" spans="1:20" x14ac:dyDescent="0.25">
      <c r="A494" s="2" t="s">
        <v>48</v>
      </c>
      <c r="B494" s="2" t="s">
        <v>172</v>
      </c>
      <c r="C494" s="2" t="s">
        <v>210</v>
      </c>
      <c r="D494">
        <v>0</v>
      </c>
      <c r="F494" s="2" t="s">
        <v>48</v>
      </c>
      <c r="G494" s="2" t="s">
        <v>153</v>
      </c>
      <c r="H494" s="2" t="s">
        <v>172</v>
      </c>
      <c r="I494">
        <v>1</v>
      </c>
      <c r="K494" t="str">
        <f>tblWD11a[[#This Row],[Sróty]]&amp; CHAR(10)&amp;" "&amp;tblWD11a[[#This Row],[Data]]</f>
        <v>SK.
 23r lip</v>
      </c>
      <c r="L494">
        <v>0</v>
      </c>
      <c r="M494">
        <v>1</v>
      </c>
      <c r="P494" t="s">
        <v>48</v>
      </c>
      <c r="Q494" t="s">
        <v>738</v>
      </c>
      <c r="R494">
        <v>0</v>
      </c>
      <c r="S494">
        <v>1</v>
      </c>
      <c r="T494" t="str">
        <f>IF(PulpitNawigacyjny!$C$8="Cała Polska","PRAWDA",IF(PulpitNawigacyjny!$C$8='WD11'!P494,"PRAWDA","FAŁSZ"))</f>
        <v>PRAWDA</v>
      </c>
    </row>
    <row r="495" spans="1:20" x14ac:dyDescent="0.25">
      <c r="A495" s="2" t="s">
        <v>49</v>
      </c>
      <c r="B495" s="2" t="s">
        <v>173</v>
      </c>
      <c r="C495" s="2" t="s">
        <v>210</v>
      </c>
      <c r="D495">
        <v>0</v>
      </c>
      <c r="F495" s="2" t="s">
        <v>49</v>
      </c>
      <c r="G495" s="2" t="s">
        <v>153</v>
      </c>
      <c r="H495" s="2" t="s">
        <v>173</v>
      </c>
      <c r="I495">
        <v>1</v>
      </c>
      <c r="K495" t="str">
        <f>tblWD11a[[#This Row],[Sróty]]&amp; CHAR(10)&amp;" "&amp;tblWD11a[[#This Row],[Data]]</f>
        <v>WN.
 23r lip</v>
      </c>
      <c r="L495">
        <v>0</v>
      </c>
      <c r="M495">
        <v>1</v>
      </c>
      <c r="P495" t="s">
        <v>49</v>
      </c>
      <c r="Q495" t="s">
        <v>739</v>
      </c>
      <c r="R495">
        <v>0</v>
      </c>
      <c r="S495">
        <v>1</v>
      </c>
      <c r="T495" t="str">
        <f>IF(PulpitNawigacyjny!$C$8="Cała Polska","PRAWDA",IF(PulpitNawigacyjny!$C$8='WD11'!P495,"PRAWDA","FAŁSZ"))</f>
        <v>PRAWDA</v>
      </c>
    </row>
    <row r="496" spans="1:20" x14ac:dyDescent="0.25">
      <c r="A496" s="2" t="s">
        <v>50</v>
      </c>
      <c r="B496" s="2" t="s">
        <v>174</v>
      </c>
      <c r="C496" s="2" t="s">
        <v>210</v>
      </c>
      <c r="D496">
        <v>0</v>
      </c>
      <c r="F496" s="2" t="s">
        <v>50</v>
      </c>
      <c r="G496" s="2" t="s">
        <v>153</v>
      </c>
      <c r="H496" s="2" t="s">
        <v>174</v>
      </c>
      <c r="I496">
        <v>10</v>
      </c>
      <c r="K496" t="str">
        <f>tblWD11a[[#This Row],[Sróty]]&amp; CHAR(10)&amp;" "&amp;tblWD11a[[#This Row],[Data]]</f>
        <v>WP.
 23r lip</v>
      </c>
      <c r="L496">
        <v>0</v>
      </c>
      <c r="M496">
        <v>10</v>
      </c>
      <c r="P496" t="s">
        <v>50</v>
      </c>
      <c r="Q496" t="s">
        <v>740</v>
      </c>
      <c r="R496">
        <v>0</v>
      </c>
      <c r="S496">
        <v>10</v>
      </c>
      <c r="T496" t="str">
        <f>IF(PulpitNawigacyjny!$C$8="Cała Polska","PRAWDA",IF(PulpitNawigacyjny!$C$8='WD11'!P496,"PRAWDA","FAŁSZ"))</f>
        <v>PRAWDA</v>
      </c>
    </row>
    <row r="497" spans="1:20" x14ac:dyDescent="0.25">
      <c r="A497" s="2" t="s">
        <v>51</v>
      </c>
      <c r="B497" s="2" t="s">
        <v>175</v>
      </c>
      <c r="C497" s="2" t="s">
        <v>210</v>
      </c>
      <c r="D497">
        <v>1</v>
      </c>
      <c r="F497" s="2" t="s">
        <v>51</v>
      </c>
      <c r="G497" s="2" t="s">
        <v>153</v>
      </c>
      <c r="H497" s="2" t="s">
        <v>175</v>
      </c>
      <c r="I497">
        <v>0</v>
      </c>
      <c r="K497" t="str">
        <f>tblWD11a[[#This Row],[Sróty]]&amp; CHAR(10)&amp;" "&amp;tblWD11a[[#This Row],[Data]]</f>
        <v>ZP.
 23r lip</v>
      </c>
      <c r="L497">
        <v>1</v>
      </c>
      <c r="M497">
        <v>0</v>
      </c>
      <c r="P497" t="s">
        <v>51</v>
      </c>
      <c r="Q497" t="s">
        <v>741</v>
      </c>
      <c r="R497">
        <v>1</v>
      </c>
      <c r="S497">
        <v>0</v>
      </c>
      <c r="T497" t="str">
        <f>IF(PulpitNawigacyjny!$C$8="Cała Polska","PRAWDA",IF(PulpitNawigacyjny!$C$8='WD11'!P497,"PRAWDA","FAŁSZ"))</f>
        <v>PRAWDA</v>
      </c>
    </row>
    <row r="498" spans="1:20" x14ac:dyDescent="0.25">
      <c r="A498" s="2" t="s">
        <v>36</v>
      </c>
      <c r="B498" s="2" t="s">
        <v>160</v>
      </c>
      <c r="C498" s="2" t="s">
        <v>211</v>
      </c>
      <c r="D498">
        <v>0</v>
      </c>
      <c r="F498" s="2" t="s">
        <v>36</v>
      </c>
      <c r="G498" s="2" t="s">
        <v>154</v>
      </c>
      <c r="H498" s="2" t="s">
        <v>160</v>
      </c>
      <c r="I498">
        <v>28</v>
      </c>
      <c r="K498" t="str">
        <f>tblWD11a[[#This Row],[Sróty]]&amp; CHAR(10)&amp;" "&amp;tblWD11a[[#This Row],[Data]]</f>
        <v>DS.
 23r sie</v>
      </c>
      <c r="L498">
        <v>0</v>
      </c>
      <c r="M498">
        <v>28</v>
      </c>
      <c r="P498" t="s">
        <v>36</v>
      </c>
      <c r="Q498" t="s">
        <v>742</v>
      </c>
      <c r="R498">
        <v>0</v>
      </c>
      <c r="S498">
        <v>28</v>
      </c>
      <c r="T498" t="str">
        <f>IF(PulpitNawigacyjny!$C$8="Cała Polska","PRAWDA",IF(PulpitNawigacyjny!$C$8='WD11'!P498,"PRAWDA","FAŁSZ"))</f>
        <v>PRAWDA</v>
      </c>
    </row>
    <row r="499" spans="1:20" x14ac:dyDescent="0.25">
      <c r="A499" s="2" t="s">
        <v>37</v>
      </c>
      <c r="B499" s="2" t="s">
        <v>161</v>
      </c>
      <c r="C499" s="2" t="s">
        <v>211</v>
      </c>
      <c r="D499">
        <v>1</v>
      </c>
      <c r="F499" s="2" t="s">
        <v>37</v>
      </c>
      <c r="G499" s="2" t="s">
        <v>154</v>
      </c>
      <c r="H499" s="2" t="s">
        <v>161</v>
      </c>
      <c r="I499">
        <v>8</v>
      </c>
      <c r="K499" t="str">
        <f>tblWD11a[[#This Row],[Sróty]]&amp; CHAR(10)&amp;" "&amp;tblWD11a[[#This Row],[Data]]</f>
        <v>KP.
 23r sie</v>
      </c>
      <c r="L499">
        <v>1</v>
      </c>
      <c r="M499">
        <v>8</v>
      </c>
      <c r="P499" t="s">
        <v>37</v>
      </c>
      <c r="Q499" t="s">
        <v>743</v>
      </c>
      <c r="R499">
        <v>1</v>
      </c>
      <c r="S499">
        <v>8</v>
      </c>
      <c r="T499" t="str">
        <f>IF(PulpitNawigacyjny!$C$8="Cała Polska","PRAWDA",IF(PulpitNawigacyjny!$C$8='WD11'!P499,"PRAWDA","FAŁSZ"))</f>
        <v>PRAWDA</v>
      </c>
    </row>
    <row r="500" spans="1:20" x14ac:dyDescent="0.25">
      <c r="A500" s="2" t="s">
        <v>38</v>
      </c>
      <c r="B500" s="2" t="s">
        <v>162</v>
      </c>
      <c r="C500" s="2" t="s">
        <v>211</v>
      </c>
      <c r="D500">
        <v>1</v>
      </c>
      <c r="F500" s="2" t="s">
        <v>38</v>
      </c>
      <c r="G500" s="2" t="s">
        <v>154</v>
      </c>
      <c r="H500" s="2" t="s">
        <v>162</v>
      </c>
      <c r="I500">
        <v>0</v>
      </c>
      <c r="K500" t="str">
        <f>tblWD11a[[#This Row],[Sróty]]&amp; CHAR(10)&amp;" "&amp;tblWD11a[[#This Row],[Data]]</f>
        <v>LU.
 23r sie</v>
      </c>
      <c r="L500">
        <v>1</v>
      </c>
      <c r="M500">
        <v>0</v>
      </c>
      <c r="P500" t="s">
        <v>38</v>
      </c>
      <c r="Q500" t="s">
        <v>744</v>
      </c>
      <c r="R500">
        <v>1</v>
      </c>
      <c r="S500">
        <v>0</v>
      </c>
      <c r="T500" t="str">
        <f>IF(PulpitNawigacyjny!$C$8="Cała Polska","PRAWDA",IF(PulpitNawigacyjny!$C$8='WD11'!P500,"PRAWDA","FAŁSZ"))</f>
        <v>PRAWDA</v>
      </c>
    </row>
    <row r="501" spans="1:20" x14ac:dyDescent="0.25">
      <c r="A501" s="2" t="s">
        <v>39</v>
      </c>
      <c r="B501" s="2" t="s">
        <v>165</v>
      </c>
      <c r="C501" s="2" t="s">
        <v>211</v>
      </c>
      <c r="D501">
        <v>0</v>
      </c>
      <c r="F501" s="2" t="s">
        <v>39</v>
      </c>
      <c r="G501" s="2" t="s">
        <v>154</v>
      </c>
      <c r="H501" s="2" t="s">
        <v>165</v>
      </c>
      <c r="I501">
        <v>0</v>
      </c>
      <c r="K501" t="str">
        <f>tblWD11a[[#This Row],[Sróty]]&amp; CHAR(10)&amp;" "&amp;tblWD11a[[#This Row],[Data]]</f>
        <v>LB.
 23r sie</v>
      </c>
      <c r="L501">
        <v>0</v>
      </c>
      <c r="M501">
        <v>0</v>
      </c>
      <c r="P501" t="s">
        <v>39</v>
      </c>
      <c r="Q501" t="s">
        <v>745</v>
      </c>
      <c r="R501">
        <v>0</v>
      </c>
      <c r="S501">
        <v>0</v>
      </c>
      <c r="T501" t="str">
        <f>IF(PulpitNawigacyjny!$C$8="Cała Polska","PRAWDA",IF(PulpitNawigacyjny!$C$8='WD11'!P501,"PRAWDA","FAŁSZ"))</f>
        <v>PRAWDA</v>
      </c>
    </row>
    <row r="502" spans="1:20" x14ac:dyDescent="0.25">
      <c r="A502" s="2" t="s">
        <v>40</v>
      </c>
      <c r="B502" s="2" t="s">
        <v>166</v>
      </c>
      <c r="C502" s="2" t="s">
        <v>211</v>
      </c>
      <c r="D502">
        <v>0</v>
      </c>
      <c r="F502" s="2" t="s">
        <v>40</v>
      </c>
      <c r="G502" s="2" t="s">
        <v>154</v>
      </c>
      <c r="H502" s="2" t="s">
        <v>166</v>
      </c>
      <c r="I502">
        <v>6</v>
      </c>
      <c r="K502" t="str">
        <f>tblWD11a[[#This Row],[Sróty]]&amp; CHAR(10)&amp;" "&amp;tblWD11a[[#This Row],[Data]]</f>
        <v>LD.
 23r sie</v>
      </c>
      <c r="L502">
        <v>0</v>
      </c>
      <c r="M502">
        <v>6</v>
      </c>
      <c r="P502" t="s">
        <v>40</v>
      </c>
      <c r="Q502" t="s">
        <v>746</v>
      </c>
      <c r="R502">
        <v>0</v>
      </c>
      <c r="S502">
        <v>6</v>
      </c>
      <c r="T502" t="str">
        <f>IF(PulpitNawigacyjny!$C$8="Cała Polska","PRAWDA",IF(PulpitNawigacyjny!$C$8='WD11'!P502,"PRAWDA","FAŁSZ"))</f>
        <v>PRAWDA</v>
      </c>
    </row>
    <row r="503" spans="1:20" x14ac:dyDescent="0.25">
      <c r="A503" s="2" t="s">
        <v>41</v>
      </c>
      <c r="B503" s="2" t="s">
        <v>163</v>
      </c>
      <c r="C503" s="2" t="s">
        <v>211</v>
      </c>
      <c r="D503">
        <v>0</v>
      </c>
      <c r="F503" s="2" t="s">
        <v>41</v>
      </c>
      <c r="G503" s="2" t="s">
        <v>154</v>
      </c>
      <c r="H503" s="2" t="s">
        <v>163</v>
      </c>
      <c r="I503">
        <v>23</v>
      </c>
      <c r="K503" t="str">
        <f>tblWD11a[[#This Row],[Sróty]]&amp; CHAR(10)&amp;" "&amp;tblWD11a[[#This Row],[Data]]</f>
        <v>MA.
 23r sie</v>
      </c>
      <c r="L503">
        <v>0</v>
      </c>
      <c r="M503">
        <v>23</v>
      </c>
      <c r="P503" t="s">
        <v>41</v>
      </c>
      <c r="Q503" t="s">
        <v>747</v>
      </c>
      <c r="R503">
        <v>0</v>
      </c>
      <c r="S503">
        <v>23</v>
      </c>
      <c r="T503" t="str">
        <f>IF(PulpitNawigacyjny!$C$8="Cała Polska","PRAWDA",IF(PulpitNawigacyjny!$C$8='WD11'!P503,"PRAWDA","FAŁSZ"))</f>
        <v>PRAWDA</v>
      </c>
    </row>
    <row r="504" spans="1:20" x14ac:dyDescent="0.25">
      <c r="A504" s="2" t="s">
        <v>42</v>
      </c>
      <c r="B504" s="2" t="s">
        <v>167</v>
      </c>
      <c r="C504" s="2" t="s">
        <v>211</v>
      </c>
      <c r="D504">
        <v>0</v>
      </c>
      <c r="F504" s="2" t="s">
        <v>42</v>
      </c>
      <c r="G504" s="2" t="s">
        <v>154</v>
      </c>
      <c r="H504" s="2" t="s">
        <v>167</v>
      </c>
      <c r="I504">
        <v>31</v>
      </c>
      <c r="K504" t="str">
        <f>tblWD11a[[#This Row],[Sróty]]&amp; CHAR(10)&amp;" "&amp;tblWD11a[[#This Row],[Data]]</f>
        <v>MZ.
 23r sie</v>
      </c>
      <c r="L504">
        <v>0</v>
      </c>
      <c r="M504">
        <v>31</v>
      </c>
      <c r="P504" t="s">
        <v>42</v>
      </c>
      <c r="Q504" t="s">
        <v>748</v>
      </c>
      <c r="R504">
        <v>0</v>
      </c>
      <c r="S504">
        <v>31</v>
      </c>
      <c r="T504" t="str">
        <f>IF(PulpitNawigacyjny!$C$8="Cała Polska","PRAWDA",IF(PulpitNawigacyjny!$C$8='WD11'!P504,"PRAWDA","FAŁSZ"))</f>
        <v>PRAWDA</v>
      </c>
    </row>
    <row r="505" spans="1:20" x14ac:dyDescent="0.25">
      <c r="A505" s="2" t="s">
        <v>43</v>
      </c>
      <c r="B505" s="2" t="s">
        <v>164</v>
      </c>
      <c r="C505" s="2" t="s">
        <v>211</v>
      </c>
      <c r="D505">
        <v>0</v>
      </c>
      <c r="F505" s="2" t="s">
        <v>43</v>
      </c>
      <c r="G505" s="2" t="s">
        <v>154</v>
      </c>
      <c r="H505" s="2" t="s">
        <v>164</v>
      </c>
      <c r="I505">
        <v>0</v>
      </c>
      <c r="K505" t="str">
        <f>tblWD11a[[#This Row],[Sróty]]&amp; CHAR(10)&amp;" "&amp;tblWD11a[[#This Row],[Data]]</f>
        <v>OP.
 23r sie</v>
      </c>
      <c r="L505">
        <v>0</v>
      </c>
      <c r="M505">
        <v>0</v>
      </c>
      <c r="P505" t="s">
        <v>43</v>
      </c>
      <c r="Q505" t="s">
        <v>749</v>
      </c>
      <c r="R505">
        <v>0</v>
      </c>
      <c r="S505">
        <v>0</v>
      </c>
      <c r="T505" t="str">
        <f>IF(PulpitNawigacyjny!$C$8="Cała Polska","PRAWDA",IF(PulpitNawigacyjny!$C$8='WD11'!P505,"PRAWDA","FAŁSZ"))</f>
        <v>PRAWDA</v>
      </c>
    </row>
    <row r="506" spans="1:20" x14ac:dyDescent="0.25">
      <c r="A506" s="2" t="s">
        <v>44</v>
      </c>
      <c r="B506" s="2" t="s">
        <v>168</v>
      </c>
      <c r="C506" s="2" t="s">
        <v>211</v>
      </c>
      <c r="D506">
        <v>0</v>
      </c>
      <c r="F506" s="2" t="s">
        <v>44</v>
      </c>
      <c r="G506" s="2" t="s">
        <v>154</v>
      </c>
      <c r="H506" s="2" t="s">
        <v>168</v>
      </c>
      <c r="I506">
        <v>1</v>
      </c>
      <c r="K506" t="str">
        <f>tblWD11a[[#This Row],[Sróty]]&amp; CHAR(10)&amp;" "&amp;tblWD11a[[#This Row],[Data]]</f>
        <v>PK.
 23r sie</v>
      </c>
      <c r="L506">
        <v>0</v>
      </c>
      <c r="M506">
        <v>1</v>
      </c>
      <c r="P506" t="s">
        <v>44</v>
      </c>
      <c r="Q506" t="s">
        <v>750</v>
      </c>
      <c r="R506">
        <v>0</v>
      </c>
      <c r="S506">
        <v>1</v>
      </c>
      <c r="T506" t="str">
        <f>IF(PulpitNawigacyjny!$C$8="Cała Polska","PRAWDA",IF(PulpitNawigacyjny!$C$8='WD11'!P506,"PRAWDA","FAŁSZ"))</f>
        <v>PRAWDA</v>
      </c>
    </row>
    <row r="507" spans="1:20" x14ac:dyDescent="0.25">
      <c r="A507" s="2" t="s">
        <v>45</v>
      </c>
      <c r="B507" s="2" t="s">
        <v>169</v>
      </c>
      <c r="C507" s="2" t="s">
        <v>211</v>
      </c>
      <c r="D507">
        <v>0</v>
      </c>
      <c r="F507" s="2" t="s">
        <v>45</v>
      </c>
      <c r="G507" s="2" t="s">
        <v>154</v>
      </c>
      <c r="H507" s="2" t="s">
        <v>169</v>
      </c>
      <c r="I507">
        <v>3</v>
      </c>
      <c r="K507" t="str">
        <f>tblWD11a[[#This Row],[Sróty]]&amp; CHAR(10)&amp;" "&amp;tblWD11a[[#This Row],[Data]]</f>
        <v>PD.
 23r sie</v>
      </c>
      <c r="L507">
        <v>0</v>
      </c>
      <c r="M507">
        <v>3</v>
      </c>
      <c r="P507" t="s">
        <v>45</v>
      </c>
      <c r="Q507" t="s">
        <v>751</v>
      </c>
      <c r="R507">
        <v>0</v>
      </c>
      <c r="S507">
        <v>3</v>
      </c>
      <c r="T507" t="str">
        <f>IF(PulpitNawigacyjny!$C$8="Cała Polska","PRAWDA",IF(PulpitNawigacyjny!$C$8='WD11'!P507,"PRAWDA","FAŁSZ"))</f>
        <v>PRAWDA</v>
      </c>
    </row>
    <row r="508" spans="1:20" x14ac:dyDescent="0.25">
      <c r="A508" s="2" t="s">
        <v>46</v>
      </c>
      <c r="B508" s="2" t="s">
        <v>170</v>
      </c>
      <c r="C508" s="2" t="s">
        <v>211</v>
      </c>
      <c r="D508">
        <v>0</v>
      </c>
      <c r="F508" s="2" t="s">
        <v>46</v>
      </c>
      <c r="G508" s="2" t="s">
        <v>154</v>
      </c>
      <c r="H508" s="2" t="s">
        <v>170</v>
      </c>
      <c r="I508">
        <v>9</v>
      </c>
      <c r="K508" t="str">
        <f>tblWD11a[[#This Row],[Sróty]]&amp; CHAR(10)&amp;" "&amp;tblWD11a[[#This Row],[Data]]</f>
        <v>PM.
 23r sie</v>
      </c>
      <c r="L508">
        <v>0</v>
      </c>
      <c r="M508">
        <v>9</v>
      </c>
      <c r="P508" t="s">
        <v>46</v>
      </c>
      <c r="Q508" t="s">
        <v>752</v>
      </c>
      <c r="R508">
        <v>0</v>
      </c>
      <c r="S508">
        <v>9</v>
      </c>
      <c r="T508" t="str">
        <f>IF(PulpitNawigacyjny!$C$8="Cała Polska","PRAWDA",IF(PulpitNawigacyjny!$C$8='WD11'!P508,"PRAWDA","FAŁSZ"))</f>
        <v>PRAWDA</v>
      </c>
    </row>
    <row r="509" spans="1:20" x14ac:dyDescent="0.25">
      <c r="A509" s="2" t="s">
        <v>47</v>
      </c>
      <c r="B509" s="2" t="s">
        <v>171</v>
      </c>
      <c r="C509" s="2" t="s">
        <v>211</v>
      </c>
      <c r="D509">
        <v>0</v>
      </c>
      <c r="F509" s="2" t="s">
        <v>47</v>
      </c>
      <c r="G509" s="2" t="s">
        <v>154</v>
      </c>
      <c r="H509" s="2" t="s">
        <v>171</v>
      </c>
      <c r="I509">
        <v>4</v>
      </c>
      <c r="K509" t="str">
        <f>tblWD11a[[#This Row],[Sróty]]&amp; CHAR(10)&amp;" "&amp;tblWD11a[[#This Row],[Data]]</f>
        <v>SL.
 23r sie</v>
      </c>
      <c r="L509">
        <v>0</v>
      </c>
      <c r="M509">
        <v>4</v>
      </c>
      <c r="P509" t="s">
        <v>47</v>
      </c>
      <c r="Q509" t="s">
        <v>753</v>
      </c>
      <c r="R509">
        <v>0</v>
      </c>
      <c r="S509">
        <v>4</v>
      </c>
      <c r="T509" t="str">
        <f>IF(PulpitNawigacyjny!$C$8="Cała Polska","PRAWDA",IF(PulpitNawigacyjny!$C$8='WD11'!P509,"PRAWDA","FAŁSZ"))</f>
        <v>PRAWDA</v>
      </c>
    </row>
    <row r="510" spans="1:20" x14ac:dyDescent="0.25">
      <c r="A510" s="2" t="s">
        <v>48</v>
      </c>
      <c r="B510" s="2" t="s">
        <v>172</v>
      </c>
      <c r="C510" s="2" t="s">
        <v>211</v>
      </c>
      <c r="D510">
        <v>0</v>
      </c>
      <c r="F510" s="2" t="s">
        <v>48</v>
      </c>
      <c r="G510" s="2" t="s">
        <v>154</v>
      </c>
      <c r="H510" s="2" t="s">
        <v>172</v>
      </c>
      <c r="I510">
        <v>1</v>
      </c>
      <c r="K510" t="str">
        <f>tblWD11a[[#This Row],[Sróty]]&amp; CHAR(10)&amp;" "&amp;tblWD11a[[#This Row],[Data]]</f>
        <v>SK.
 23r sie</v>
      </c>
      <c r="L510">
        <v>0</v>
      </c>
      <c r="M510">
        <v>1</v>
      </c>
      <c r="P510" t="s">
        <v>48</v>
      </c>
      <c r="Q510" t="s">
        <v>754</v>
      </c>
      <c r="R510">
        <v>0</v>
      </c>
      <c r="S510">
        <v>1</v>
      </c>
      <c r="T510" t="str">
        <f>IF(PulpitNawigacyjny!$C$8="Cała Polska","PRAWDA",IF(PulpitNawigacyjny!$C$8='WD11'!P510,"PRAWDA","FAŁSZ"))</f>
        <v>PRAWDA</v>
      </c>
    </row>
    <row r="511" spans="1:20" x14ac:dyDescent="0.25">
      <c r="A511" s="2" t="s">
        <v>49</v>
      </c>
      <c r="B511" s="2" t="s">
        <v>173</v>
      </c>
      <c r="C511" s="2" t="s">
        <v>211</v>
      </c>
      <c r="D511">
        <v>0</v>
      </c>
      <c r="F511" s="2" t="s">
        <v>49</v>
      </c>
      <c r="G511" s="2" t="s">
        <v>154</v>
      </c>
      <c r="H511" s="2" t="s">
        <v>173</v>
      </c>
      <c r="I511">
        <v>1</v>
      </c>
      <c r="K511" t="str">
        <f>tblWD11a[[#This Row],[Sróty]]&amp; CHAR(10)&amp;" "&amp;tblWD11a[[#This Row],[Data]]</f>
        <v>WN.
 23r sie</v>
      </c>
      <c r="L511">
        <v>0</v>
      </c>
      <c r="M511">
        <v>1</v>
      </c>
      <c r="P511" t="s">
        <v>49</v>
      </c>
      <c r="Q511" t="s">
        <v>755</v>
      </c>
      <c r="R511">
        <v>0</v>
      </c>
      <c r="S511">
        <v>1</v>
      </c>
      <c r="T511" t="str">
        <f>IF(PulpitNawigacyjny!$C$8="Cała Polska","PRAWDA",IF(PulpitNawigacyjny!$C$8='WD11'!P511,"PRAWDA","FAŁSZ"))</f>
        <v>PRAWDA</v>
      </c>
    </row>
    <row r="512" spans="1:20" x14ac:dyDescent="0.25">
      <c r="A512" s="2" t="s">
        <v>50</v>
      </c>
      <c r="B512" s="2" t="s">
        <v>174</v>
      </c>
      <c r="C512" s="2" t="s">
        <v>211</v>
      </c>
      <c r="D512">
        <v>1</v>
      </c>
      <c r="F512" s="2" t="s">
        <v>50</v>
      </c>
      <c r="G512" s="2" t="s">
        <v>154</v>
      </c>
      <c r="H512" s="2" t="s">
        <v>174</v>
      </c>
      <c r="I512">
        <v>12</v>
      </c>
      <c r="K512" t="str">
        <f>tblWD11a[[#This Row],[Sróty]]&amp; CHAR(10)&amp;" "&amp;tblWD11a[[#This Row],[Data]]</f>
        <v>WP.
 23r sie</v>
      </c>
      <c r="L512">
        <v>1</v>
      </c>
      <c r="M512">
        <v>12</v>
      </c>
      <c r="P512" t="s">
        <v>50</v>
      </c>
      <c r="Q512" t="s">
        <v>756</v>
      </c>
      <c r="R512">
        <v>1</v>
      </c>
      <c r="S512">
        <v>12</v>
      </c>
      <c r="T512" t="str">
        <f>IF(PulpitNawigacyjny!$C$8="Cała Polska","PRAWDA",IF(PulpitNawigacyjny!$C$8='WD11'!P512,"PRAWDA","FAŁSZ"))</f>
        <v>PRAWDA</v>
      </c>
    </row>
    <row r="513" spans="1:20" x14ac:dyDescent="0.25">
      <c r="A513" s="2" t="s">
        <v>51</v>
      </c>
      <c r="B513" s="2" t="s">
        <v>175</v>
      </c>
      <c r="C513" s="2" t="s">
        <v>211</v>
      </c>
      <c r="D513">
        <v>2</v>
      </c>
      <c r="F513" s="2" t="s">
        <v>51</v>
      </c>
      <c r="G513" s="2" t="s">
        <v>154</v>
      </c>
      <c r="H513" s="2" t="s">
        <v>175</v>
      </c>
      <c r="I513">
        <v>0</v>
      </c>
      <c r="K513" t="str">
        <f>tblWD11a[[#This Row],[Sróty]]&amp; CHAR(10)&amp;" "&amp;tblWD11a[[#This Row],[Data]]</f>
        <v>ZP.
 23r sie</v>
      </c>
      <c r="L513">
        <v>2</v>
      </c>
      <c r="M513">
        <v>0</v>
      </c>
      <c r="P513" t="s">
        <v>51</v>
      </c>
      <c r="Q513" t="s">
        <v>757</v>
      </c>
      <c r="R513">
        <v>2</v>
      </c>
      <c r="S513">
        <v>0</v>
      </c>
      <c r="T513" t="str">
        <f>IF(PulpitNawigacyjny!$C$8="Cała Polska","PRAWDA",IF(PulpitNawigacyjny!$C$8='WD11'!P513,"PRAWDA","FAŁSZ"))</f>
        <v>PRAWDA</v>
      </c>
    </row>
    <row r="514" spans="1:20" x14ac:dyDescent="0.25">
      <c r="A514" s="2" t="s">
        <v>36</v>
      </c>
      <c r="B514" s="2" t="s">
        <v>160</v>
      </c>
      <c r="C514" s="2" t="s">
        <v>212</v>
      </c>
      <c r="D514">
        <v>0</v>
      </c>
      <c r="F514" s="2" t="s">
        <v>36</v>
      </c>
      <c r="G514" s="2" t="s">
        <v>155</v>
      </c>
      <c r="H514" s="2" t="s">
        <v>160</v>
      </c>
      <c r="I514">
        <v>9</v>
      </c>
      <c r="K514" t="str">
        <f>tblWD11a[[#This Row],[Sróty]]&amp; CHAR(10)&amp;" "&amp;tblWD11a[[#This Row],[Data]]</f>
        <v>DS.
 23r wrz</v>
      </c>
      <c r="L514">
        <v>0</v>
      </c>
      <c r="M514">
        <v>9</v>
      </c>
      <c r="P514" t="s">
        <v>36</v>
      </c>
      <c r="Q514" t="s">
        <v>758</v>
      </c>
      <c r="R514">
        <v>0</v>
      </c>
      <c r="S514">
        <v>9</v>
      </c>
      <c r="T514" t="str">
        <f>IF(PulpitNawigacyjny!$C$8="Cała Polska","PRAWDA",IF(PulpitNawigacyjny!$C$8='WD11'!P514,"PRAWDA","FAŁSZ"))</f>
        <v>PRAWDA</v>
      </c>
    </row>
    <row r="515" spans="1:20" x14ac:dyDescent="0.25">
      <c r="A515" s="2" t="s">
        <v>37</v>
      </c>
      <c r="B515" s="2" t="s">
        <v>161</v>
      </c>
      <c r="C515" s="2" t="s">
        <v>212</v>
      </c>
      <c r="D515">
        <v>1</v>
      </c>
      <c r="F515" s="2" t="s">
        <v>37</v>
      </c>
      <c r="G515" s="2" t="s">
        <v>155</v>
      </c>
      <c r="H515" s="2" t="s">
        <v>161</v>
      </c>
      <c r="I515">
        <v>4</v>
      </c>
      <c r="K515" t="str">
        <f>tblWD11a[[#This Row],[Sróty]]&amp; CHAR(10)&amp;" "&amp;tblWD11a[[#This Row],[Data]]</f>
        <v>KP.
 23r wrz</v>
      </c>
      <c r="L515">
        <v>1</v>
      </c>
      <c r="M515">
        <v>4</v>
      </c>
      <c r="P515" t="s">
        <v>37</v>
      </c>
      <c r="Q515" t="s">
        <v>759</v>
      </c>
      <c r="R515">
        <v>1</v>
      </c>
      <c r="S515">
        <v>4</v>
      </c>
      <c r="T515" t="str">
        <f>IF(PulpitNawigacyjny!$C$8="Cała Polska","PRAWDA",IF(PulpitNawigacyjny!$C$8='WD11'!P515,"PRAWDA","FAŁSZ"))</f>
        <v>PRAWDA</v>
      </c>
    </row>
    <row r="516" spans="1:20" x14ac:dyDescent="0.25">
      <c r="A516" s="2" t="s">
        <v>38</v>
      </c>
      <c r="B516" s="2" t="s">
        <v>162</v>
      </c>
      <c r="C516" s="2" t="s">
        <v>212</v>
      </c>
      <c r="D516">
        <v>2</v>
      </c>
      <c r="F516" s="2" t="s">
        <v>38</v>
      </c>
      <c r="G516" s="2" t="s">
        <v>155</v>
      </c>
      <c r="H516" s="2" t="s">
        <v>162</v>
      </c>
      <c r="I516">
        <v>4</v>
      </c>
      <c r="K516" t="str">
        <f>tblWD11a[[#This Row],[Sróty]]&amp; CHAR(10)&amp;" "&amp;tblWD11a[[#This Row],[Data]]</f>
        <v>LU.
 23r wrz</v>
      </c>
      <c r="L516">
        <v>2</v>
      </c>
      <c r="M516">
        <v>4</v>
      </c>
      <c r="P516" t="s">
        <v>38</v>
      </c>
      <c r="Q516" t="s">
        <v>760</v>
      </c>
      <c r="R516">
        <v>2</v>
      </c>
      <c r="S516">
        <v>4</v>
      </c>
      <c r="T516" t="str">
        <f>IF(PulpitNawigacyjny!$C$8="Cała Polska","PRAWDA",IF(PulpitNawigacyjny!$C$8='WD11'!P516,"PRAWDA","FAŁSZ"))</f>
        <v>PRAWDA</v>
      </c>
    </row>
    <row r="517" spans="1:20" x14ac:dyDescent="0.25">
      <c r="A517" s="2" t="s">
        <v>39</v>
      </c>
      <c r="B517" s="2" t="s">
        <v>165</v>
      </c>
      <c r="C517" s="2" t="s">
        <v>212</v>
      </c>
      <c r="D517">
        <v>0</v>
      </c>
      <c r="F517" s="2" t="s">
        <v>39</v>
      </c>
      <c r="G517" s="2" t="s">
        <v>155</v>
      </c>
      <c r="H517" s="2" t="s">
        <v>165</v>
      </c>
      <c r="I517">
        <v>2</v>
      </c>
      <c r="K517" t="str">
        <f>tblWD11a[[#This Row],[Sróty]]&amp; CHAR(10)&amp;" "&amp;tblWD11a[[#This Row],[Data]]</f>
        <v>LB.
 23r wrz</v>
      </c>
      <c r="L517">
        <v>0</v>
      </c>
      <c r="M517">
        <v>2</v>
      </c>
      <c r="P517" t="s">
        <v>39</v>
      </c>
      <c r="Q517" t="s">
        <v>761</v>
      </c>
      <c r="R517">
        <v>0</v>
      </c>
      <c r="S517">
        <v>2</v>
      </c>
      <c r="T517" t="str">
        <f>IF(PulpitNawigacyjny!$C$8="Cała Polska","PRAWDA",IF(PulpitNawigacyjny!$C$8='WD11'!P517,"PRAWDA","FAŁSZ"))</f>
        <v>PRAWDA</v>
      </c>
    </row>
    <row r="518" spans="1:20" x14ac:dyDescent="0.25">
      <c r="A518" s="2" t="s">
        <v>40</v>
      </c>
      <c r="B518" s="2" t="s">
        <v>166</v>
      </c>
      <c r="C518" s="2" t="s">
        <v>212</v>
      </c>
      <c r="D518">
        <v>0</v>
      </c>
      <c r="F518" s="2" t="s">
        <v>40</v>
      </c>
      <c r="G518" s="2" t="s">
        <v>155</v>
      </c>
      <c r="H518" s="2" t="s">
        <v>166</v>
      </c>
      <c r="I518">
        <v>4</v>
      </c>
      <c r="K518" t="str">
        <f>tblWD11a[[#This Row],[Sróty]]&amp; CHAR(10)&amp;" "&amp;tblWD11a[[#This Row],[Data]]</f>
        <v>LD.
 23r wrz</v>
      </c>
      <c r="L518">
        <v>0</v>
      </c>
      <c r="M518">
        <v>4</v>
      </c>
      <c r="P518" t="s">
        <v>40</v>
      </c>
      <c r="Q518" t="s">
        <v>762</v>
      </c>
      <c r="R518">
        <v>0</v>
      </c>
      <c r="S518">
        <v>4</v>
      </c>
      <c r="T518" t="str">
        <f>IF(PulpitNawigacyjny!$C$8="Cała Polska","PRAWDA",IF(PulpitNawigacyjny!$C$8='WD11'!P518,"PRAWDA","FAŁSZ"))</f>
        <v>PRAWDA</v>
      </c>
    </row>
    <row r="519" spans="1:20" x14ac:dyDescent="0.25">
      <c r="A519" s="2" t="s">
        <v>41</v>
      </c>
      <c r="B519" s="2" t="s">
        <v>163</v>
      </c>
      <c r="C519" s="2" t="s">
        <v>212</v>
      </c>
      <c r="D519">
        <v>0</v>
      </c>
      <c r="F519" s="2" t="s">
        <v>41</v>
      </c>
      <c r="G519" s="2" t="s">
        <v>155</v>
      </c>
      <c r="H519" s="2" t="s">
        <v>163</v>
      </c>
      <c r="I519">
        <v>30</v>
      </c>
      <c r="K519" t="str">
        <f>tblWD11a[[#This Row],[Sróty]]&amp; CHAR(10)&amp;" "&amp;tblWD11a[[#This Row],[Data]]</f>
        <v>MA.
 23r wrz</v>
      </c>
      <c r="L519">
        <v>0</v>
      </c>
      <c r="M519">
        <v>30</v>
      </c>
      <c r="P519" t="s">
        <v>41</v>
      </c>
      <c r="Q519" t="s">
        <v>763</v>
      </c>
      <c r="R519">
        <v>0</v>
      </c>
      <c r="S519">
        <v>30</v>
      </c>
      <c r="T519" t="str">
        <f>IF(PulpitNawigacyjny!$C$8="Cała Polska","PRAWDA",IF(PulpitNawigacyjny!$C$8='WD11'!P519,"PRAWDA","FAŁSZ"))</f>
        <v>PRAWDA</v>
      </c>
    </row>
    <row r="520" spans="1:20" x14ac:dyDescent="0.25">
      <c r="A520" s="2" t="s">
        <v>42</v>
      </c>
      <c r="B520" s="2" t="s">
        <v>167</v>
      </c>
      <c r="C520" s="2" t="s">
        <v>212</v>
      </c>
      <c r="D520">
        <v>4</v>
      </c>
      <c r="F520" s="2" t="s">
        <v>42</v>
      </c>
      <c r="G520" s="2" t="s">
        <v>155</v>
      </c>
      <c r="H520" s="2" t="s">
        <v>167</v>
      </c>
      <c r="I520">
        <v>49</v>
      </c>
      <c r="K520" t="str">
        <f>tblWD11a[[#This Row],[Sróty]]&amp; CHAR(10)&amp;" "&amp;tblWD11a[[#This Row],[Data]]</f>
        <v>MZ.
 23r wrz</v>
      </c>
      <c r="L520">
        <v>4</v>
      </c>
      <c r="M520">
        <v>49</v>
      </c>
      <c r="P520" t="s">
        <v>42</v>
      </c>
      <c r="Q520" t="s">
        <v>764</v>
      </c>
      <c r="R520">
        <v>4</v>
      </c>
      <c r="S520">
        <v>49</v>
      </c>
      <c r="T520" t="str">
        <f>IF(PulpitNawigacyjny!$C$8="Cała Polska","PRAWDA",IF(PulpitNawigacyjny!$C$8='WD11'!P520,"PRAWDA","FAŁSZ"))</f>
        <v>PRAWDA</v>
      </c>
    </row>
    <row r="521" spans="1:20" x14ac:dyDescent="0.25">
      <c r="A521" s="2" t="s">
        <v>43</v>
      </c>
      <c r="B521" s="2" t="s">
        <v>164</v>
      </c>
      <c r="C521" s="2" t="s">
        <v>212</v>
      </c>
      <c r="D521">
        <v>0</v>
      </c>
      <c r="F521" s="2" t="s">
        <v>43</v>
      </c>
      <c r="G521" s="2" t="s">
        <v>155</v>
      </c>
      <c r="H521" s="2" t="s">
        <v>164</v>
      </c>
      <c r="I521">
        <v>0</v>
      </c>
      <c r="K521" t="str">
        <f>tblWD11a[[#This Row],[Sróty]]&amp; CHAR(10)&amp;" "&amp;tblWD11a[[#This Row],[Data]]</f>
        <v>OP.
 23r wrz</v>
      </c>
      <c r="L521">
        <v>0</v>
      </c>
      <c r="M521">
        <v>0</v>
      </c>
      <c r="P521" t="s">
        <v>43</v>
      </c>
      <c r="Q521" t="s">
        <v>765</v>
      </c>
      <c r="R521">
        <v>0</v>
      </c>
      <c r="S521">
        <v>0</v>
      </c>
      <c r="T521" t="str">
        <f>IF(PulpitNawigacyjny!$C$8="Cała Polska","PRAWDA",IF(PulpitNawigacyjny!$C$8='WD11'!P521,"PRAWDA","FAŁSZ"))</f>
        <v>PRAWDA</v>
      </c>
    </row>
    <row r="522" spans="1:20" x14ac:dyDescent="0.25">
      <c r="A522" s="2" t="s">
        <v>44</v>
      </c>
      <c r="B522" s="2" t="s">
        <v>168</v>
      </c>
      <c r="C522" s="2" t="s">
        <v>212</v>
      </c>
      <c r="D522">
        <v>0</v>
      </c>
      <c r="F522" s="2" t="s">
        <v>44</v>
      </c>
      <c r="G522" s="2" t="s">
        <v>155</v>
      </c>
      <c r="H522" s="2" t="s">
        <v>168</v>
      </c>
      <c r="I522">
        <v>5</v>
      </c>
      <c r="K522" t="str">
        <f>tblWD11a[[#This Row],[Sróty]]&amp; CHAR(10)&amp;" "&amp;tblWD11a[[#This Row],[Data]]</f>
        <v>PK.
 23r wrz</v>
      </c>
      <c r="L522">
        <v>0</v>
      </c>
      <c r="M522">
        <v>5</v>
      </c>
      <c r="P522" t="s">
        <v>44</v>
      </c>
      <c r="Q522" t="s">
        <v>766</v>
      </c>
      <c r="R522">
        <v>0</v>
      </c>
      <c r="S522">
        <v>5</v>
      </c>
      <c r="T522" t="str">
        <f>IF(PulpitNawigacyjny!$C$8="Cała Polska","PRAWDA",IF(PulpitNawigacyjny!$C$8='WD11'!P522,"PRAWDA","FAŁSZ"))</f>
        <v>PRAWDA</v>
      </c>
    </row>
    <row r="523" spans="1:20" x14ac:dyDescent="0.25">
      <c r="A523" s="2" t="s">
        <v>45</v>
      </c>
      <c r="B523" s="2" t="s">
        <v>169</v>
      </c>
      <c r="C523" s="2" t="s">
        <v>212</v>
      </c>
      <c r="D523">
        <v>0</v>
      </c>
      <c r="F523" s="2" t="s">
        <v>45</v>
      </c>
      <c r="G523" s="2" t="s">
        <v>155</v>
      </c>
      <c r="H523" s="2" t="s">
        <v>169</v>
      </c>
      <c r="I523">
        <v>0</v>
      </c>
      <c r="K523" t="str">
        <f>tblWD11a[[#This Row],[Sróty]]&amp; CHAR(10)&amp;" "&amp;tblWD11a[[#This Row],[Data]]</f>
        <v>PD.
 23r wrz</v>
      </c>
      <c r="L523">
        <v>0</v>
      </c>
      <c r="M523">
        <v>0</v>
      </c>
      <c r="P523" t="s">
        <v>45</v>
      </c>
      <c r="Q523" t="s">
        <v>767</v>
      </c>
      <c r="R523">
        <v>0</v>
      </c>
      <c r="S523">
        <v>0</v>
      </c>
      <c r="T523" t="str">
        <f>IF(PulpitNawigacyjny!$C$8="Cała Polska","PRAWDA",IF(PulpitNawigacyjny!$C$8='WD11'!P523,"PRAWDA","FAŁSZ"))</f>
        <v>PRAWDA</v>
      </c>
    </row>
    <row r="524" spans="1:20" x14ac:dyDescent="0.25">
      <c r="A524" s="2" t="s">
        <v>46</v>
      </c>
      <c r="B524" s="2" t="s">
        <v>170</v>
      </c>
      <c r="C524" s="2" t="s">
        <v>212</v>
      </c>
      <c r="D524">
        <v>2</v>
      </c>
      <c r="F524" s="2" t="s">
        <v>46</v>
      </c>
      <c r="G524" s="2" t="s">
        <v>155</v>
      </c>
      <c r="H524" s="2" t="s">
        <v>170</v>
      </c>
      <c r="I524">
        <v>18</v>
      </c>
      <c r="K524" t="str">
        <f>tblWD11a[[#This Row],[Sróty]]&amp; CHAR(10)&amp;" "&amp;tblWD11a[[#This Row],[Data]]</f>
        <v>PM.
 23r wrz</v>
      </c>
      <c r="L524">
        <v>2</v>
      </c>
      <c r="M524">
        <v>18</v>
      </c>
      <c r="P524" t="s">
        <v>46</v>
      </c>
      <c r="Q524" t="s">
        <v>768</v>
      </c>
      <c r="R524">
        <v>2</v>
      </c>
      <c r="S524">
        <v>18</v>
      </c>
      <c r="T524" t="str">
        <f>IF(PulpitNawigacyjny!$C$8="Cała Polska","PRAWDA",IF(PulpitNawigacyjny!$C$8='WD11'!P524,"PRAWDA","FAŁSZ"))</f>
        <v>PRAWDA</v>
      </c>
    </row>
    <row r="525" spans="1:20" x14ac:dyDescent="0.25">
      <c r="A525" s="2" t="s">
        <v>47</v>
      </c>
      <c r="B525" s="2" t="s">
        <v>171</v>
      </c>
      <c r="C525" s="2" t="s">
        <v>212</v>
      </c>
      <c r="D525">
        <v>0</v>
      </c>
      <c r="F525" s="2" t="s">
        <v>47</v>
      </c>
      <c r="G525" s="2" t="s">
        <v>155</v>
      </c>
      <c r="H525" s="2" t="s">
        <v>171</v>
      </c>
      <c r="I525">
        <v>19</v>
      </c>
      <c r="K525" t="str">
        <f>tblWD11a[[#This Row],[Sróty]]&amp; CHAR(10)&amp;" "&amp;tblWD11a[[#This Row],[Data]]</f>
        <v>SL.
 23r wrz</v>
      </c>
      <c r="L525">
        <v>0</v>
      </c>
      <c r="M525">
        <v>19</v>
      </c>
      <c r="P525" t="s">
        <v>47</v>
      </c>
      <c r="Q525" t="s">
        <v>769</v>
      </c>
      <c r="R525">
        <v>0</v>
      </c>
      <c r="S525">
        <v>19</v>
      </c>
      <c r="T525" t="str">
        <f>IF(PulpitNawigacyjny!$C$8="Cała Polska","PRAWDA",IF(PulpitNawigacyjny!$C$8='WD11'!P525,"PRAWDA","FAŁSZ"))</f>
        <v>PRAWDA</v>
      </c>
    </row>
    <row r="526" spans="1:20" x14ac:dyDescent="0.25">
      <c r="A526" s="2" t="s">
        <v>48</v>
      </c>
      <c r="B526" s="2" t="s">
        <v>172</v>
      </c>
      <c r="C526" s="2" t="s">
        <v>212</v>
      </c>
      <c r="D526">
        <v>0</v>
      </c>
      <c r="F526" s="2" t="s">
        <v>48</v>
      </c>
      <c r="G526" s="2" t="s">
        <v>155</v>
      </c>
      <c r="H526" s="2" t="s">
        <v>172</v>
      </c>
      <c r="I526">
        <v>3</v>
      </c>
      <c r="K526" t="str">
        <f>tblWD11a[[#This Row],[Sróty]]&amp; CHAR(10)&amp;" "&amp;tblWD11a[[#This Row],[Data]]</f>
        <v>SK.
 23r wrz</v>
      </c>
      <c r="L526">
        <v>0</v>
      </c>
      <c r="M526">
        <v>3</v>
      </c>
      <c r="P526" t="s">
        <v>48</v>
      </c>
      <c r="Q526" t="s">
        <v>770</v>
      </c>
      <c r="R526">
        <v>0</v>
      </c>
      <c r="S526">
        <v>3</v>
      </c>
      <c r="T526" t="str">
        <f>IF(PulpitNawigacyjny!$C$8="Cała Polska","PRAWDA",IF(PulpitNawigacyjny!$C$8='WD11'!P526,"PRAWDA","FAŁSZ"))</f>
        <v>PRAWDA</v>
      </c>
    </row>
    <row r="527" spans="1:20" x14ac:dyDescent="0.25">
      <c r="A527" s="2" t="s">
        <v>49</v>
      </c>
      <c r="B527" s="2" t="s">
        <v>173</v>
      </c>
      <c r="C527" s="2" t="s">
        <v>212</v>
      </c>
      <c r="D527">
        <v>1</v>
      </c>
      <c r="F527" s="2" t="s">
        <v>49</v>
      </c>
      <c r="G527" s="2" t="s">
        <v>155</v>
      </c>
      <c r="H527" s="2" t="s">
        <v>173</v>
      </c>
      <c r="I527">
        <v>1</v>
      </c>
      <c r="K527" t="str">
        <f>tblWD11a[[#This Row],[Sróty]]&amp; CHAR(10)&amp;" "&amp;tblWD11a[[#This Row],[Data]]</f>
        <v>WN.
 23r wrz</v>
      </c>
      <c r="L527">
        <v>1</v>
      </c>
      <c r="M527">
        <v>1</v>
      </c>
      <c r="P527" t="s">
        <v>49</v>
      </c>
      <c r="Q527" t="s">
        <v>771</v>
      </c>
      <c r="R527">
        <v>1</v>
      </c>
      <c r="S527">
        <v>1</v>
      </c>
      <c r="T527" t="str">
        <f>IF(PulpitNawigacyjny!$C$8="Cała Polska","PRAWDA",IF(PulpitNawigacyjny!$C$8='WD11'!P527,"PRAWDA","FAŁSZ"))</f>
        <v>PRAWDA</v>
      </c>
    </row>
    <row r="528" spans="1:20" x14ac:dyDescent="0.25">
      <c r="A528" s="2" t="s">
        <v>50</v>
      </c>
      <c r="B528" s="2" t="s">
        <v>174</v>
      </c>
      <c r="C528" s="2" t="s">
        <v>212</v>
      </c>
      <c r="D528">
        <v>1</v>
      </c>
      <c r="F528" s="2" t="s">
        <v>50</v>
      </c>
      <c r="G528" s="2" t="s">
        <v>155</v>
      </c>
      <c r="H528" s="2" t="s">
        <v>174</v>
      </c>
      <c r="I528">
        <v>13</v>
      </c>
      <c r="K528" t="str">
        <f>tblWD11a[[#This Row],[Sróty]]&amp; CHAR(10)&amp;" "&amp;tblWD11a[[#This Row],[Data]]</f>
        <v>WP.
 23r wrz</v>
      </c>
      <c r="L528">
        <v>1</v>
      </c>
      <c r="M528">
        <v>13</v>
      </c>
      <c r="P528" t="s">
        <v>50</v>
      </c>
      <c r="Q528" t="s">
        <v>772</v>
      </c>
      <c r="R528">
        <v>1</v>
      </c>
      <c r="S528">
        <v>13</v>
      </c>
      <c r="T528" t="str">
        <f>IF(PulpitNawigacyjny!$C$8="Cała Polska","PRAWDA",IF(PulpitNawigacyjny!$C$8='WD11'!P528,"PRAWDA","FAŁSZ"))</f>
        <v>PRAWDA</v>
      </c>
    </row>
    <row r="529" spans="1:20" x14ac:dyDescent="0.25">
      <c r="A529" s="2" t="s">
        <v>51</v>
      </c>
      <c r="B529" s="2" t="s">
        <v>175</v>
      </c>
      <c r="C529" s="2" t="s">
        <v>212</v>
      </c>
      <c r="D529">
        <v>3</v>
      </c>
      <c r="F529" s="2" t="s">
        <v>51</v>
      </c>
      <c r="G529" s="2" t="s">
        <v>155</v>
      </c>
      <c r="H529" s="2" t="s">
        <v>175</v>
      </c>
      <c r="I529">
        <v>5</v>
      </c>
      <c r="K529" t="str">
        <f>tblWD11a[[#This Row],[Sróty]]&amp; CHAR(10)&amp;" "&amp;tblWD11a[[#This Row],[Data]]</f>
        <v>ZP.
 23r wrz</v>
      </c>
      <c r="L529">
        <v>3</v>
      </c>
      <c r="M529">
        <v>5</v>
      </c>
      <c r="P529" t="s">
        <v>51</v>
      </c>
      <c r="Q529" t="s">
        <v>773</v>
      </c>
      <c r="R529">
        <v>3</v>
      </c>
      <c r="S529">
        <v>5</v>
      </c>
      <c r="T529" t="str">
        <f>IF(PulpitNawigacyjny!$C$8="Cała Polska","PRAWDA",IF(PulpitNawigacyjny!$C$8='WD11'!P529,"PRAWDA","FAŁSZ"))</f>
        <v>PRAWDA</v>
      </c>
    </row>
    <row r="530" spans="1:20" x14ac:dyDescent="0.25">
      <c r="A530" s="2" t="s">
        <v>36</v>
      </c>
      <c r="B530" s="2" t="s">
        <v>160</v>
      </c>
      <c r="C530" s="2" t="s">
        <v>213</v>
      </c>
      <c r="D530">
        <v>1</v>
      </c>
      <c r="F530" s="2" t="s">
        <v>36</v>
      </c>
      <c r="G530" s="2" t="s">
        <v>156</v>
      </c>
      <c r="H530" s="2" t="s">
        <v>160</v>
      </c>
      <c r="I530">
        <v>16</v>
      </c>
      <c r="K530" t="str">
        <f>tblWD11a[[#This Row],[Sróty]]&amp; CHAR(10)&amp;" "&amp;tblWD11a[[#This Row],[Data]]</f>
        <v>DS.
 23r paź</v>
      </c>
      <c r="L530">
        <v>1</v>
      </c>
      <c r="M530">
        <v>16</v>
      </c>
      <c r="P530" t="s">
        <v>36</v>
      </c>
      <c r="Q530" t="s">
        <v>774</v>
      </c>
      <c r="R530">
        <v>1</v>
      </c>
      <c r="S530">
        <v>16</v>
      </c>
      <c r="T530" t="str">
        <f>IF(PulpitNawigacyjny!$C$8="Cała Polska","PRAWDA",IF(PulpitNawigacyjny!$C$8='WD11'!P530,"PRAWDA","FAŁSZ"))</f>
        <v>PRAWDA</v>
      </c>
    </row>
    <row r="531" spans="1:20" x14ac:dyDescent="0.25">
      <c r="A531" s="2" t="s">
        <v>37</v>
      </c>
      <c r="B531" s="2" t="s">
        <v>161</v>
      </c>
      <c r="C531" s="2" t="s">
        <v>213</v>
      </c>
      <c r="D531">
        <v>3</v>
      </c>
      <c r="F531" s="2" t="s">
        <v>37</v>
      </c>
      <c r="G531" s="2" t="s">
        <v>156</v>
      </c>
      <c r="H531" s="2" t="s">
        <v>161</v>
      </c>
      <c r="I531">
        <v>0</v>
      </c>
      <c r="K531" t="str">
        <f>tblWD11a[[#This Row],[Sróty]]&amp; CHAR(10)&amp;" "&amp;tblWD11a[[#This Row],[Data]]</f>
        <v>KP.
 23r paź</v>
      </c>
      <c r="L531">
        <v>3</v>
      </c>
      <c r="M531">
        <v>0</v>
      </c>
      <c r="P531" t="s">
        <v>37</v>
      </c>
      <c r="Q531" t="s">
        <v>775</v>
      </c>
      <c r="R531">
        <v>3</v>
      </c>
      <c r="S531">
        <v>0</v>
      </c>
      <c r="T531" t="str">
        <f>IF(PulpitNawigacyjny!$C$8="Cała Polska","PRAWDA",IF(PulpitNawigacyjny!$C$8='WD11'!P531,"PRAWDA","FAŁSZ"))</f>
        <v>PRAWDA</v>
      </c>
    </row>
    <row r="532" spans="1:20" x14ac:dyDescent="0.25">
      <c r="A532" s="2" t="s">
        <v>38</v>
      </c>
      <c r="B532" s="2" t="s">
        <v>162</v>
      </c>
      <c r="C532" s="2" t="s">
        <v>213</v>
      </c>
      <c r="D532">
        <v>0</v>
      </c>
      <c r="F532" s="2" t="s">
        <v>38</v>
      </c>
      <c r="G532" s="2" t="s">
        <v>156</v>
      </c>
      <c r="H532" s="2" t="s">
        <v>162</v>
      </c>
      <c r="I532">
        <v>7</v>
      </c>
      <c r="K532" t="str">
        <f>tblWD11a[[#This Row],[Sróty]]&amp; CHAR(10)&amp;" "&amp;tblWD11a[[#This Row],[Data]]</f>
        <v>LU.
 23r paź</v>
      </c>
      <c r="L532">
        <v>0</v>
      </c>
      <c r="M532">
        <v>7</v>
      </c>
      <c r="P532" t="s">
        <v>38</v>
      </c>
      <c r="Q532" t="s">
        <v>776</v>
      </c>
      <c r="R532">
        <v>0</v>
      </c>
      <c r="S532">
        <v>7</v>
      </c>
      <c r="T532" t="str">
        <f>IF(PulpitNawigacyjny!$C$8="Cała Polska","PRAWDA",IF(PulpitNawigacyjny!$C$8='WD11'!P532,"PRAWDA","FAŁSZ"))</f>
        <v>PRAWDA</v>
      </c>
    </row>
    <row r="533" spans="1:20" x14ac:dyDescent="0.25">
      <c r="A533" s="2" t="s">
        <v>39</v>
      </c>
      <c r="B533" s="2" t="s">
        <v>165</v>
      </c>
      <c r="C533" s="2" t="s">
        <v>213</v>
      </c>
      <c r="D533">
        <v>0</v>
      </c>
      <c r="F533" s="2" t="s">
        <v>39</v>
      </c>
      <c r="G533" s="2" t="s">
        <v>156</v>
      </c>
      <c r="H533" s="2" t="s">
        <v>165</v>
      </c>
      <c r="I533">
        <v>0</v>
      </c>
      <c r="K533" t="str">
        <f>tblWD11a[[#This Row],[Sróty]]&amp; CHAR(10)&amp;" "&amp;tblWD11a[[#This Row],[Data]]</f>
        <v>LB.
 23r paź</v>
      </c>
      <c r="L533">
        <v>0</v>
      </c>
      <c r="M533">
        <v>0</v>
      </c>
      <c r="P533" t="s">
        <v>39</v>
      </c>
      <c r="Q533" t="s">
        <v>777</v>
      </c>
      <c r="R533">
        <v>0</v>
      </c>
      <c r="S533">
        <v>0</v>
      </c>
      <c r="T533" t="str">
        <f>IF(PulpitNawigacyjny!$C$8="Cała Polska","PRAWDA",IF(PulpitNawigacyjny!$C$8='WD11'!P533,"PRAWDA","FAŁSZ"))</f>
        <v>PRAWDA</v>
      </c>
    </row>
    <row r="534" spans="1:20" x14ac:dyDescent="0.25">
      <c r="A534" s="2" t="s">
        <v>40</v>
      </c>
      <c r="B534" s="2" t="s">
        <v>166</v>
      </c>
      <c r="C534" s="2" t="s">
        <v>213</v>
      </c>
      <c r="D534">
        <v>17</v>
      </c>
      <c r="F534" s="2" t="s">
        <v>40</v>
      </c>
      <c r="G534" s="2" t="s">
        <v>156</v>
      </c>
      <c r="H534" s="2" t="s">
        <v>166</v>
      </c>
      <c r="I534">
        <v>3</v>
      </c>
      <c r="K534" t="str">
        <f>tblWD11a[[#This Row],[Sróty]]&amp; CHAR(10)&amp;" "&amp;tblWD11a[[#This Row],[Data]]</f>
        <v>LD.
 23r paź</v>
      </c>
      <c r="L534">
        <v>17</v>
      </c>
      <c r="M534">
        <v>3</v>
      </c>
      <c r="P534" t="s">
        <v>40</v>
      </c>
      <c r="Q534" t="s">
        <v>778</v>
      </c>
      <c r="R534">
        <v>17</v>
      </c>
      <c r="S534">
        <v>3</v>
      </c>
      <c r="T534" t="str">
        <f>IF(PulpitNawigacyjny!$C$8="Cała Polska","PRAWDA",IF(PulpitNawigacyjny!$C$8='WD11'!P534,"PRAWDA","FAŁSZ"))</f>
        <v>PRAWDA</v>
      </c>
    </row>
    <row r="535" spans="1:20" x14ac:dyDescent="0.25">
      <c r="A535" s="2" t="s">
        <v>41</v>
      </c>
      <c r="B535" s="2" t="s">
        <v>163</v>
      </c>
      <c r="C535" s="2" t="s">
        <v>213</v>
      </c>
      <c r="D535">
        <v>2</v>
      </c>
      <c r="F535" s="2" t="s">
        <v>41</v>
      </c>
      <c r="G535" s="2" t="s">
        <v>156</v>
      </c>
      <c r="H535" s="2" t="s">
        <v>163</v>
      </c>
      <c r="I535">
        <v>17</v>
      </c>
      <c r="K535" t="str">
        <f>tblWD11a[[#This Row],[Sróty]]&amp; CHAR(10)&amp;" "&amp;tblWD11a[[#This Row],[Data]]</f>
        <v>MA.
 23r paź</v>
      </c>
      <c r="L535">
        <v>2</v>
      </c>
      <c r="M535">
        <v>17</v>
      </c>
      <c r="P535" t="s">
        <v>41</v>
      </c>
      <c r="Q535" t="s">
        <v>779</v>
      </c>
      <c r="R535">
        <v>2</v>
      </c>
      <c r="S535">
        <v>17</v>
      </c>
      <c r="T535" t="str">
        <f>IF(PulpitNawigacyjny!$C$8="Cała Polska","PRAWDA",IF(PulpitNawigacyjny!$C$8='WD11'!P535,"PRAWDA","FAŁSZ"))</f>
        <v>PRAWDA</v>
      </c>
    </row>
    <row r="536" spans="1:20" x14ac:dyDescent="0.25">
      <c r="A536" s="2" t="s">
        <v>42</v>
      </c>
      <c r="B536" s="2" t="s">
        <v>167</v>
      </c>
      <c r="C536" s="2" t="s">
        <v>213</v>
      </c>
      <c r="D536">
        <v>5</v>
      </c>
      <c r="F536" s="2" t="s">
        <v>42</v>
      </c>
      <c r="G536" s="2" t="s">
        <v>156</v>
      </c>
      <c r="H536" s="2" t="s">
        <v>167</v>
      </c>
      <c r="I536">
        <v>40</v>
      </c>
      <c r="K536" t="str">
        <f>tblWD11a[[#This Row],[Sróty]]&amp; CHAR(10)&amp;" "&amp;tblWD11a[[#This Row],[Data]]</f>
        <v>MZ.
 23r paź</v>
      </c>
      <c r="L536">
        <v>5</v>
      </c>
      <c r="M536">
        <v>40</v>
      </c>
      <c r="P536" t="s">
        <v>42</v>
      </c>
      <c r="Q536" t="s">
        <v>780</v>
      </c>
      <c r="R536">
        <v>5</v>
      </c>
      <c r="S536">
        <v>40</v>
      </c>
      <c r="T536" t="str">
        <f>IF(PulpitNawigacyjny!$C$8="Cała Polska","PRAWDA",IF(PulpitNawigacyjny!$C$8='WD11'!P536,"PRAWDA","FAŁSZ"))</f>
        <v>PRAWDA</v>
      </c>
    </row>
    <row r="537" spans="1:20" x14ac:dyDescent="0.25">
      <c r="A537" s="2" t="s">
        <v>43</v>
      </c>
      <c r="B537" s="2" t="s">
        <v>164</v>
      </c>
      <c r="C537" s="2" t="s">
        <v>213</v>
      </c>
      <c r="D537">
        <v>1</v>
      </c>
      <c r="F537" s="2" t="s">
        <v>43</v>
      </c>
      <c r="G537" s="2" t="s">
        <v>156</v>
      </c>
      <c r="H537" s="2" t="s">
        <v>164</v>
      </c>
      <c r="I537">
        <v>0</v>
      </c>
      <c r="K537" t="str">
        <f>tblWD11a[[#This Row],[Sróty]]&amp; CHAR(10)&amp;" "&amp;tblWD11a[[#This Row],[Data]]</f>
        <v>OP.
 23r paź</v>
      </c>
      <c r="L537">
        <v>1</v>
      </c>
      <c r="M537">
        <v>0</v>
      </c>
      <c r="P537" t="s">
        <v>43</v>
      </c>
      <c r="Q537" t="s">
        <v>781</v>
      </c>
      <c r="R537">
        <v>1</v>
      </c>
      <c r="S537">
        <v>0</v>
      </c>
      <c r="T537" t="str">
        <f>IF(PulpitNawigacyjny!$C$8="Cała Polska","PRAWDA",IF(PulpitNawigacyjny!$C$8='WD11'!P537,"PRAWDA","FAŁSZ"))</f>
        <v>PRAWDA</v>
      </c>
    </row>
    <row r="538" spans="1:20" x14ac:dyDescent="0.25">
      <c r="A538" s="2" t="s">
        <v>44</v>
      </c>
      <c r="B538" s="2" t="s">
        <v>168</v>
      </c>
      <c r="C538" s="2" t="s">
        <v>213</v>
      </c>
      <c r="D538">
        <v>0</v>
      </c>
      <c r="F538" s="2" t="s">
        <v>44</v>
      </c>
      <c r="G538" s="2" t="s">
        <v>156</v>
      </c>
      <c r="H538" s="2" t="s">
        <v>168</v>
      </c>
      <c r="I538">
        <v>1</v>
      </c>
      <c r="K538" t="str">
        <f>tblWD11a[[#This Row],[Sróty]]&amp; CHAR(10)&amp;" "&amp;tblWD11a[[#This Row],[Data]]</f>
        <v>PK.
 23r paź</v>
      </c>
      <c r="L538">
        <v>0</v>
      </c>
      <c r="M538">
        <v>1</v>
      </c>
      <c r="P538" t="s">
        <v>44</v>
      </c>
      <c r="Q538" t="s">
        <v>782</v>
      </c>
      <c r="R538">
        <v>0</v>
      </c>
      <c r="S538">
        <v>1</v>
      </c>
      <c r="T538" t="str">
        <f>IF(PulpitNawigacyjny!$C$8="Cała Polska","PRAWDA",IF(PulpitNawigacyjny!$C$8='WD11'!P538,"PRAWDA","FAŁSZ"))</f>
        <v>PRAWDA</v>
      </c>
    </row>
    <row r="539" spans="1:20" x14ac:dyDescent="0.25">
      <c r="A539" s="2" t="s">
        <v>45</v>
      </c>
      <c r="B539" s="2" t="s">
        <v>169</v>
      </c>
      <c r="C539" s="2" t="s">
        <v>213</v>
      </c>
      <c r="D539">
        <v>0</v>
      </c>
      <c r="F539" s="2" t="s">
        <v>45</v>
      </c>
      <c r="G539" s="2" t="s">
        <v>156</v>
      </c>
      <c r="H539" s="2" t="s">
        <v>169</v>
      </c>
      <c r="I539">
        <v>2</v>
      </c>
      <c r="K539" t="str">
        <f>tblWD11a[[#This Row],[Sróty]]&amp; CHAR(10)&amp;" "&amp;tblWD11a[[#This Row],[Data]]</f>
        <v>PD.
 23r paź</v>
      </c>
      <c r="L539">
        <v>0</v>
      </c>
      <c r="M539">
        <v>2</v>
      </c>
      <c r="P539" t="s">
        <v>45</v>
      </c>
      <c r="Q539" t="s">
        <v>783</v>
      </c>
      <c r="R539">
        <v>0</v>
      </c>
      <c r="S539">
        <v>2</v>
      </c>
      <c r="T539" t="str">
        <f>IF(PulpitNawigacyjny!$C$8="Cała Polska","PRAWDA",IF(PulpitNawigacyjny!$C$8='WD11'!P539,"PRAWDA","FAŁSZ"))</f>
        <v>PRAWDA</v>
      </c>
    </row>
    <row r="540" spans="1:20" x14ac:dyDescent="0.25">
      <c r="A540" s="2" t="s">
        <v>46</v>
      </c>
      <c r="B540" s="2" t="s">
        <v>170</v>
      </c>
      <c r="C540" s="2" t="s">
        <v>213</v>
      </c>
      <c r="D540">
        <v>2</v>
      </c>
      <c r="F540" s="2" t="s">
        <v>46</v>
      </c>
      <c r="G540" s="2" t="s">
        <v>156</v>
      </c>
      <c r="H540" s="2" t="s">
        <v>170</v>
      </c>
      <c r="I540">
        <v>22</v>
      </c>
      <c r="K540" t="str">
        <f>tblWD11a[[#This Row],[Sróty]]&amp; CHAR(10)&amp;" "&amp;tblWD11a[[#This Row],[Data]]</f>
        <v>PM.
 23r paź</v>
      </c>
      <c r="L540">
        <v>2</v>
      </c>
      <c r="M540">
        <v>22</v>
      </c>
      <c r="P540" t="s">
        <v>46</v>
      </c>
      <c r="Q540" t="s">
        <v>784</v>
      </c>
      <c r="R540">
        <v>2</v>
      </c>
      <c r="S540">
        <v>22</v>
      </c>
      <c r="T540" t="str">
        <f>IF(PulpitNawigacyjny!$C$8="Cała Polska","PRAWDA",IF(PulpitNawigacyjny!$C$8='WD11'!P540,"PRAWDA","FAŁSZ"))</f>
        <v>PRAWDA</v>
      </c>
    </row>
    <row r="541" spans="1:20" x14ac:dyDescent="0.25">
      <c r="A541" s="2" t="s">
        <v>47</v>
      </c>
      <c r="B541" s="2" t="s">
        <v>171</v>
      </c>
      <c r="C541" s="2" t="s">
        <v>213</v>
      </c>
      <c r="D541">
        <v>1</v>
      </c>
      <c r="F541" s="2" t="s">
        <v>47</v>
      </c>
      <c r="G541" s="2" t="s">
        <v>156</v>
      </c>
      <c r="H541" s="2" t="s">
        <v>171</v>
      </c>
      <c r="I541">
        <v>3</v>
      </c>
      <c r="K541" t="str">
        <f>tblWD11a[[#This Row],[Sróty]]&amp; CHAR(10)&amp;" "&amp;tblWD11a[[#This Row],[Data]]</f>
        <v>SL.
 23r paź</v>
      </c>
      <c r="L541">
        <v>1</v>
      </c>
      <c r="M541">
        <v>3</v>
      </c>
      <c r="P541" t="s">
        <v>47</v>
      </c>
      <c r="Q541" t="s">
        <v>785</v>
      </c>
      <c r="R541">
        <v>1</v>
      </c>
      <c r="S541">
        <v>3</v>
      </c>
      <c r="T541" t="str">
        <f>IF(PulpitNawigacyjny!$C$8="Cała Polska","PRAWDA",IF(PulpitNawigacyjny!$C$8='WD11'!P541,"PRAWDA","FAŁSZ"))</f>
        <v>PRAWDA</v>
      </c>
    </row>
    <row r="542" spans="1:20" x14ac:dyDescent="0.25">
      <c r="A542" s="2" t="s">
        <v>48</v>
      </c>
      <c r="B542" s="2" t="s">
        <v>172</v>
      </c>
      <c r="C542" s="2" t="s">
        <v>213</v>
      </c>
      <c r="D542">
        <v>0</v>
      </c>
      <c r="F542" s="2" t="s">
        <v>48</v>
      </c>
      <c r="G542" s="2" t="s">
        <v>156</v>
      </c>
      <c r="H542" s="2" t="s">
        <v>172</v>
      </c>
      <c r="I542">
        <v>0</v>
      </c>
      <c r="K542" t="str">
        <f>tblWD11a[[#This Row],[Sróty]]&amp; CHAR(10)&amp;" "&amp;tblWD11a[[#This Row],[Data]]</f>
        <v>SK.
 23r paź</v>
      </c>
      <c r="L542">
        <v>0</v>
      </c>
      <c r="M542">
        <v>0</v>
      </c>
      <c r="P542" t="s">
        <v>48</v>
      </c>
      <c r="Q542" t="s">
        <v>786</v>
      </c>
      <c r="R542">
        <v>0</v>
      </c>
      <c r="S542">
        <v>0</v>
      </c>
      <c r="T542" t="str">
        <f>IF(PulpitNawigacyjny!$C$8="Cała Polska","PRAWDA",IF(PulpitNawigacyjny!$C$8='WD11'!P542,"PRAWDA","FAŁSZ"))</f>
        <v>PRAWDA</v>
      </c>
    </row>
    <row r="543" spans="1:20" x14ac:dyDescent="0.25">
      <c r="A543" s="2" t="s">
        <v>49</v>
      </c>
      <c r="B543" s="2" t="s">
        <v>173</v>
      </c>
      <c r="C543" s="2" t="s">
        <v>213</v>
      </c>
      <c r="D543">
        <v>1</v>
      </c>
      <c r="F543" s="2" t="s">
        <v>49</v>
      </c>
      <c r="G543" s="2" t="s">
        <v>156</v>
      </c>
      <c r="H543" s="2" t="s">
        <v>173</v>
      </c>
      <c r="I543">
        <v>0</v>
      </c>
      <c r="K543" t="str">
        <f>tblWD11a[[#This Row],[Sróty]]&amp; CHAR(10)&amp;" "&amp;tblWD11a[[#This Row],[Data]]</f>
        <v>WN.
 23r paź</v>
      </c>
      <c r="L543">
        <v>1</v>
      </c>
      <c r="M543">
        <v>0</v>
      </c>
      <c r="P543" t="s">
        <v>49</v>
      </c>
      <c r="Q543" t="s">
        <v>787</v>
      </c>
      <c r="R543">
        <v>1</v>
      </c>
      <c r="S543">
        <v>0</v>
      </c>
      <c r="T543" t="str">
        <f>IF(PulpitNawigacyjny!$C$8="Cała Polska","PRAWDA",IF(PulpitNawigacyjny!$C$8='WD11'!P543,"PRAWDA","FAŁSZ"))</f>
        <v>PRAWDA</v>
      </c>
    </row>
    <row r="544" spans="1:20" x14ac:dyDescent="0.25">
      <c r="A544" s="2" t="s">
        <v>50</v>
      </c>
      <c r="B544" s="2" t="s">
        <v>174</v>
      </c>
      <c r="C544" s="2" t="s">
        <v>213</v>
      </c>
      <c r="D544">
        <v>2</v>
      </c>
      <c r="F544" s="2" t="s">
        <v>50</v>
      </c>
      <c r="G544" s="2" t="s">
        <v>156</v>
      </c>
      <c r="H544" s="2" t="s">
        <v>174</v>
      </c>
      <c r="I544">
        <v>21</v>
      </c>
      <c r="K544" t="str">
        <f>tblWD11a[[#This Row],[Sróty]]&amp; CHAR(10)&amp;" "&amp;tblWD11a[[#This Row],[Data]]</f>
        <v>WP.
 23r paź</v>
      </c>
      <c r="L544">
        <v>2</v>
      </c>
      <c r="M544">
        <v>21</v>
      </c>
      <c r="P544" t="s">
        <v>50</v>
      </c>
      <c r="Q544" t="s">
        <v>788</v>
      </c>
      <c r="R544">
        <v>2</v>
      </c>
      <c r="S544">
        <v>21</v>
      </c>
      <c r="T544" t="str">
        <f>IF(PulpitNawigacyjny!$C$8="Cała Polska","PRAWDA",IF(PulpitNawigacyjny!$C$8='WD11'!P544,"PRAWDA","FAŁSZ"))</f>
        <v>PRAWDA</v>
      </c>
    </row>
    <row r="545" spans="1:20" x14ac:dyDescent="0.25">
      <c r="A545" s="2" t="s">
        <v>51</v>
      </c>
      <c r="B545" s="2" t="s">
        <v>175</v>
      </c>
      <c r="C545" s="2" t="s">
        <v>213</v>
      </c>
      <c r="D545">
        <v>0</v>
      </c>
      <c r="F545" s="2" t="s">
        <v>51</v>
      </c>
      <c r="G545" s="2" t="s">
        <v>156</v>
      </c>
      <c r="H545" s="2" t="s">
        <v>175</v>
      </c>
      <c r="I545">
        <v>0</v>
      </c>
      <c r="K545" t="str">
        <f>tblWD11a[[#This Row],[Sróty]]&amp; CHAR(10)&amp;" "&amp;tblWD11a[[#This Row],[Data]]</f>
        <v>ZP.
 23r paź</v>
      </c>
      <c r="L545">
        <v>0</v>
      </c>
      <c r="M545">
        <v>0</v>
      </c>
      <c r="P545" t="s">
        <v>51</v>
      </c>
      <c r="Q545" t="s">
        <v>789</v>
      </c>
      <c r="R545">
        <v>0</v>
      </c>
      <c r="S545">
        <v>0</v>
      </c>
      <c r="T545" t="str">
        <f>IF(PulpitNawigacyjny!$C$8="Cała Polska","PRAWDA",IF(PulpitNawigacyjny!$C$8='WD11'!P545,"PRAWDA","FAŁSZ"))</f>
        <v>PRAWDA</v>
      </c>
    </row>
    <row r="546" spans="1:20" x14ac:dyDescent="0.25">
      <c r="A546" s="2" t="s">
        <v>36</v>
      </c>
      <c r="B546" s="2" t="s">
        <v>160</v>
      </c>
      <c r="C546" s="2" t="s">
        <v>214</v>
      </c>
      <c r="D546">
        <v>12</v>
      </c>
      <c r="F546" s="2" t="s">
        <v>36</v>
      </c>
      <c r="G546" s="2" t="s">
        <v>157</v>
      </c>
      <c r="H546" s="2" t="s">
        <v>160</v>
      </c>
      <c r="I546">
        <v>10</v>
      </c>
      <c r="K546" t="str">
        <f>tblWD11a[[#This Row],[Sróty]]&amp; CHAR(10)&amp;" "&amp;tblWD11a[[#This Row],[Data]]</f>
        <v>DS.
 23r lis</v>
      </c>
      <c r="L546">
        <v>12</v>
      </c>
      <c r="M546">
        <v>10</v>
      </c>
      <c r="P546" t="s">
        <v>36</v>
      </c>
      <c r="Q546" t="s">
        <v>790</v>
      </c>
      <c r="R546">
        <v>12</v>
      </c>
      <c r="S546">
        <v>10</v>
      </c>
      <c r="T546" t="str">
        <f>IF(PulpitNawigacyjny!$C$8="Cała Polska","PRAWDA",IF(PulpitNawigacyjny!$C$8='WD11'!P546,"PRAWDA","FAŁSZ"))</f>
        <v>PRAWDA</v>
      </c>
    </row>
    <row r="547" spans="1:20" x14ac:dyDescent="0.25">
      <c r="A547" s="2" t="s">
        <v>37</v>
      </c>
      <c r="B547" s="2" t="s">
        <v>161</v>
      </c>
      <c r="C547" s="2" t="s">
        <v>214</v>
      </c>
      <c r="D547">
        <v>6</v>
      </c>
      <c r="F547" s="2" t="s">
        <v>37</v>
      </c>
      <c r="G547" s="2" t="s">
        <v>157</v>
      </c>
      <c r="H547" s="2" t="s">
        <v>161</v>
      </c>
      <c r="I547">
        <v>0</v>
      </c>
      <c r="K547" t="str">
        <f>tblWD11a[[#This Row],[Sróty]]&amp; CHAR(10)&amp;" "&amp;tblWD11a[[#This Row],[Data]]</f>
        <v>KP.
 23r lis</v>
      </c>
      <c r="L547">
        <v>6</v>
      </c>
      <c r="M547">
        <v>0</v>
      </c>
      <c r="P547" t="s">
        <v>37</v>
      </c>
      <c r="Q547" t="s">
        <v>791</v>
      </c>
      <c r="R547">
        <v>6</v>
      </c>
      <c r="S547">
        <v>0</v>
      </c>
      <c r="T547" t="str">
        <f>IF(PulpitNawigacyjny!$C$8="Cała Polska","PRAWDA",IF(PulpitNawigacyjny!$C$8='WD11'!P547,"PRAWDA","FAŁSZ"))</f>
        <v>PRAWDA</v>
      </c>
    </row>
    <row r="548" spans="1:20" x14ac:dyDescent="0.25">
      <c r="A548" s="2" t="s">
        <v>38</v>
      </c>
      <c r="B548" s="2" t="s">
        <v>162</v>
      </c>
      <c r="C548" s="2" t="s">
        <v>214</v>
      </c>
      <c r="D548">
        <v>2</v>
      </c>
      <c r="F548" s="2" t="s">
        <v>38</v>
      </c>
      <c r="G548" s="2" t="s">
        <v>157</v>
      </c>
      <c r="H548" s="2" t="s">
        <v>162</v>
      </c>
      <c r="I548">
        <v>1</v>
      </c>
      <c r="K548" t="str">
        <f>tblWD11a[[#This Row],[Sróty]]&amp; CHAR(10)&amp;" "&amp;tblWD11a[[#This Row],[Data]]</f>
        <v>LU.
 23r lis</v>
      </c>
      <c r="L548">
        <v>2</v>
      </c>
      <c r="M548">
        <v>1</v>
      </c>
      <c r="P548" t="s">
        <v>38</v>
      </c>
      <c r="Q548" t="s">
        <v>792</v>
      </c>
      <c r="R548">
        <v>2</v>
      </c>
      <c r="S548">
        <v>1</v>
      </c>
      <c r="T548" t="str">
        <f>IF(PulpitNawigacyjny!$C$8="Cała Polska","PRAWDA",IF(PulpitNawigacyjny!$C$8='WD11'!P548,"PRAWDA","FAŁSZ"))</f>
        <v>PRAWDA</v>
      </c>
    </row>
    <row r="549" spans="1:20" x14ac:dyDescent="0.25">
      <c r="A549" s="2" t="s">
        <v>39</v>
      </c>
      <c r="B549" s="2" t="s">
        <v>165</v>
      </c>
      <c r="C549" s="2" t="s">
        <v>214</v>
      </c>
      <c r="D549">
        <v>2</v>
      </c>
      <c r="F549" s="2" t="s">
        <v>39</v>
      </c>
      <c r="G549" s="2" t="s">
        <v>157</v>
      </c>
      <c r="H549" s="2" t="s">
        <v>165</v>
      </c>
      <c r="I549">
        <v>0</v>
      </c>
      <c r="K549" t="str">
        <f>tblWD11a[[#This Row],[Sróty]]&amp; CHAR(10)&amp;" "&amp;tblWD11a[[#This Row],[Data]]</f>
        <v>LB.
 23r lis</v>
      </c>
      <c r="L549">
        <v>2</v>
      </c>
      <c r="M549">
        <v>0</v>
      </c>
      <c r="P549" t="s">
        <v>39</v>
      </c>
      <c r="Q549" t="s">
        <v>793</v>
      </c>
      <c r="R549">
        <v>2</v>
      </c>
      <c r="S549">
        <v>0</v>
      </c>
      <c r="T549" t="str">
        <f>IF(PulpitNawigacyjny!$C$8="Cała Polska","PRAWDA",IF(PulpitNawigacyjny!$C$8='WD11'!P549,"PRAWDA","FAŁSZ"))</f>
        <v>PRAWDA</v>
      </c>
    </row>
    <row r="550" spans="1:20" x14ac:dyDescent="0.25">
      <c r="A550" s="2" t="s">
        <v>40</v>
      </c>
      <c r="B550" s="2" t="s">
        <v>166</v>
      </c>
      <c r="C550" s="2" t="s">
        <v>214</v>
      </c>
      <c r="D550">
        <v>25</v>
      </c>
      <c r="F550" s="2" t="s">
        <v>40</v>
      </c>
      <c r="G550" s="2" t="s">
        <v>157</v>
      </c>
      <c r="H550" s="2" t="s">
        <v>166</v>
      </c>
      <c r="I550">
        <v>7</v>
      </c>
      <c r="K550" t="str">
        <f>tblWD11a[[#This Row],[Sróty]]&amp; CHAR(10)&amp;" "&amp;tblWD11a[[#This Row],[Data]]</f>
        <v>LD.
 23r lis</v>
      </c>
      <c r="L550">
        <v>25</v>
      </c>
      <c r="M550">
        <v>7</v>
      </c>
      <c r="P550" t="s">
        <v>40</v>
      </c>
      <c r="Q550" t="s">
        <v>794</v>
      </c>
      <c r="R550">
        <v>25</v>
      </c>
      <c r="S550">
        <v>7</v>
      </c>
      <c r="T550" t="str">
        <f>IF(PulpitNawigacyjny!$C$8="Cała Polska","PRAWDA",IF(PulpitNawigacyjny!$C$8='WD11'!P550,"PRAWDA","FAŁSZ"))</f>
        <v>PRAWDA</v>
      </c>
    </row>
    <row r="551" spans="1:20" x14ac:dyDescent="0.25">
      <c r="A551" s="2" t="s">
        <v>41</v>
      </c>
      <c r="B551" s="2" t="s">
        <v>163</v>
      </c>
      <c r="C551" s="2" t="s">
        <v>214</v>
      </c>
      <c r="D551">
        <v>2</v>
      </c>
      <c r="F551" s="2" t="s">
        <v>41</v>
      </c>
      <c r="G551" s="2" t="s">
        <v>157</v>
      </c>
      <c r="H551" s="2" t="s">
        <v>163</v>
      </c>
      <c r="I551">
        <v>24</v>
      </c>
      <c r="K551" t="str">
        <f>tblWD11a[[#This Row],[Sróty]]&amp; CHAR(10)&amp;" "&amp;tblWD11a[[#This Row],[Data]]</f>
        <v>MA.
 23r lis</v>
      </c>
      <c r="L551">
        <v>2</v>
      </c>
      <c r="M551">
        <v>24</v>
      </c>
      <c r="P551" t="s">
        <v>41</v>
      </c>
      <c r="Q551" t="s">
        <v>795</v>
      </c>
      <c r="R551">
        <v>2</v>
      </c>
      <c r="S551">
        <v>24</v>
      </c>
      <c r="T551" t="str">
        <f>IF(PulpitNawigacyjny!$C$8="Cała Polska","PRAWDA",IF(PulpitNawigacyjny!$C$8='WD11'!P551,"PRAWDA","FAŁSZ"))</f>
        <v>PRAWDA</v>
      </c>
    </row>
    <row r="552" spans="1:20" x14ac:dyDescent="0.25">
      <c r="A552" s="2" t="s">
        <v>42</v>
      </c>
      <c r="B552" s="2" t="s">
        <v>167</v>
      </c>
      <c r="C552" s="2" t="s">
        <v>214</v>
      </c>
      <c r="D552">
        <v>27</v>
      </c>
      <c r="F552" s="2" t="s">
        <v>42</v>
      </c>
      <c r="G552" s="2" t="s">
        <v>157</v>
      </c>
      <c r="H552" s="2" t="s">
        <v>167</v>
      </c>
      <c r="I552">
        <v>42</v>
      </c>
      <c r="K552" t="str">
        <f>tblWD11a[[#This Row],[Sróty]]&amp; CHAR(10)&amp;" "&amp;tblWD11a[[#This Row],[Data]]</f>
        <v>MZ.
 23r lis</v>
      </c>
      <c r="L552">
        <v>27</v>
      </c>
      <c r="M552">
        <v>42</v>
      </c>
      <c r="P552" t="s">
        <v>42</v>
      </c>
      <c r="Q552" t="s">
        <v>796</v>
      </c>
      <c r="R552">
        <v>27</v>
      </c>
      <c r="S552">
        <v>42</v>
      </c>
      <c r="T552" t="str">
        <f>IF(PulpitNawigacyjny!$C$8="Cała Polska","PRAWDA",IF(PulpitNawigacyjny!$C$8='WD11'!P552,"PRAWDA","FAŁSZ"))</f>
        <v>PRAWDA</v>
      </c>
    </row>
    <row r="553" spans="1:20" x14ac:dyDescent="0.25">
      <c r="A553" s="2" t="s">
        <v>43</v>
      </c>
      <c r="B553" s="2" t="s">
        <v>164</v>
      </c>
      <c r="C553" s="2" t="s">
        <v>214</v>
      </c>
      <c r="D553">
        <v>6</v>
      </c>
      <c r="F553" s="2" t="s">
        <v>43</v>
      </c>
      <c r="G553" s="2" t="s">
        <v>157</v>
      </c>
      <c r="H553" s="2" t="s">
        <v>164</v>
      </c>
      <c r="I553">
        <v>0</v>
      </c>
      <c r="K553" t="str">
        <f>tblWD11a[[#This Row],[Sróty]]&amp; CHAR(10)&amp;" "&amp;tblWD11a[[#This Row],[Data]]</f>
        <v>OP.
 23r lis</v>
      </c>
      <c r="L553">
        <v>6</v>
      </c>
      <c r="M553">
        <v>0</v>
      </c>
      <c r="P553" t="s">
        <v>43</v>
      </c>
      <c r="Q553" t="s">
        <v>797</v>
      </c>
      <c r="R553">
        <v>6</v>
      </c>
      <c r="S553">
        <v>0</v>
      </c>
      <c r="T553" t="str">
        <f>IF(PulpitNawigacyjny!$C$8="Cała Polska","PRAWDA",IF(PulpitNawigacyjny!$C$8='WD11'!P553,"PRAWDA","FAŁSZ"))</f>
        <v>PRAWDA</v>
      </c>
    </row>
    <row r="554" spans="1:20" x14ac:dyDescent="0.25">
      <c r="A554" s="2" t="s">
        <v>44</v>
      </c>
      <c r="B554" s="2" t="s">
        <v>168</v>
      </c>
      <c r="C554" s="2" t="s">
        <v>214</v>
      </c>
      <c r="D554">
        <v>3</v>
      </c>
      <c r="F554" s="2" t="s">
        <v>44</v>
      </c>
      <c r="G554" s="2" t="s">
        <v>157</v>
      </c>
      <c r="H554" s="2" t="s">
        <v>168</v>
      </c>
      <c r="I554">
        <v>0</v>
      </c>
      <c r="K554" t="str">
        <f>tblWD11a[[#This Row],[Sróty]]&amp; CHAR(10)&amp;" "&amp;tblWD11a[[#This Row],[Data]]</f>
        <v>PK.
 23r lis</v>
      </c>
      <c r="L554">
        <v>3</v>
      </c>
      <c r="M554">
        <v>0</v>
      </c>
      <c r="P554" t="s">
        <v>44</v>
      </c>
      <c r="Q554" t="s">
        <v>798</v>
      </c>
      <c r="R554">
        <v>3</v>
      </c>
      <c r="S554">
        <v>0</v>
      </c>
      <c r="T554" t="str">
        <f>IF(PulpitNawigacyjny!$C$8="Cała Polska","PRAWDA",IF(PulpitNawigacyjny!$C$8='WD11'!P554,"PRAWDA","FAŁSZ"))</f>
        <v>PRAWDA</v>
      </c>
    </row>
    <row r="555" spans="1:20" x14ac:dyDescent="0.25">
      <c r="A555" s="2" t="s">
        <v>45</v>
      </c>
      <c r="B555" s="2" t="s">
        <v>169</v>
      </c>
      <c r="C555" s="2" t="s">
        <v>214</v>
      </c>
      <c r="D555">
        <v>3</v>
      </c>
      <c r="F555" s="2" t="s">
        <v>45</v>
      </c>
      <c r="G555" s="2" t="s">
        <v>157</v>
      </c>
      <c r="H555" s="2" t="s">
        <v>169</v>
      </c>
      <c r="I555">
        <v>0</v>
      </c>
      <c r="K555" t="str">
        <f>tblWD11a[[#This Row],[Sróty]]&amp; CHAR(10)&amp;" "&amp;tblWD11a[[#This Row],[Data]]</f>
        <v>PD.
 23r lis</v>
      </c>
      <c r="L555">
        <v>3</v>
      </c>
      <c r="M555">
        <v>0</v>
      </c>
      <c r="P555" t="s">
        <v>45</v>
      </c>
      <c r="Q555" t="s">
        <v>799</v>
      </c>
      <c r="R555">
        <v>3</v>
      </c>
      <c r="S555">
        <v>0</v>
      </c>
      <c r="T555" t="str">
        <f>IF(PulpitNawigacyjny!$C$8="Cała Polska","PRAWDA",IF(PulpitNawigacyjny!$C$8='WD11'!P555,"PRAWDA","FAŁSZ"))</f>
        <v>PRAWDA</v>
      </c>
    </row>
    <row r="556" spans="1:20" x14ac:dyDescent="0.25">
      <c r="A556" s="2" t="s">
        <v>46</v>
      </c>
      <c r="B556" s="2" t="s">
        <v>170</v>
      </c>
      <c r="C556" s="2" t="s">
        <v>214</v>
      </c>
      <c r="D556">
        <v>6</v>
      </c>
      <c r="F556" s="2" t="s">
        <v>46</v>
      </c>
      <c r="G556" s="2" t="s">
        <v>157</v>
      </c>
      <c r="H556" s="2" t="s">
        <v>170</v>
      </c>
      <c r="I556">
        <v>13</v>
      </c>
      <c r="K556" t="str">
        <f>tblWD11a[[#This Row],[Sróty]]&amp; CHAR(10)&amp;" "&amp;tblWD11a[[#This Row],[Data]]</f>
        <v>PM.
 23r lis</v>
      </c>
      <c r="L556">
        <v>6</v>
      </c>
      <c r="M556">
        <v>13</v>
      </c>
      <c r="P556" t="s">
        <v>46</v>
      </c>
      <c r="Q556" t="s">
        <v>800</v>
      </c>
      <c r="R556">
        <v>6</v>
      </c>
      <c r="S556">
        <v>13</v>
      </c>
      <c r="T556" t="str">
        <f>IF(PulpitNawigacyjny!$C$8="Cała Polska","PRAWDA",IF(PulpitNawigacyjny!$C$8='WD11'!P556,"PRAWDA","FAŁSZ"))</f>
        <v>PRAWDA</v>
      </c>
    </row>
    <row r="557" spans="1:20" x14ac:dyDescent="0.25">
      <c r="A557" s="2" t="s">
        <v>47</v>
      </c>
      <c r="B557" s="2" t="s">
        <v>171</v>
      </c>
      <c r="C557" s="2" t="s">
        <v>214</v>
      </c>
      <c r="D557">
        <v>9</v>
      </c>
      <c r="F557" s="2" t="s">
        <v>47</v>
      </c>
      <c r="G557" s="2" t="s">
        <v>157</v>
      </c>
      <c r="H557" s="2" t="s">
        <v>171</v>
      </c>
      <c r="I557">
        <v>0</v>
      </c>
      <c r="K557" t="str">
        <f>tblWD11a[[#This Row],[Sróty]]&amp; CHAR(10)&amp;" "&amp;tblWD11a[[#This Row],[Data]]</f>
        <v>SL.
 23r lis</v>
      </c>
      <c r="L557">
        <v>9</v>
      </c>
      <c r="M557">
        <v>0</v>
      </c>
      <c r="P557" t="s">
        <v>47</v>
      </c>
      <c r="Q557" t="s">
        <v>801</v>
      </c>
      <c r="R557">
        <v>9</v>
      </c>
      <c r="S557">
        <v>0</v>
      </c>
      <c r="T557" t="str">
        <f>IF(PulpitNawigacyjny!$C$8="Cała Polska","PRAWDA",IF(PulpitNawigacyjny!$C$8='WD11'!P557,"PRAWDA","FAŁSZ"))</f>
        <v>PRAWDA</v>
      </c>
    </row>
    <row r="558" spans="1:20" x14ac:dyDescent="0.25">
      <c r="A558" s="2" t="s">
        <v>48</v>
      </c>
      <c r="B558" s="2" t="s">
        <v>172</v>
      </c>
      <c r="C558" s="2" t="s">
        <v>214</v>
      </c>
      <c r="D558">
        <v>7</v>
      </c>
      <c r="F558" s="2" t="s">
        <v>48</v>
      </c>
      <c r="G558" s="2" t="s">
        <v>157</v>
      </c>
      <c r="H558" s="2" t="s">
        <v>172</v>
      </c>
      <c r="I558">
        <v>1</v>
      </c>
      <c r="K558" t="str">
        <f>tblWD11a[[#This Row],[Sróty]]&amp; CHAR(10)&amp;" "&amp;tblWD11a[[#This Row],[Data]]</f>
        <v>SK.
 23r lis</v>
      </c>
      <c r="L558">
        <v>7</v>
      </c>
      <c r="M558">
        <v>1</v>
      </c>
      <c r="P558" t="s">
        <v>48</v>
      </c>
      <c r="Q558" t="s">
        <v>802</v>
      </c>
      <c r="R558">
        <v>7</v>
      </c>
      <c r="S558">
        <v>1</v>
      </c>
      <c r="T558" t="str">
        <f>IF(PulpitNawigacyjny!$C$8="Cała Polska","PRAWDA",IF(PulpitNawigacyjny!$C$8='WD11'!P558,"PRAWDA","FAŁSZ"))</f>
        <v>PRAWDA</v>
      </c>
    </row>
    <row r="559" spans="1:20" x14ac:dyDescent="0.25">
      <c r="A559" s="2" t="s">
        <v>49</v>
      </c>
      <c r="B559" s="2" t="s">
        <v>173</v>
      </c>
      <c r="C559" s="2" t="s">
        <v>214</v>
      </c>
      <c r="D559">
        <v>13</v>
      </c>
      <c r="F559" s="2" t="s">
        <v>49</v>
      </c>
      <c r="G559" s="2" t="s">
        <v>157</v>
      </c>
      <c r="H559" s="2" t="s">
        <v>173</v>
      </c>
      <c r="I559">
        <v>0</v>
      </c>
      <c r="K559" t="str">
        <f>tblWD11a[[#This Row],[Sróty]]&amp; CHAR(10)&amp;" "&amp;tblWD11a[[#This Row],[Data]]</f>
        <v>WN.
 23r lis</v>
      </c>
      <c r="L559">
        <v>13</v>
      </c>
      <c r="M559">
        <v>0</v>
      </c>
      <c r="P559" t="s">
        <v>49</v>
      </c>
      <c r="Q559" t="s">
        <v>803</v>
      </c>
      <c r="R559">
        <v>13</v>
      </c>
      <c r="S559">
        <v>0</v>
      </c>
      <c r="T559" t="str">
        <f>IF(PulpitNawigacyjny!$C$8="Cała Polska","PRAWDA",IF(PulpitNawigacyjny!$C$8='WD11'!P559,"PRAWDA","FAŁSZ"))</f>
        <v>PRAWDA</v>
      </c>
    </row>
    <row r="560" spans="1:20" x14ac:dyDescent="0.25">
      <c r="A560" s="2" t="s">
        <v>50</v>
      </c>
      <c r="B560" s="2" t="s">
        <v>174</v>
      </c>
      <c r="C560" s="2" t="s">
        <v>214</v>
      </c>
      <c r="D560">
        <v>16</v>
      </c>
      <c r="F560" s="2" t="s">
        <v>50</v>
      </c>
      <c r="G560" s="2" t="s">
        <v>157</v>
      </c>
      <c r="H560" s="2" t="s">
        <v>174</v>
      </c>
      <c r="I560">
        <v>18</v>
      </c>
      <c r="K560" t="str">
        <f>tblWD11a[[#This Row],[Sróty]]&amp; CHAR(10)&amp;" "&amp;tblWD11a[[#This Row],[Data]]</f>
        <v>WP.
 23r lis</v>
      </c>
      <c r="L560">
        <v>16</v>
      </c>
      <c r="M560">
        <v>18</v>
      </c>
      <c r="P560" t="s">
        <v>50</v>
      </c>
      <c r="Q560" t="s">
        <v>804</v>
      </c>
      <c r="R560">
        <v>16</v>
      </c>
      <c r="S560">
        <v>18</v>
      </c>
      <c r="T560" t="str">
        <f>IF(PulpitNawigacyjny!$C$8="Cała Polska","PRAWDA",IF(PulpitNawigacyjny!$C$8='WD11'!P560,"PRAWDA","FAŁSZ"))</f>
        <v>PRAWDA</v>
      </c>
    </row>
    <row r="561" spans="1:20" x14ac:dyDescent="0.25">
      <c r="A561" s="2" t="s">
        <v>51</v>
      </c>
      <c r="B561" s="2" t="s">
        <v>175</v>
      </c>
      <c r="C561" s="2" t="s">
        <v>214</v>
      </c>
      <c r="D561">
        <v>6</v>
      </c>
      <c r="F561" s="2" t="s">
        <v>51</v>
      </c>
      <c r="G561" s="2" t="s">
        <v>157</v>
      </c>
      <c r="H561" s="2" t="s">
        <v>175</v>
      </c>
      <c r="I561">
        <v>2</v>
      </c>
      <c r="K561" t="str">
        <f>tblWD11a[[#This Row],[Sróty]]&amp; CHAR(10)&amp;" "&amp;tblWD11a[[#This Row],[Data]]</f>
        <v>ZP.
 23r lis</v>
      </c>
      <c r="L561">
        <v>6</v>
      </c>
      <c r="M561">
        <v>2</v>
      </c>
      <c r="P561" t="s">
        <v>51</v>
      </c>
      <c r="Q561" t="s">
        <v>805</v>
      </c>
      <c r="R561">
        <v>6</v>
      </c>
      <c r="S561">
        <v>2</v>
      </c>
      <c r="T561" t="str">
        <f>IF(PulpitNawigacyjny!$C$8="Cała Polska","PRAWDA",IF(PulpitNawigacyjny!$C$8='WD11'!P561,"PRAWDA","FAŁSZ"))</f>
        <v>PRAWDA</v>
      </c>
    </row>
    <row r="562" spans="1:20" x14ac:dyDescent="0.25">
      <c r="A562" s="2" t="s">
        <v>36</v>
      </c>
      <c r="B562" s="2" t="s">
        <v>160</v>
      </c>
      <c r="C562" s="2" t="s">
        <v>215</v>
      </c>
      <c r="D562">
        <v>28</v>
      </c>
      <c r="F562" s="2" t="s">
        <v>36</v>
      </c>
      <c r="G562" s="2" t="s">
        <v>158</v>
      </c>
      <c r="H562" s="2" t="s">
        <v>160</v>
      </c>
      <c r="I562">
        <v>21</v>
      </c>
      <c r="K562" t="str">
        <f>tblWD11a[[#This Row],[Sróty]]&amp; CHAR(10)&amp;" "&amp;tblWD11a[[#This Row],[Data]]</f>
        <v>DS.
 23r gru</v>
      </c>
      <c r="L562">
        <v>28</v>
      </c>
      <c r="M562">
        <v>21</v>
      </c>
      <c r="P562" t="s">
        <v>36</v>
      </c>
      <c r="Q562" t="s">
        <v>806</v>
      </c>
      <c r="R562">
        <v>28</v>
      </c>
      <c r="S562">
        <v>21</v>
      </c>
      <c r="T562" t="str">
        <f>IF(PulpitNawigacyjny!$C$8="Cała Polska","PRAWDA",IF(PulpitNawigacyjny!$C$8='WD11'!P562,"PRAWDA","FAŁSZ"))</f>
        <v>PRAWDA</v>
      </c>
    </row>
    <row r="563" spans="1:20" x14ac:dyDescent="0.25">
      <c r="A563" s="2" t="s">
        <v>37</v>
      </c>
      <c r="B563" s="2" t="s">
        <v>161</v>
      </c>
      <c r="C563" s="2" t="s">
        <v>215</v>
      </c>
      <c r="D563">
        <v>36</v>
      </c>
      <c r="F563" s="2" t="s">
        <v>37</v>
      </c>
      <c r="G563" s="2" t="s">
        <v>158</v>
      </c>
      <c r="H563" s="2" t="s">
        <v>161</v>
      </c>
      <c r="I563">
        <v>6</v>
      </c>
      <c r="K563" t="str">
        <f>tblWD11a[[#This Row],[Sróty]]&amp; CHAR(10)&amp;" "&amp;tblWD11a[[#This Row],[Data]]</f>
        <v>KP.
 23r gru</v>
      </c>
      <c r="L563">
        <v>36</v>
      </c>
      <c r="M563">
        <v>6</v>
      </c>
      <c r="P563" t="s">
        <v>37</v>
      </c>
      <c r="Q563" t="s">
        <v>807</v>
      </c>
      <c r="R563">
        <v>36</v>
      </c>
      <c r="S563">
        <v>6</v>
      </c>
      <c r="T563" t="str">
        <f>IF(PulpitNawigacyjny!$C$8="Cała Polska","PRAWDA",IF(PulpitNawigacyjny!$C$8='WD11'!P563,"PRAWDA","FAŁSZ"))</f>
        <v>PRAWDA</v>
      </c>
    </row>
    <row r="564" spans="1:20" x14ac:dyDescent="0.25">
      <c r="A564" s="2" t="s">
        <v>38</v>
      </c>
      <c r="B564" s="2" t="s">
        <v>162</v>
      </c>
      <c r="C564" s="2" t="s">
        <v>215</v>
      </c>
      <c r="D564">
        <v>18</v>
      </c>
      <c r="F564" s="2" t="s">
        <v>38</v>
      </c>
      <c r="G564" s="2" t="s">
        <v>158</v>
      </c>
      <c r="H564" s="2" t="s">
        <v>162</v>
      </c>
      <c r="I564">
        <v>25</v>
      </c>
      <c r="K564" t="str">
        <f>tblWD11a[[#This Row],[Sróty]]&amp; CHAR(10)&amp;" "&amp;tblWD11a[[#This Row],[Data]]</f>
        <v>LU.
 23r gru</v>
      </c>
      <c r="L564">
        <v>18</v>
      </c>
      <c r="M564">
        <v>25</v>
      </c>
      <c r="P564" t="s">
        <v>38</v>
      </c>
      <c r="Q564" t="s">
        <v>808</v>
      </c>
      <c r="R564">
        <v>18</v>
      </c>
      <c r="S564">
        <v>25</v>
      </c>
      <c r="T564" t="str">
        <f>IF(PulpitNawigacyjny!$C$8="Cała Polska","PRAWDA",IF(PulpitNawigacyjny!$C$8='WD11'!P564,"PRAWDA","FAŁSZ"))</f>
        <v>PRAWDA</v>
      </c>
    </row>
    <row r="565" spans="1:20" x14ac:dyDescent="0.25">
      <c r="A565" s="2" t="s">
        <v>39</v>
      </c>
      <c r="B565" s="2" t="s">
        <v>165</v>
      </c>
      <c r="C565" s="2" t="s">
        <v>215</v>
      </c>
      <c r="D565">
        <v>23</v>
      </c>
      <c r="F565" s="2" t="s">
        <v>39</v>
      </c>
      <c r="G565" s="2" t="s">
        <v>158</v>
      </c>
      <c r="H565" s="2" t="s">
        <v>165</v>
      </c>
      <c r="I565">
        <v>4</v>
      </c>
      <c r="K565" t="str">
        <f>tblWD11a[[#This Row],[Sróty]]&amp; CHAR(10)&amp;" "&amp;tblWD11a[[#This Row],[Data]]</f>
        <v>LB.
 23r gru</v>
      </c>
      <c r="L565">
        <v>23</v>
      </c>
      <c r="M565">
        <v>4</v>
      </c>
      <c r="P565" t="s">
        <v>39</v>
      </c>
      <c r="Q565" t="s">
        <v>809</v>
      </c>
      <c r="R565">
        <v>23</v>
      </c>
      <c r="S565">
        <v>4</v>
      </c>
      <c r="T565" t="str">
        <f>IF(PulpitNawigacyjny!$C$8="Cała Polska","PRAWDA",IF(PulpitNawigacyjny!$C$8='WD11'!P565,"PRAWDA","FAŁSZ"))</f>
        <v>PRAWDA</v>
      </c>
    </row>
    <row r="566" spans="1:20" x14ac:dyDescent="0.25">
      <c r="A566" s="2" t="s">
        <v>40</v>
      </c>
      <c r="B566" s="2" t="s">
        <v>166</v>
      </c>
      <c r="C566" s="2" t="s">
        <v>215</v>
      </c>
      <c r="D566">
        <v>40</v>
      </c>
      <c r="F566" s="2" t="s">
        <v>40</v>
      </c>
      <c r="G566" s="2" t="s">
        <v>158</v>
      </c>
      <c r="H566" s="2" t="s">
        <v>166</v>
      </c>
      <c r="I566">
        <v>21</v>
      </c>
      <c r="K566" t="str">
        <f>tblWD11a[[#This Row],[Sróty]]&amp; CHAR(10)&amp;" "&amp;tblWD11a[[#This Row],[Data]]</f>
        <v>LD.
 23r gru</v>
      </c>
      <c r="L566">
        <v>40</v>
      </c>
      <c r="M566">
        <v>21</v>
      </c>
      <c r="P566" t="s">
        <v>40</v>
      </c>
      <c r="Q566" t="s">
        <v>810</v>
      </c>
      <c r="R566">
        <v>40</v>
      </c>
      <c r="S566">
        <v>21</v>
      </c>
      <c r="T566" t="str">
        <f>IF(PulpitNawigacyjny!$C$8="Cała Polska","PRAWDA",IF(PulpitNawigacyjny!$C$8='WD11'!P566,"PRAWDA","FAŁSZ"))</f>
        <v>PRAWDA</v>
      </c>
    </row>
    <row r="567" spans="1:20" x14ac:dyDescent="0.25">
      <c r="A567" s="2" t="s">
        <v>41</v>
      </c>
      <c r="B567" s="2" t="s">
        <v>163</v>
      </c>
      <c r="C567" s="2" t="s">
        <v>215</v>
      </c>
      <c r="D567">
        <v>47</v>
      </c>
      <c r="F567" s="2" t="s">
        <v>41</v>
      </c>
      <c r="G567" s="2" t="s">
        <v>158</v>
      </c>
      <c r="H567" s="2" t="s">
        <v>163</v>
      </c>
      <c r="I567">
        <v>133</v>
      </c>
      <c r="K567" t="str">
        <f>tblWD11a[[#This Row],[Sróty]]&amp; CHAR(10)&amp;" "&amp;tblWD11a[[#This Row],[Data]]</f>
        <v>MA.
 23r gru</v>
      </c>
      <c r="L567">
        <v>47</v>
      </c>
      <c r="M567">
        <v>133</v>
      </c>
      <c r="P567" t="s">
        <v>41</v>
      </c>
      <c r="Q567" t="s">
        <v>811</v>
      </c>
      <c r="R567">
        <v>47</v>
      </c>
      <c r="S567">
        <v>133</v>
      </c>
      <c r="T567" t="str">
        <f>IF(PulpitNawigacyjny!$C$8="Cała Polska","PRAWDA",IF(PulpitNawigacyjny!$C$8='WD11'!P567,"PRAWDA","FAŁSZ"))</f>
        <v>PRAWDA</v>
      </c>
    </row>
    <row r="568" spans="1:20" x14ac:dyDescent="0.25">
      <c r="A568" s="2" t="s">
        <v>42</v>
      </c>
      <c r="B568" s="2" t="s">
        <v>167</v>
      </c>
      <c r="C568" s="2" t="s">
        <v>215</v>
      </c>
      <c r="D568">
        <v>54</v>
      </c>
      <c r="F568" s="2" t="s">
        <v>42</v>
      </c>
      <c r="G568" s="2" t="s">
        <v>158</v>
      </c>
      <c r="H568" s="2" t="s">
        <v>167</v>
      </c>
      <c r="I568">
        <v>143</v>
      </c>
      <c r="K568" t="str">
        <f>tblWD11a[[#This Row],[Sróty]]&amp; CHAR(10)&amp;" "&amp;tblWD11a[[#This Row],[Data]]</f>
        <v>MZ.
 23r gru</v>
      </c>
      <c r="L568">
        <v>54</v>
      </c>
      <c r="M568">
        <v>143</v>
      </c>
      <c r="P568" t="s">
        <v>42</v>
      </c>
      <c r="Q568" t="s">
        <v>812</v>
      </c>
      <c r="R568">
        <v>54</v>
      </c>
      <c r="S568">
        <v>143</v>
      </c>
      <c r="T568" t="str">
        <f>IF(PulpitNawigacyjny!$C$8="Cała Polska","PRAWDA",IF(PulpitNawigacyjny!$C$8='WD11'!P568,"PRAWDA","FAŁSZ"))</f>
        <v>PRAWDA</v>
      </c>
    </row>
    <row r="569" spans="1:20" x14ac:dyDescent="0.25">
      <c r="A569" s="2" t="s">
        <v>43</v>
      </c>
      <c r="B569" s="2" t="s">
        <v>164</v>
      </c>
      <c r="C569" s="2" t="s">
        <v>215</v>
      </c>
      <c r="D569">
        <v>11</v>
      </c>
      <c r="F569" s="2" t="s">
        <v>43</v>
      </c>
      <c r="G569" s="2" t="s">
        <v>158</v>
      </c>
      <c r="H569" s="2" t="s">
        <v>164</v>
      </c>
      <c r="I569">
        <v>21</v>
      </c>
      <c r="K569" t="str">
        <f>tblWD11a[[#This Row],[Sróty]]&amp; CHAR(10)&amp;" "&amp;tblWD11a[[#This Row],[Data]]</f>
        <v>OP.
 23r gru</v>
      </c>
      <c r="L569">
        <v>11</v>
      </c>
      <c r="M569">
        <v>21</v>
      </c>
      <c r="P569" t="s">
        <v>43</v>
      </c>
      <c r="Q569" t="s">
        <v>813</v>
      </c>
      <c r="R569">
        <v>11</v>
      </c>
      <c r="S569">
        <v>21</v>
      </c>
      <c r="T569" t="str">
        <f>IF(PulpitNawigacyjny!$C$8="Cała Polska","PRAWDA",IF(PulpitNawigacyjny!$C$8='WD11'!P569,"PRAWDA","FAŁSZ"))</f>
        <v>PRAWDA</v>
      </c>
    </row>
    <row r="570" spans="1:20" x14ac:dyDescent="0.25">
      <c r="A570" s="2" t="s">
        <v>44</v>
      </c>
      <c r="B570" s="2" t="s">
        <v>168</v>
      </c>
      <c r="C570" s="2" t="s">
        <v>215</v>
      </c>
      <c r="D570">
        <v>15</v>
      </c>
      <c r="F570" s="2" t="s">
        <v>44</v>
      </c>
      <c r="G570" s="2" t="s">
        <v>158</v>
      </c>
      <c r="H570" s="2" t="s">
        <v>168</v>
      </c>
      <c r="I570">
        <v>24</v>
      </c>
      <c r="K570" t="str">
        <f>tblWD11a[[#This Row],[Sróty]]&amp; CHAR(10)&amp;" "&amp;tblWD11a[[#This Row],[Data]]</f>
        <v>PK.
 23r gru</v>
      </c>
      <c r="L570">
        <v>15</v>
      </c>
      <c r="M570">
        <v>24</v>
      </c>
      <c r="P570" t="s">
        <v>44</v>
      </c>
      <c r="Q570" t="s">
        <v>814</v>
      </c>
      <c r="R570">
        <v>15</v>
      </c>
      <c r="S570">
        <v>24</v>
      </c>
      <c r="T570" t="str">
        <f>IF(PulpitNawigacyjny!$C$8="Cała Polska","PRAWDA",IF(PulpitNawigacyjny!$C$8='WD11'!P570,"PRAWDA","FAŁSZ"))</f>
        <v>PRAWDA</v>
      </c>
    </row>
    <row r="571" spans="1:20" x14ac:dyDescent="0.25">
      <c r="A571" s="2" t="s">
        <v>45</v>
      </c>
      <c r="B571" s="2" t="s">
        <v>169</v>
      </c>
      <c r="C571" s="2" t="s">
        <v>215</v>
      </c>
      <c r="D571">
        <v>12</v>
      </c>
      <c r="F571" s="2" t="s">
        <v>45</v>
      </c>
      <c r="G571" s="2" t="s">
        <v>158</v>
      </c>
      <c r="H571" s="2" t="s">
        <v>169</v>
      </c>
      <c r="I571">
        <v>3</v>
      </c>
      <c r="K571" t="str">
        <f>tblWD11a[[#This Row],[Sróty]]&amp; CHAR(10)&amp;" "&amp;tblWD11a[[#This Row],[Data]]</f>
        <v>PD.
 23r gru</v>
      </c>
      <c r="L571">
        <v>12</v>
      </c>
      <c r="M571">
        <v>3</v>
      </c>
      <c r="P571" t="s">
        <v>45</v>
      </c>
      <c r="Q571" t="s">
        <v>815</v>
      </c>
      <c r="R571">
        <v>12</v>
      </c>
      <c r="S571">
        <v>3</v>
      </c>
      <c r="T571" t="str">
        <f>IF(PulpitNawigacyjny!$C$8="Cała Polska","PRAWDA",IF(PulpitNawigacyjny!$C$8='WD11'!P571,"PRAWDA","FAŁSZ"))</f>
        <v>PRAWDA</v>
      </c>
    </row>
    <row r="572" spans="1:20" x14ac:dyDescent="0.25">
      <c r="A572" s="2" t="s">
        <v>46</v>
      </c>
      <c r="B572" s="2" t="s">
        <v>170</v>
      </c>
      <c r="C572" s="2" t="s">
        <v>215</v>
      </c>
      <c r="D572">
        <v>18</v>
      </c>
      <c r="F572" s="2" t="s">
        <v>46</v>
      </c>
      <c r="G572" s="2" t="s">
        <v>158</v>
      </c>
      <c r="H572" s="2" t="s">
        <v>170</v>
      </c>
      <c r="I572">
        <v>36</v>
      </c>
      <c r="K572" t="str">
        <f>tblWD11a[[#This Row],[Sróty]]&amp; CHAR(10)&amp;" "&amp;tblWD11a[[#This Row],[Data]]</f>
        <v>PM.
 23r gru</v>
      </c>
      <c r="L572">
        <v>18</v>
      </c>
      <c r="M572">
        <v>36</v>
      </c>
      <c r="P572" t="s">
        <v>46</v>
      </c>
      <c r="Q572" t="s">
        <v>816</v>
      </c>
      <c r="R572">
        <v>18</v>
      </c>
      <c r="S572">
        <v>36</v>
      </c>
      <c r="T572" t="str">
        <f>IF(PulpitNawigacyjny!$C$8="Cała Polska","PRAWDA",IF(PulpitNawigacyjny!$C$8='WD11'!P572,"PRAWDA","FAŁSZ"))</f>
        <v>PRAWDA</v>
      </c>
    </row>
    <row r="573" spans="1:20" x14ac:dyDescent="0.25">
      <c r="A573" s="2" t="s">
        <v>47</v>
      </c>
      <c r="B573" s="2" t="s">
        <v>171</v>
      </c>
      <c r="C573" s="2" t="s">
        <v>215</v>
      </c>
      <c r="D573">
        <v>33</v>
      </c>
      <c r="F573" s="2" t="s">
        <v>47</v>
      </c>
      <c r="G573" s="2" t="s">
        <v>158</v>
      </c>
      <c r="H573" s="2" t="s">
        <v>171</v>
      </c>
      <c r="I573">
        <v>27</v>
      </c>
      <c r="K573" t="str">
        <f>tblWD11a[[#This Row],[Sróty]]&amp; CHAR(10)&amp;" "&amp;tblWD11a[[#This Row],[Data]]</f>
        <v>SL.
 23r gru</v>
      </c>
      <c r="L573">
        <v>33</v>
      </c>
      <c r="M573">
        <v>27</v>
      </c>
      <c r="P573" t="s">
        <v>47</v>
      </c>
      <c r="Q573" t="s">
        <v>817</v>
      </c>
      <c r="R573">
        <v>33</v>
      </c>
      <c r="S573">
        <v>27</v>
      </c>
      <c r="T573" t="str">
        <f>IF(PulpitNawigacyjny!$C$8="Cała Polska","PRAWDA",IF(PulpitNawigacyjny!$C$8='WD11'!P573,"PRAWDA","FAŁSZ"))</f>
        <v>PRAWDA</v>
      </c>
    </row>
    <row r="574" spans="1:20" x14ac:dyDescent="0.25">
      <c r="A574" s="2" t="s">
        <v>48</v>
      </c>
      <c r="B574" s="2" t="s">
        <v>172</v>
      </c>
      <c r="C574" s="2" t="s">
        <v>215</v>
      </c>
      <c r="D574">
        <v>7</v>
      </c>
      <c r="F574" s="2" t="s">
        <v>48</v>
      </c>
      <c r="G574" s="2" t="s">
        <v>158</v>
      </c>
      <c r="H574" s="2" t="s">
        <v>172</v>
      </c>
      <c r="I574">
        <v>2</v>
      </c>
      <c r="K574" t="str">
        <f>tblWD11a[[#This Row],[Sróty]]&amp; CHAR(10)&amp;" "&amp;tblWD11a[[#This Row],[Data]]</f>
        <v>SK.
 23r gru</v>
      </c>
      <c r="L574">
        <v>7</v>
      </c>
      <c r="M574">
        <v>2</v>
      </c>
      <c r="P574" t="s">
        <v>48</v>
      </c>
      <c r="Q574" t="s">
        <v>818</v>
      </c>
      <c r="R574">
        <v>7</v>
      </c>
      <c r="S574">
        <v>2</v>
      </c>
      <c r="T574" t="str">
        <f>IF(PulpitNawigacyjny!$C$8="Cała Polska","PRAWDA",IF(PulpitNawigacyjny!$C$8='WD11'!P574,"PRAWDA","FAŁSZ"))</f>
        <v>PRAWDA</v>
      </c>
    </row>
    <row r="575" spans="1:20" x14ac:dyDescent="0.25">
      <c r="A575" s="2" t="s">
        <v>49</v>
      </c>
      <c r="B575" s="2" t="s">
        <v>173</v>
      </c>
      <c r="C575" s="2" t="s">
        <v>215</v>
      </c>
      <c r="D575">
        <v>18</v>
      </c>
      <c r="F575" s="2" t="s">
        <v>49</v>
      </c>
      <c r="G575" s="2" t="s">
        <v>158</v>
      </c>
      <c r="H575" s="2" t="s">
        <v>173</v>
      </c>
      <c r="I575">
        <v>35</v>
      </c>
      <c r="K575" t="str">
        <f>tblWD11a[[#This Row],[Sróty]]&amp; CHAR(10)&amp;" "&amp;tblWD11a[[#This Row],[Data]]</f>
        <v>WN.
 23r gru</v>
      </c>
      <c r="L575">
        <v>18</v>
      </c>
      <c r="M575">
        <v>35</v>
      </c>
      <c r="P575" t="s">
        <v>49</v>
      </c>
      <c r="Q575" t="s">
        <v>819</v>
      </c>
      <c r="R575">
        <v>18</v>
      </c>
      <c r="S575">
        <v>35</v>
      </c>
      <c r="T575" t="str">
        <f>IF(PulpitNawigacyjny!$C$8="Cała Polska","PRAWDA",IF(PulpitNawigacyjny!$C$8='WD11'!P575,"PRAWDA","FAŁSZ"))</f>
        <v>PRAWDA</v>
      </c>
    </row>
    <row r="576" spans="1:20" x14ac:dyDescent="0.25">
      <c r="A576" s="2" t="s">
        <v>50</v>
      </c>
      <c r="B576" s="2" t="s">
        <v>174</v>
      </c>
      <c r="C576" s="2" t="s">
        <v>215</v>
      </c>
      <c r="D576">
        <v>36</v>
      </c>
      <c r="F576" s="2" t="s">
        <v>50</v>
      </c>
      <c r="G576" s="2" t="s">
        <v>158</v>
      </c>
      <c r="H576" s="2" t="s">
        <v>174</v>
      </c>
      <c r="I576">
        <v>56</v>
      </c>
      <c r="K576" t="str">
        <f>tblWD11a[[#This Row],[Sróty]]&amp; CHAR(10)&amp;" "&amp;tblWD11a[[#This Row],[Data]]</f>
        <v>WP.
 23r gru</v>
      </c>
      <c r="L576">
        <v>36</v>
      </c>
      <c r="M576">
        <v>56</v>
      </c>
      <c r="P576" t="s">
        <v>50</v>
      </c>
      <c r="Q576" t="s">
        <v>820</v>
      </c>
      <c r="R576">
        <v>36</v>
      </c>
      <c r="S576">
        <v>56</v>
      </c>
      <c r="T576" t="str">
        <f>IF(PulpitNawigacyjny!$C$8="Cała Polska","PRAWDA",IF(PulpitNawigacyjny!$C$8='WD11'!P576,"PRAWDA","FAŁSZ"))</f>
        <v>PRAWDA</v>
      </c>
    </row>
    <row r="577" spans="1:20" x14ac:dyDescent="0.25">
      <c r="A577" s="2" t="s">
        <v>51</v>
      </c>
      <c r="B577" s="2" t="s">
        <v>175</v>
      </c>
      <c r="C577" s="2" t="s">
        <v>215</v>
      </c>
      <c r="D577">
        <v>8</v>
      </c>
      <c r="F577" s="2" t="s">
        <v>51</v>
      </c>
      <c r="G577" s="2" t="s">
        <v>158</v>
      </c>
      <c r="H577" s="2" t="s">
        <v>175</v>
      </c>
      <c r="I577">
        <v>80</v>
      </c>
      <c r="K577" t="str">
        <f>tblWD11a[[#This Row],[Sróty]]&amp; CHAR(10)&amp;" "&amp;tblWD11a[[#This Row],[Data]]</f>
        <v>ZP.
 23r gru</v>
      </c>
      <c r="L577">
        <v>8</v>
      </c>
      <c r="M577">
        <v>80</v>
      </c>
      <c r="P577" t="s">
        <v>51</v>
      </c>
      <c r="Q577" t="s">
        <v>821</v>
      </c>
      <c r="R577">
        <v>8</v>
      </c>
      <c r="S577">
        <v>80</v>
      </c>
      <c r="T577" t="str">
        <f>IF(PulpitNawigacyjny!$C$8="Cała Polska","PRAWDA",IF(PulpitNawigacyjny!$C$8='WD11'!P577,"PRAWDA","FAŁSZ"))</f>
        <v>PRAWDA</v>
      </c>
    </row>
    <row r="578" spans="1:20" x14ac:dyDescent="0.25">
      <c r="A578" s="2" t="s">
        <v>36</v>
      </c>
      <c r="B578" s="2" t="s">
        <v>160</v>
      </c>
      <c r="C578" s="2" t="s">
        <v>216</v>
      </c>
      <c r="D578">
        <v>11</v>
      </c>
      <c r="F578" s="2" t="s">
        <v>36</v>
      </c>
      <c r="G578" s="2" t="s">
        <v>159</v>
      </c>
      <c r="H578" s="2" t="s">
        <v>160</v>
      </c>
      <c r="I578">
        <v>4</v>
      </c>
      <c r="K578" t="str">
        <f>tblWD11a[[#This Row],[Sróty]]&amp; CHAR(10)&amp;" "&amp;tblWD11a[[#This Row],[Data]]</f>
        <v>DS.
 24r sty</v>
      </c>
      <c r="L578">
        <v>11</v>
      </c>
      <c r="M578">
        <v>4</v>
      </c>
      <c r="P578" t="s">
        <v>36</v>
      </c>
      <c r="Q578" t="s">
        <v>822</v>
      </c>
      <c r="R578">
        <v>11</v>
      </c>
      <c r="S578">
        <v>4</v>
      </c>
      <c r="T578" t="str">
        <f>IF(PulpitNawigacyjny!$C$8="Cała Polska","PRAWDA",IF(PulpitNawigacyjny!$C$8='WD11'!P578,"PRAWDA","FAŁSZ"))</f>
        <v>PRAWDA</v>
      </c>
    </row>
    <row r="579" spans="1:20" x14ac:dyDescent="0.25">
      <c r="A579" s="2" t="s">
        <v>37</v>
      </c>
      <c r="B579" s="2" t="s">
        <v>161</v>
      </c>
      <c r="C579" s="2" t="s">
        <v>216</v>
      </c>
      <c r="D579">
        <v>16</v>
      </c>
      <c r="F579" s="2" t="s">
        <v>37</v>
      </c>
      <c r="G579" s="2" t="s">
        <v>159</v>
      </c>
      <c r="H579" s="2" t="s">
        <v>161</v>
      </c>
      <c r="I579">
        <v>0</v>
      </c>
      <c r="K579" t="str">
        <f>tblWD11a[[#This Row],[Sróty]]&amp; CHAR(10)&amp;" "&amp;tblWD11a[[#This Row],[Data]]</f>
        <v>KP.
 24r sty</v>
      </c>
      <c r="L579">
        <v>16</v>
      </c>
      <c r="M579">
        <v>0</v>
      </c>
      <c r="P579" t="s">
        <v>37</v>
      </c>
      <c r="Q579" t="s">
        <v>823</v>
      </c>
      <c r="R579">
        <v>16</v>
      </c>
      <c r="S579">
        <v>0</v>
      </c>
      <c r="T579" t="str">
        <f>IF(PulpitNawigacyjny!$C$8="Cała Polska","PRAWDA",IF(PulpitNawigacyjny!$C$8='WD11'!P579,"PRAWDA","FAŁSZ"))</f>
        <v>PRAWDA</v>
      </c>
    </row>
    <row r="580" spans="1:20" x14ac:dyDescent="0.25">
      <c r="A580" s="2" t="s">
        <v>38</v>
      </c>
      <c r="B580" s="2" t="s">
        <v>162</v>
      </c>
      <c r="C580" s="2" t="s">
        <v>216</v>
      </c>
      <c r="D580">
        <v>5</v>
      </c>
      <c r="F580" s="2" t="s">
        <v>38</v>
      </c>
      <c r="G580" s="2" t="s">
        <v>159</v>
      </c>
      <c r="H580" s="2" t="s">
        <v>162</v>
      </c>
      <c r="I580">
        <v>4</v>
      </c>
      <c r="K580" t="str">
        <f>tblWD11a[[#This Row],[Sróty]]&amp; CHAR(10)&amp;" "&amp;tblWD11a[[#This Row],[Data]]</f>
        <v>LU.
 24r sty</v>
      </c>
      <c r="L580">
        <v>5</v>
      </c>
      <c r="M580">
        <v>4</v>
      </c>
      <c r="P580" t="s">
        <v>38</v>
      </c>
      <c r="Q580" t="s">
        <v>824</v>
      </c>
      <c r="R580">
        <v>5</v>
      </c>
      <c r="S580">
        <v>4</v>
      </c>
      <c r="T580" t="str">
        <f>IF(PulpitNawigacyjny!$C$8="Cała Polska","PRAWDA",IF(PulpitNawigacyjny!$C$8='WD11'!P580,"PRAWDA","FAŁSZ"))</f>
        <v>PRAWDA</v>
      </c>
    </row>
    <row r="581" spans="1:20" x14ac:dyDescent="0.25">
      <c r="A581" s="2" t="s">
        <v>39</v>
      </c>
      <c r="B581" s="2" t="s">
        <v>165</v>
      </c>
      <c r="C581" s="2" t="s">
        <v>216</v>
      </c>
      <c r="D581">
        <v>3</v>
      </c>
      <c r="F581" s="2" t="s">
        <v>39</v>
      </c>
      <c r="G581" s="2" t="s">
        <v>159</v>
      </c>
      <c r="H581" s="2" t="s">
        <v>165</v>
      </c>
      <c r="I581">
        <v>0</v>
      </c>
      <c r="K581" t="str">
        <f>tblWD11a[[#This Row],[Sróty]]&amp; CHAR(10)&amp;" "&amp;tblWD11a[[#This Row],[Data]]</f>
        <v>LB.
 24r sty</v>
      </c>
      <c r="L581">
        <v>3</v>
      </c>
      <c r="M581">
        <v>0</v>
      </c>
      <c r="P581" t="s">
        <v>39</v>
      </c>
      <c r="Q581" t="s">
        <v>825</v>
      </c>
      <c r="R581">
        <v>3</v>
      </c>
      <c r="S581">
        <v>0</v>
      </c>
      <c r="T581" t="str">
        <f>IF(PulpitNawigacyjny!$C$8="Cała Polska","PRAWDA",IF(PulpitNawigacyjny!$C$8='WD11'!P581,"PRAWDA","FAŁSZ"))</f>
        <v>PRAWDA</v>
      </c>
    </row>
    <row r="582" spans="1:20" x14ac:dyDescent="0.25">
      <c r="A582" s="2" t="s">
        <v>40</v>
      </c>
      <c r="B582" s="2" t="s">
        <v>166</v>
      </c>
      <c r="C582" s="2" t="s">
        <v>216</v>
      </c>
      <c r="D582">
        <v>14</v>
      </c>
      <c r="F582" s="2" t="s">
        <v>40</v>
      </c>
      <c r="G582" s="2" t="s">
        <v>159</v>
      </c>
      <c r="H582" s="2" t="s">
        <v>166</v>
      </c>
      <c r="I582">
        <v>3</v>
      </c>
      <c r="K582" t="str">
        <f>tblWD11a[[#This Row],[Sróty]]&amp; CHAR(10)&amp;" "&amp;tblWD11a[[#This Row],[Data]]</f>
        <v>LD.
 24r sty</v>
      </c>
      <c r="L582">
        <v>14</v>
      </c>
      <c r="M582">
        <v>3</v>
      </c>
      <c r="P582" t="s">
        <v>40</v>
      </c>
      <c r="Q582" t="s">
        <v>826</v>
      </c>
      <c r="R582">
        <v>14</v>
      </c>
      <c r="S582">
        <v>3</v>
      </c>
      <c r="T582" t="str">
        <f>IF(PulpitNawigacyjny!$C$8="Cała Polska","PRAWDA",IF(PulpitNawigacyjny!$C$8='WD11'!P582,"PRAWDA","FAŁSZ"))</f>
        <v>PRAWDA</v>
      </c>
    </row>
    <row r="583" spans="1:20" x14ac:dyDescent="0.25">
      <c r="A583" s="2" t="s">
        <v>41</v>
      </c>
      <c r="B583" s="2" t="s">
        <v>163</v>
      </c>
      <c r="C583" s="2" t="s">
        <v>216</v>
      </c>
      <c r="D583">
        <v>13</v>
      </c>
      <c r="F583" s="2" t="s">
        <v>41</v>
      </c>
      <c r="G583" s="2" t="s">
        <v>159</v>
      </c>
      <c r="H583" s="2" t="s">
        <v>163</v>
      </c>
      <c r="I583">
        <v>2</v>
      </c>
      <c r="K583" t="str">
        <f>tblWD11a[[#This Row],[Sróty]]&amp; CHAR(10)&amp;" "&amp;tblWD11a[[#This Row],[Data]]</f>
        <v>MA.
 24r sty</v>
      </c>
      <c r="L583">
        <v>13</v>
      </c>
      <c r="M583">
        <v>2</v>
      </c>
      <c r="P583" t="s">
        <v>41</v>
      </c>
      <c r="Q583" t="s">
        <v>827</v>
      </c>
      <c r="R583">
        <v>13</v>
      </c>
      <c r="S583">
        <v>2</v>
      </c>
      <c r="T583" t="str">
        <f>IF(PulpitNawigacyjny!$C$8="Cała Polska","PRAWDA",IF(PulpitNawigacyjny!$C$8='WD11'!P583,"PRAWDA","FAŁSZ"))</f>
        <v>PRAWDA</v>
      </c>
    </row>
    <row r="584" spans="1:20" x14ac:dyDescent="0.25">
      <c r="A584" s="2" t="s">
        <v>42</v>
      </c>
      <c r="B584" s="2" t="s">
        <v>167</v>
      </c>
      <c r="C584" s="2" t="s">
        <v>216</v>
      </c>
      <c r="D584">
        <v>24</v>
      </c>
      <c r="F584" s="2" t="s">
        <v>42</v>
      </c>
      <c r="G584" s="2" t="s">
        <v>159</v>
      </c>
      <c r="H584" s="2" t="s">
        <v>167</v>
      </c>
      <c r="I584">
        <v>8</v>
      </c>
      <c r="K584" t="str">
        <f>tblWD11a[[#This Row],[Sróty]]&amp; CHAR(10)&amp;" "&amp;tblWD11a[[#This Row],[Data]]</f>
        <v>MZ.
 24r sty</v>
      </c>
      <c r="L584">
        <v>24</v>
      </c>
      <c r="M584">
        <v>8</v>
      </c>
      <c r="P584" t="s">
        <v>42</v>
      </c>
      <c r="Q584" t="s">
        <v>828</v>
      </c>
      <c r="R584">
        <v>24</v>
      </c>
      <c r="S584">
        <v>8</v>
      </c>
      <c r="T584" t="str">
        <f>IF(PulpitNawigacyjny!$C$8="Cała Polska","PRAWDA",IF(PulpitNawigacyjny!$C$8='WD11'!P584,"PRAWDA","FAŁSZ"))</f>
        <v>PRAWDA</v>
      </c>
    </row>
    <row r="585" spans="1:20" x14ac:dyDescent="0.25">
      <c r="A585" s="2" t="s">
        <v>43</v>
      </c>
      <c r="B585" s="2" t="s">
        <v>164</v>
      </c>
      <c r="C585" s="2" t="s">
        <v>216</v>
      </c>
      <c r="D585">
        <v>5</v>
      </c>
      <c r="F585" s="2" t="s">
        <v>43</v>
      </c>
      <c r="G585" s="2" t="s">
        <v>159</v>
      </c>
      <c r="H585" s="2" t="s">
        <v>164</v>
      </c>
      <c r="I585">
        <v>0</v>
      </c>
      <c r="K585" t="str">
        <f>tblWD11a[[#This Row],[Sróty]]&amp; CHAR(10)&amp;" "&amp;tblWD11a[[#This Row],[Data]]</f>
        <v>OP.
 24r sty</v>
      </c>
      <c r="L585">
        <v>5</v>
      </c>
      <c r="M585">
        <v>0</v>
      </c>
      <c r="P585" t="s">
        <v>43</v>
      </c>
      <c r="Q585" t="s">
        <v>829</v>
      </c>
      <c r="R585">
        <v>5</v>
      </c>
      <c r="S585">
        <v>0</v>
      </c>
      <c r="T585" t="str">
        <f>IF(PulpitNawigacyjny!$C$8="Cała Polska","PRAWDA",IF(PulpitNawigacyjny!$C$8='WD11'!P585,"PRAWDA","FAŁSZ"))</f>
        <v>PRAWDA</v>
      </c>
    </row>
    <row r="586" spans="1:20" x14ac:dyDescent="0.25">
      <c r="A586" s="2" t="s">
        <v>44</v>
      </c>
      <c r="B586" s="2" t="s">
        <v>168</v>
      </c>
      <c r="C586" s="2" t="s">
        <v>216</v>
      </c>
      <c r="D586">
        <v>11</v>
      </c>
      <c r="F586" s="2" t="s">
        <v>44</v>
      </c>
      <c r="G586" s="2" t="s">
        <v>159</v>
      </c>
      <c r="H586" s="2" t="s">
        <v>168</v>
      </c>
      <c r="I586">
        <v>0</v>
      </c>
      <c r="K586" t="str">
        <f>tblWD11a[[#This Row],[Sróty]]&amp; CHAR(10)&amp;" "&amp;tblWD11a[[#This Row],[Data]]</f>
        <v>PK.
 24r sty</v>
      </c>
      <c r="L586">
        <v>11</v>
      </c>
      <c r="M586">
        <v>0</v>
      </c>
      <c r="P586" t="s">
        <v>44</v>
      </c>
      <c r="Q586" t="s">
        <v>830</v>
      </c>
      <c r="R586">
        <v>11</v>
      </c>
      <c r="S586">
        <v>0</v>
      </c>
      <c r="T586" t="str">
        <f>IF(PulpitNawigacyjny!$C$8="Cała Polska","PRAWDA",IF(PulpitNawigacyjny!$C$8='WD11'!P586,"PRAWDA","FAŁSZ"))</f>
        <v>PRAWDA</v>
      </c>
    </row>
    <row r="587" spans="1:20" x14ac:dyDescent="0.25">
      <c r="A587" s="2" t="s">
        <v>45</v>
      </c>
      <c r="B587" s="2" t="s">
        <v>169</v>
      </c>
      <c r="C587" s="2" t="s">
        <v>216</v>
      </c>
      <c r="D587">
        <v>2</v>
      </c>
      <c r="F587" s="2" t="s">
        <v>45</v>
      </c>
      <c r="G587" s="2" t="s">
        <v>159</v>
      </c>
      <c r="H587" s="2" t="s">
        <v>169</v>
      </c>
      <c r="I587">
        <v>0</v>
      </c>
      <c r="K587" t="str">
        <f>tblWD11a[[#This Row],[Sróty]]&amp; CHAR(10)&amp;" "&amp;tblWD11a[[#This Row],[Data]]</f>
        <v>PD.
 24r sty</v>
      </c>
      <c r="L587">
        <v>2</v>
      </c>
      <c r="M587">
        <v>0</v>
      </c>
      <c r="P587" t="s">
        <v>45</v>
      </c>
      <c r="Q587" t="s">
        <v>831</v>
      </c>
      <c r="R587">
        <v>2</v>
      </c>
      <c r="S587">
        <v>0</v>
      </c>
      <c r="T587" t="str">
        <f>IF(PulpitNawigacyjny!$C$8="Cała Polska","PRAWDA",IF(PulpitNawigacyjny!$C$8='WD11'!P587,"PRAWDA","FAŁSZ"))</f>
        <v>PRAWDA</v>
      </c>
    </row>
    <row r="588" spans="1:20" x14ac:dyDescent="0.25">
      <c r="A588" s="2" t="s">
        <v>46</v>
      </c>
      <c r="B588" s="2" t="s">
        <v>170</v>
      </c>
      <c r="C588" s="2" t="s">
        <v>216</v>
      </c>
      <c r="D588">
        <v>17</v>
      </c>
      <c r="F588" s="2" t="s">
        <v>46</v>
      </c>
      <c r="G588" s="2" t="s">
        <v>159</v>
      </c>
      <c r="H588" s="2" t="s">
        <v>170</v>
      </c>
      <c r="I588">
        <v>2</v>
      </c>
      <c r="K588" t="str">
        <f>tblWD11a[[#This Row],[Sróty]]&amp; CHAR(10)&amp;" "&amp;tblWD11a[[#This Row],[Data]]</f>
        <v>PM.
 24r sty</v>
      </c>
      <c r="L588">
        <v>17</v>
      </c>
      <c r="M588">
        <v>2</v>
      </c>
      <c r="P588" t="s">
        <v>46</v>
      </c>
      <c r="Q588" t="s">
        <v>832</v>
      </c>
      <c r="R588">
        <v>17</v>
      </c>
      <c r="S588">
        <v>2</v>
      </c>
      <c r="T588" t="str">
        <f>IF(PulpitNawigacyjny!$C$8="Cała Polska","PRAWDA",IF(PulpitNawigacyjny!$C$8='WD11'!P588,"PRAWDA","FAŁSZ"))</f>
        <v>PRAWDA</v>
      </c>
    </row>
    <row r="589" spans="1:20" x14ac:dyDescent="0.25">
      <c r="A589" s="2" t="s">
        <v>47</v>
      </c>
      <c r="B589" s="2" t="s">
        <v>171</v>
      </c>
      <c r="C589" s="2" t="s">
        <v>216</v>
      </c>
      <c r="D589">
        <v>18</v>
      </c>
      <c r="F589" s="2" t="s">
        <v>47</v>
      </c>
      <c r="G589" s="2" t="s">
        <v>159</v>
      </c>
      <c r="H589" s="2" t="s">
        <v>171</v>
      </c>
      <c r="I589">
        <v>5</v>
      </c>
      <c r="K589" t="str">
        <f>tblWD11a[[#This Row],[Sróty]]&amp; CHAR(10)&amp;" "&amp;tblWD11a[[#This Row],[Data]]</f>
        <v>SL.
 24r sty</v>
      </c>
      <c r="L589">
        <v>18</v>
      </c>
      <c r="M589">
        <v>5</v>
      </c>
      <c r="P589" t="s">
        <v>47</v>
      </c>
      <c r="Q589" t="s">
        <v>833</v>
      </c>
      <c r="R589">
        <v>18</v>
      </c>
      <c r="S589">
        <v>5</v>
      </c>
      <c r="T589" t="str">
        <f>IF(PulpitNawigacyjny!$C$8="Cała Polska","PRAWDA",IF(PulpitNawigacyjny!$C$8='WD11'!P589,"PRAWDA","FAŁSZ"))</f>
        <v>PRAWDA</v>
      </c>
    </row>
    <row r="590" spans="1:20" x14ac:dyDescent="0.25">
      <c r="A590" s="2" t="s">
        <v>48</v>
      </c>
      <c r="B590" s="2" t="s">
        <v>172</v>
      </c>
      <c r="C590" s="2" t="s">
        <v>216</v>
      </c>
      <c r="D590">
        <v>5</v>
      </c>
      <c r="F590" s="2" t="s">
        <v>48</v>
      </c>
      <c r="G590" s="2" t="s">
        <v>159</v>
      </c>
      <c r="H590" s="2" t="s">
        <v>172</v>
      </c>
      <c r="I590">
        <v>0</v>
      </c>
      <c r="K590" t="str">
        <f>tblWD11a[[#This Row],[Sróty]]&amp; CHAR(10)&amp;" "&amp;tblWD11a[[#This Row],[Data]]</f>
        <v>SK.
 24r sty</v>
      </c>
      <c r="L590">
        <v>5</v>
      </c>
      <c r="M590">
        <v>0</v>
      </c>
      <c r="P590" t="s">
        <v>48</v>
      </c>
      <c r="Q590" t="s">
        <v>834</v>
      </c>
      <c r="R590">
        <v>5</v>
      </c>
      <c r="S590">
        <v>0</v>
      </c>
      <c r="T590" t="str">
        <f>IF(PulpitNawigacyjny!$C$8="Cała Polska","PRAWDA",IF(PulpitNawigacyjny!$C$8='WD11'!P590,"PRAWDA","FAŁSZ"))</f>
        <v>PRAWDA</v>
      </c>
    </row>
    <row r="591" spans="1:20" x14ac:dyDescent="0.25">
      <c r="A591" s="2" t="s">
        <v>49</v>
      </c>
      <c r="B591" s="2" t="s">
        <v>173</v>
      </c>
      <c r="C591" s="2" t="s">
        <v>216</v>
      </c>
      <c r="D591">
        <v>4</v>
      </c>
      <c r="F591" s="2" t="s">
        <v>49</v>
      </c>
      <c r="G591" s="2" t="s">
        <v>159</v>
      </c>
      <c r="H591" s="2" t="s">
        <v>173</v>
      </c>
      <c r="I591">
        <v>8</v>
      </c>
      <c r="K591" t="str">
        <f>tblWD11a[[#This Row],[Sróty]]&amp; CHAR(10)&amp;" "&amp;tblWD11a[[#This Row],[Data]]</f>
        <v>WN.
 24r sty</v>
      </c>
      <c r="L591">
        <v>4</v>
      </c>
      <c r="M591">
        <v>8</v>
      </c>
      <c r="P591" t="s">
        <v>49</v>
      </c>
      <c r="Q591" t="s">
        <v>835</v>
      </c>
      <c r="R591">
        <v>4</v>
      </c>
      <c r="S591">
        <v>8</v>
      </c>
      <c r="T591" t="str">
        <f>IF(PulpitNawigacyjny!$C$8="Cała Polska","PRAWDA",IF(PulpitNawigacyjny!$C$8='WD11'!P591,"PRAWDA","FAŁSZ"))</f>
        <v>PRAWDA</v>
      </c>
    </row>
    <row r="592" spans="1:20" x14ac:dyDescent="0.25">
      <c r="A592" s="2" t="s">
        <v>50</v>
      </c>
      <c r="B592" s="2" t="s">
        <v>174</v>
      </c>
      <c r="C592" s="2" t="s">
        <v>216</v>
      </c>
      <c r="D592">
        <v>28</v>
      </c>
      <c r="F592" s="2" t="s">
        <v>50</v>
      </c>
      <c r="G592" s="2" t="s">
        <v>159</v>
      </c>
      <c r="H592" s="2" t="s">
        <v>174</v>
      </c>
      <c r="I592">
        <v>7</v>
      </c>
      <c r="K592" t="str">
        <f>tblWD11a[[#This Row],[Sróty]]&amp; CHAR(10)&amp;" "&amp;tblWD11a[[#This Row],[Data]]</f>
        <v>WP.
 24r sty</v>
      </c>
      <c r="L592">
        <v>28</v>
      </c>
      <c r="M592">
        <v>7</v>
      </c>
      <c r="P592" t="s">
        <v>50</v>
      </c>
      <c r="Q592" t="s">
        <v>836</v>
      </c>
      <c r="R592">
        <v>28</v>
      </c>
      <c r="S592">
        <v>7</v>
      </c>
      <c r="T592" t="str">
        <f>IF(PulpitNawigacyjny!$C$8="Cała Polska","PRAWDA",IF(PulpitNawigacyjny!$C$8='WD11'!P592,"PRAWDA","FAŁSZ"))</f>
        <v>PRAWDA</v>
      </c>
    </row>
    <row r="593" spans="1:20" x14ac:dyDescent="0.25">
      <c r="A593" s="2" t="s">
        <v>51</v>
      </c>
      <c r="B593" s="2" t="s">
        <v>175</v>
      </c>
      <c r="C593" s="2" t="s">
        <v>216</v>
      </c>
      <c r="D593">
        <v>8</v>
      </c>
      <c r="F593" s="2" t="s">
        <v>51</v>
      </c>
      <c r="G593" s="2" t="s">
        <v>159</v>
      </c>
      <c r="H593" s="2" t="s">
        <v>175</v>
      </c>
      <c r="I593">
        <v>0</v>
      </c>
      <c r="K593" t="str">
        <f>tblWD11a[[#This Row],[Sróty]]&amp; CHAR(10)&amp;" "&amp;tblWD11a[[#This Row],[Data]]</f>
        <v>ZP.
 24r sty</v>
      </c>
      <c r="L593">
        <v>8</v>
      </c>
      <c r="M593">
        <v>0</v>
      </c>
      <c r="P593" t="s">
        <v>51</v>
      </c>
      <c r="Q593" t="s">
        <v>837</v>
      </c>
      <c r="R593">
        <v>8</v>
      </c>
      <c r="S593">
        <v>0</v>
      </c>
      <c r="T593" t="str">
        <f>IF(PulpitNawigacyjny!$C$8="Cała Polska","PRAWDA",IF(PulpitNawigacyjny!$C$8='WD11'!P593,"PRAWDA","FAŁSZ"))</f>
        <v>PRAWDA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C6C7-FCC0-40D4-B4FA-292664117B77}">
  <sheetPr codeName="Arkusz11"/>
  <dimension ref="A1:E18"/>
  <sheetViews>
    <sheetView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20.7109375" bestFit="1" customWidth="1"/>
    <col min="3" max="3" width="8.42578125" bestFit="1" customWidth="1"/>
    <col min="4" max="4" width="53.5703125" bestFit="1" customWidth="1"/>
    <col min="5" max="5" width="50.85546875" bestFit="1" customWidth="1"/>
  </cols>
  <sheetData>
    <row r="1" spans="1:5" x14ac:dyDescent="0.25">
      <c r="A1" t="s">
        <v>83</v>
      </c>
      <c r="B1" t="s">
        <v>72</v>
      </c>
      <c r="C1" t="s">
        <v>84</v>
      </c>
      <c r="D1" t="s">
        <v>85</v>
      </c>
      <c r="E1" t="s">
        <v>86</v>
      </c>
    </row>
    <row r="2" spans="1:5" x14ac:dyDescent="0.25">
      <c r="A2" s="3">
        <v>45310</v>
      </c>
      <c r="B2" s="2" t="s">
        <v>93</v>
      </c>
      <c r="C2">
        <v>10</v>
      </c>
      <c r="D2">
        <v>3</v>
      </c>
      <c r="E2">
        <v>7</v>
      </c>
    </row>
    <row r="3" spans="1:5" x14ac:dyDescent="0.25">
      <c r="A3" s="3">
        <v>45310</v>
      </c>
      <c r="B3" s="2" t="s">
        <v>36</v>
      </c>
      <c r="C3">
        <v>0</v>
      </c>
      <c r="D3">
        <v>0</v>
      </c>
      <c r="E3">
        <v>0</v>
      </c>
    </row>
    <row r="4" spans="1:5" x14ac:dyDescent="0.25">
      <c r="A4" s="3">
        <v>45310</v>
      </c>
      <c r="B4" s="2" t="s">
        <v>37</v>
      </c>
      <c r="C4">
        <v>0</v>
      </c>
      <c r="D4">
        <v>0</v>
      </c>
      <c r="E4">
        <v>0</v>
      </c>
    </row>
    <row r="5" spans="1:5" x14ac:dyDescent="0.25">
      <c r="A5" s="3">
        <v>45310</v>
      </c>
      <c r="B5" s="2" t="s">
        <v>38</v>
      </c>
      <c r="C5">
        <v>1</v>
      </c>
      <c r="D5">
        <v>1</v>
      </c>
      <c r="E5">
        <v>0</v>
      </c>
    </row>
    <row r="6" spans="1:5" x14ac:dyDescent="0.25">
      <c r="A6" s="3">
        <v>45310</v>
      </c>
      <c r="B6" s="2" t="s">
        <v>39</v>
      </c>
      <c r="C6">
        <v>0</v>
      </c>
      <c r="D6">
        <v>0</v>
      </c>
      <c r="E6">
        <v>0</v>
      </c>
    </row>
    <row r="7" spans="1:5" x14ac:dyDescent="0.25">
      <c r="A7" s="3">
        <v>45310</v>
      </c>
      <c r="B7" s="2" t="s">
        <v>40</v>
      </c>
      <c r="C7">
        <v>0</v>
      </c>
      <c r="D7">
        <v>0</v>
      </c>
      <c r="E7">
        <v>0</v>
      </c>
    </row>
    <row r="8" spans="1:5" x14ac:dyDescent="0.25">
      <c r="A8" s="3">
        <v>45310</v>
      </c>
      <c r="B8" s="2" t="s">
        <v>41</v>
      </c>
      <c r="C8">
        <v>2</v>
      </c>
      <c r="D8">
        <v>1</v>
      </c>
      <c r="E8">
        <v>1</v>
      </c>
    </row>
    <row r="9" spans="1:5" x14ac:dyDescent="0.25">
      <c r="A9" s="3">
        <v>45310</v>
      </c>
      <c r="B9" s="2" t="s">
        <v>42</v>
      </c>
      <c r="C9">
        <v>1</v>
      </c>
      <c r="D9">
        <v>1</v>
      </c>
      <c r="E9">
        <v>0</v>
      </c>
    </row>
    <row r="10" spans="1:5" x14ac:dyDescent="0.25">
      <c r="A10" s="3">
        <v>45310</v>
      </c>
      <c r="B10" s="2" t="s">
        <v>43</v>
      </c>
      <c r="C10">
        <v>0</v>
      </c>
      <c r="D10">
        <v>0</v>
      </c>
      <c r="E10">
        <v>0</v>
      </c>
    </row>
    <row r="11" spans="1:5" x14ac:dyDescent="0.25">
      <c r="A11" s="3">
        <v>45310</v>
      </c>
      <c r="B11" s="2" t="s">
        <v>44</v>
      </c>
      <c r="C11">
        <v>0</v>
      </c>
      <c r="D11">
        <v>0</v>
      </c>
      <c r="E11">
        <v>0</v>
      </c>
    </row>
    <row r="12" spans="1:5" x14ac:dyDescent="0.25">
      <c r="A12" s="3">
        <v>45310</v>
      </c>
      <c r="B12" s="2" t="s">
        <v>45</v>
      </c>
      <c r="C12">
        <v>0</v>
      </c>
      <c r="D12">
        <v>0</v>
      </c>
      <c r="E12">
        <v>0</v>
      </c>
    </row>
    <row r="13" spans="1:5" x14ac:dyDescent="0.25">
      <c r="A13" s="3">
        <v>45310</v>
      </c>
      <c r="B13" s="2" t="s">
        <v>46</v>
      </c>
      <c r="C13">
        <v>1</v>
      </c>
      <c r="D13">
        <v>0</v>
      </c>
      <c r="E13">
        <v>1</v>
      </c>
    </row>
    <row r="14" spans="1:5" x14ac:dyDescent="0.25">
      <c r="A14" s="3">
        <v>45310</v>
      </c>
      <c r="B14" s="2" t="s">
        <v>47</v>
      </c>
      <c r="C14">
        <v>2</v>
      </c>
      <c r="D14">
        <v>0</v>
      </c>
      <c r="E14">
        <v>2</v>
      </c>
    </row>
    <row r="15" spans="1:5" x14ac:dyDescent="0.25">
      <c r="A15" s="3">
        <v>45310</v>
      </c>
      <c r="B15" s="2" t="s">
        <v>48</v>
      </c>
      <c r="C15">
        <v>0</v>
      </c>
      <c r="D15">
        <v>0</v>
      </c>
      <c r="E15">
        <v>0</v>
      </c>
    </row>
    <row r="16" spans="1:5" x14ac:dyDescent="0.25">
      <c r="A16" s="3">
        <v>45310</v>
      </c>
      <c r="B16" s="2" t="s">
        <v>49</v>
      </c>
      <c r="C16">
        <v>1</v>
      </c>
      <c r="D16">
        <v>0</v>
      </c>
      <c r="E16">
        <v>1</v>
      </c>
    </row>
    <row r="17" spans="1:5" x14ac:dyDescent="0.25">
      <c r="A17" s="3">
        <v>45310</v>
      </c>
      <c r="B17" s="2" t="s">
        <v>50</v>
      </c>
      <c r="C17">
        <v>1</v>
      </c>
      <c r="D17">
        <v>0</v>
      </c>
      <c r="E17">
        <v>1</v>
      </c>
    </row>
    <row r="18" spans="1:5" x14ac:dyDescent="0.25">
      <c r="A18" s="3">
        <v>45310</v>
      </c>
      <c r="B18" s="2" t="s">
        <v>51</v>
      </c>
      <c r="C18">
        <v>1</v>
      </c>
      <c r="D18">
        <v>0</v>
      </c>
      <c r="E18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0F579-8492-4D14-8579-31FBA03C53AA}">
  <sheetPr codeName="Arkusz12"/>
  <dimension ref="A1:C2"/>
  <sheetViews>
    <sheetView workbookViewId="0">
      <selection activeCell="A2" sqref="A2"/>
    </sheetView>
  </sheetViews>
  <sheetFormatPr defaultRowHeight="15" x14ac:dyDescent="0.25"/>
  <cols>
    <col min="1" max="1" width="30.28515625" bestFit="1" customWidth="1"/>
    <col min="2" max="2" width="21.42578125" bestFit="1" customWidth="1"/>
    <col min="3" max="3" width="23.85546875" bestFit="1" customWidth="1"/>
  </cols>
  <sheetData>
    <row r="1" spans="1:3" x14ac:dyDescent="0.25">
      <c r="A1" t="s">
        <v>217</v>
      </c>
      <c r="B1" t="s">
        <v>218</v>
      </c>
      <c r="C1" t="s">
        <v>219</v>
      </c>
    </row>
    <row r="2" spans="1:3" x14ac:dyDescent="0.25">
      <c r="A2">
        <v>557387</v>
      </c>
      <c r="B2">
        <v>30736261</v>
      </c>
      <c r="C2">
        <v>27126551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1EB7-D634-421B-8CCE-2DF52DCA656D}">
  <sheetPr codeName="Arkusz13"/>
  <dimension ref="A1:I87"/>
  <sheetViews>
    <sheetView topLeftCell="D1" zoomScale="130" zoomScaleNormal="130" workbookViewId="0">
      <selection activeCell="H15" sqref="H15"/>
    </sheetView>
  </sheetViews>
  <sheetFormatPr defaultRowHeight="15" x14ac:dyDescent="0.25"/>
  <cols>
    <col min="1" max="1" width="6.5703125" bestFit="1" customWidth="1"/>
    <col min="2" max="2" width="21.42578125" bestFit="1" customWidth="1"/>
    <col min="3" max="3" width="26" customWidth="1"/>
    <col min="4" max="4" width="17.140625" customWidth="1"/>
    <col min="5" max="5" width="10.7109375" customWidth="1"/>
    <col min="6" max="6" width="16" bestFit="1" customWidth="1"/>
    <col min="7" max="7" width="51" bestFit="1" customWidth="1"/>
    <col min="8" max="8" width="14.140625" customWidth="1"/>
  </cols>
  <sheetData>
    <row r="1" spans="1:9" x14ac:dyDescent="0.25">
      <c r="A1" t="s">
        <v>88</v>
      </c>
      <c r="B1" t="s">
        <v>72</v>
      </c>
      <c r="C1" t="s">
        <v>221</v>
      </c>
      <c r="E1" t="s">
        <v>88</v>
      </c>
      <c r="F1" t="s">
        <v>220</v>
      </c>
      <c r="G1" t="s">
        <v>222</v>
      </c>
      <c r="H1" t="s">
        <v>223</v>
      </c>
      <c r="I1" t="s">
        <v>224</v>
      </c>
    </row>
    <row r="2" spans="1:9" x14ac:dyDescent="0.25">
      <c r="A2">
        <v>2020</v>
      </c>
      <c r="B2" s="2" t="s">
        <v>71</v>
      </c>
      <c r="C2">
        <v>14836</v>
      </c>
      <c r="E2">
        <v>2020</v>
      </c>
      <c r="F2">
        <v>477355</v>
      </c>
      <c r="G2" s="2">
        <v>14836</v>
      </c>
      <c r="H2" s="10">
        <f>WD16b[[#This Row],[Zgony covidowe wraz z chorobami współistniejącymi]]/WD16b[[#This Row],[Umieralność]]</f>
        <v>3.1079594850792387E-2</v>
      </c>
      <c r="I2" s="8">
        <v>1</v>
      </c>
    </row>
    <row r="3" spans="1:9" x14ac:dyDescent="0.25">
      <c r="A3">
        <v>2020</v>
      </c>
      <c r="B3" s="2" t="s">
        <v>36</v>
      </c>
      <c r="C3">
        <v>1014</v>
      </c>
      <c r="E3">
        <v>2021</v>
      </c>
      <c r="F3">
        <v>519517</v>
      </c>
      <c r="G3" s="2">
        <v>68416</v>
      </c>
      <c r="H3" s="10">
        <f>WD16b[[#This Row],[Zgony covidowe wraz z chorobami współistniejącymi]]/WD16b[[#This Row],[Umieralność]]</f>
        <v>0.13169155196076354</v>
      </c>
      <c r="I3" s="8">
        <v>1</v>
      </c>
    </row>
    <row r="4" spans="1:9" x14ac:dyDescent="0.25">
      <c r="A4">
        <v>2020</v>
      </c>
      <c r="B4" s="2" t="s">
        <v>37</v>
      </c>
      <c r="C4">
        <v>994</v>
      </c>
      <c r="E4">
        <v>2022</v>
      </c>
      <c r="F4">
        <v>448448</v>
      </c>
      <c r="G4" s="2">
        <v>21475</v>
      </c>
      <c r="H4" s="10">
        <f>WD16b[[#This Row],[Zgony covidowe wraz z chorobami współistniejącymi]]/WD16b[[#This Row],[Umieralność]]</f>
        <v>4.7887380476666193E-2</v>
      </c>
      <c r="I4" s="8">
        <v>1</v>
      </c>
    </row>
    <row r="5" spans="1:9" x14ac:dyDescent="0.25">
      <c r="A5">
        <v>2020</v>
      </c>
      <c r="B5" s="2" t="s">
        <v>38</v>
      </c>
      <c r="C5">
        <v>1005</v>
      </c>
      <c r="E5">
        <v>2023</v>
      </c>
      <c r="F5">
        <v>397968</v>
      </c>
      <c r="G5" s="2">
        <v>1705</v>
      </c>
      <c r="H5" s="10">
        <f>WD16b[[#This Row],[Zgony covidowe wraz z chorobami współistniejącymi]]/WD16b[[#This Row],[Umieralność]]</f>
        <v>4.284264061432075E-3</v>
      </c>
      <c r="I5" s="8">
        <v>1</v>
      </c>
    </row>
    <row r="6" spans="1:9" x14ac:dyDescent="0.25">
      <c r="A6">
        <v>2020</v>
      </c>
      <c r="B6" s="2" t="s">
        <v>39</v>
      </c>
      <c r="C6">
        <v>379</v>
      </c>
    </row>
    <row r="7" spans="1:9" x14ac:dyDescent="0.25">
      <c r="A7">
        <v>2020</v>
      </c>
      <c r="B7" s="2" t="s">
        <v>40</v>
      </c>
      <c r="C7">
        <v>1111</v>
      </c>
    </row>
    <row r="8" spans="1:9" x14ac:dyDescent="0.25">
      <c r="A8">
        <v>2020</v>
      </c>
      <c r="B8" s="2" t="s">
        <v>41</v>
      </c>
      <c r="C8">
        <v>1013</v>
      </c>
    </row>
    <row r="9" spans="1:9" x14ac:dyDescent="0.25">
      <c r="A9">
        <v>2020</v>
      </c>
      <c r="B9" s="2" t="s">
        <v>42</v>
      </c>
      <c r="C9">
        <v>1685</v>
      </c>
    </row>
    <row r="10" spans="1:9" x14ac:dyDescent="0.25">
      <c r="A10">
        <v>2020</v>
      </c>
      <c r="B10" s="2" t="s">
        <v>43</v>
      </c>
      <c r="C10">
        <v>519</v>
      </c>
    </row>
    <row r="11" spans="1:9" x14ac:dyDescent="0.25">
      <c r="A11">
        <v>2020</v>
      </c>
      <c r="B11" s="2" t="s">
        <v>44</v>
      </c>
      <c r="C11">
        <v>775</v>
      </c>
    </row>
    <row r="12" spans="1:9" x14ac:dyDescent="0.25">
      <c r="A12">
        <v>2020</v>
      </c>
      <c r="B12" s="2" t="s">
        <v>45</v>
      </c>
      <c r="C12">
        <v>448</v>
      </c>
    </row>
    <row r="13" spans="1:9" x14ac:dyDescent="0.25">
      <c r="A13">
        <v>2020</v>
      </c>
      <c r="B13" s="2" t="s">
        <v>46</v>
      </c>
      <c r="C13">
        <v>866</v>
      </c>
    </row>
    <row r="14" spans="1:9" x14ac:dyDescent="0.25">
      <c r="A14">
        <v>2020</v>
      </c>
      <c r="B14" s="2" t="s">
        <v>47</v>
      </c>
      <c r="C14">
        <v>1515</v>
      </c>
    </row>
    <row r="15" spans="1:9" x14ac:dyDescent="0.25">
      <c r="A15">
        <v>2020</v>
      </c>
      <c r="B15" s="2" t="s">
        <v>48</v>
      </c>
      <c r="C15">
        <v>425</v>
      </c>
    </row>
    <row r="16" spans="1:9" x14ac:dyDescent="0.25">
      <c r="A16">
        <v>2020</v>
      </c>
      <c r="B16" s="2" t="s">
        <v>49</v>
      </c>
      <c r="C16">
        <v>835</v>
      </c>
    </row>
    <row r="17" spans="1:3" x14ac:dyDescent="0.25">
      <c r="A17">
        <v>2020</v>
      </c>
      <c r="B17" s="2" t="s">
        <v>50</v>
      </c>
      <c r="C17">
        <v>1595</v>
      </c>
    </row>
    <row r="18" spans="1:3" x14ac:dyDescent="0.25">
      <c r="A18">
        <v>2020</v>
      </c>
      <c r="B18" s="2" t="s">
        <v>51</v>
      </c>
      <c r="C18">
        <v>657</v>
      </c>
    </row>
    <row r="19" spans="1:3" x14ac:dyDescent="0.25">
      <c r="A19">
        <v>2021</v>
      </c>
      <c r="B19" s="2" t="s">
        <v>71</v>
      </c>
      <c r="C19">
        <v>68416</v>
      </c>
    </row>
    <row r="20" spans="1:3" x14ac:dyDescent="0.25">
      <c r="A20">
        <v>2021</v>
      </c>
      <c r="B20" s="2" t="s">
        <v>36</v>
      </c>
      <c r="C20">
        <v>4122</v>
      </c>
    </row>
    <row r="21" spans="1:3" x14ac:dyDescent="0.25">
      <c r="A21">
        <v>2021</v>
      </c>
      <c r="B21" s="2" t="s">
        <v>37</v>
      </c>
      <c r="C21">
        <v>4539</v>
      </c>
    </row>
    <row r="22" spans="1:3" x14ac:dyDescent="0.25">
      <c r="A22">
        <v>2021</v>
      </c>
      <c r="B22" s="2" t="s">
        <v>38</v>
      </c>
      <c r="C22">
        <v>5009</v>
      </c>
    </row>
    <row r="23" spans="1:3" x14ac:dyDescent="0.25">
      <c r="A23">
        <v>2021</v>
      </c>
      <c r="B23" s="2" t="s">
        <v>39</v>
      </c>
      <c r="C23">
        <v>1827</v>
      </c>
    </row>
    <row r="24" spans="1:3" x14ac:dyDescent="0.25">
      <c r="A24">
        <v>2021</v>
      </c>
      <c r="B24" s="2" t="s">
        <v>40</v>
      </c>
      <c r="C24">
        <v>4740</v>
      </c>
    </row>
    <row r="25" spans="1:3" x14ac:dyDescent="0.25">
      <c r="A25">
        <v>2021</v>
      </c>
      <c r="B25" s="2" t="s">
        <v>41</v>
      </c>
      <c r="C25">
        <v>5106</v>
      </c>
    </row>
    <row r="26" spans="1:3" x14ac:dyDescent="0.25">
      <c r="A26">
        <v>2021</v>
      </c>
      <c r="B26" s="2" t="s">
        <v>42</v>
      </c>
      <c r="C26">
        <v>8974</v>
      </c>
    </row>
    <row r="27" spans="1:3" x14ac:dyDescent="0.25">
      <c r="A27">
        <v>2021</v>
      </c>
      <c r="B27" s="2" t="s">
        <v>43</v>
      </c>
      <c r="C27">
        <v>1752</v>
      </c>
    </row>
    <row r="28" spans="1:3" x14ac:dyDescent="0.25">
      <c r="A28">
        <v>2021</v>
      </c>
      <c r="B28" s="2" t="s">
        <v>44</v>
      </c>
      <c r="C28">
        <v>4113</v>
      </c>
    </row>
    <row r="29" spans="1:3" x14ac:dyDescent="0.25">
      <c r="A29">
        <v>2021</v>
      </c>
      <c r="B29" s="2" t="s">
        <v>45</v>
      </c>
      <c r="C29">
        <v>2396</v>
      </c>
    </row>
    <row r="30" spans="1:3" x14ac:dyDescent="0.25">
      <c r="A30">
        <v>2021</v>
      </c>
      <c r="B30" s="2" t="s">
        <v>46</v>
      </c>
      <c r="C30">
        <v>3810</v>
      </c>
    </row>
    <row r="31" spans="1:3" x14ac:dyDescent="0.25">
      <c r="A31">
        <v>2021</v>
      </c>
      <c r="B31" s="2" t="s">
        <v>47</v>
      </c>
      <c r="C31">
        <v>8272</v>
      </c>
    </row>
    <row r="32" spans="1:3" x14ac:dyDescent="0.25">
      <c r="A32">
        <v>2021</v>
      </c>
      <c r="B32" s="2" t="s">
        <v>48</v>
      </c>
      <c r="C32">
        <v>2375</v>
      </c>
    </row>
    <row r="33" spans="1:3" x14ac:dyDescent="0.25">
      <c r="A33">
        <v>2021</v>
      </c>
      <c r="B33" s="2" t="s">
        <v>49</v>
      </c>
      <c r="C33">
        <v>2648</v>
      </c>
    </row>
    <row r="34" spans="1:3" x14ac:dyDescent="0.25">
      <c r="A34">
        <v>2021</v>
      </c>
      <c r="B34" s="2" t="s">
        <v>50</v>
      </c>
      <c r="C34">
        <v>5990</v>
      </c>
    </row>
    <row r="35" spans="1:3" x14ac:dyDescent="0.25">
      <c r="A35">
        <v>2021</v>
      </c>
      <c r="B35" s="2" t="s">
        <v>51</v>
      </c>
      <c r="C35">
        <v>2743</v>
      </c>
    </row>
    <row r="36" spans="1:3" x14ac:dyDescent="0.25">
      <c r="A36">
        <v>2022</v>
      </c>
      <c r="B36" s="2" t="s">
        <v>71</v>
      </c>
      <c r="C36">
        <v>21475</v>
      </c>
    </row>
    <row r="37" spans="1:3" x14ac:dyDescent="0.25">
      <c r="A37">
        <v>2022</v>
      </c>
      <c r="B37" s="2" t="s">
        <v>36</v>
      </c>
      <c r="C37">
        <v>1505</v>
      </c>
    </row>
    <row r="38" spans="1:3" x14ac:dyDescent="0.25">
      <c r="A38">
        <v>2022</v>
      </c>
      <c r="B38" s="2" t="s">
        <v>37</v>
      </c>
      <c r="C38">
        <v>1301</v>
      </c>
    </row>
    <row r="39" spans="1:3" x14ac:dyDescent="0.25">
      <c r="A39">
        <v>2022</v>
      </c>
      <c r="B39" s="2" t="s">
        <v>38</v>
      </c>
      <c r="C39">
        <v>1142</v>
      </c>
    </row>
    <row r="40" spans="1:3" x14ac:dyDescent="0.25">
      <c r="A40">
        <v>2022</v>
      </c>
      <c r="B40" s="2" t="s">
        <v>39</v>
      </c>
      <c r="C40">
        <v>722</v>
      </c>
    </row>
    <row r="41" spans="1:3" x14ac:dyDescent="0.25">
      <c r="A41">
        <v>2022</v>
      </c>
      <c r="B41" s="2" t="s">
        <v>40</v>
      </c>
      <c r="C41">
        <v>1626</v>
      </c>
    </row>
    <row r="42" spans="1:3" x14ac:dyDescent="0.25">
      <c r="A42">
        <v>2022</v>
      </c>
      <c r="B42" s="2" t="s">
        <v>41</v>
      </c>
      <c r="C42">
        <v>1801</v>
      </c>
    </row>
    <row r="43" spans="1:3" x14ac:dyDescent="0.25">
      <c r="A43">
        <v>2022</v>
      </c>
      <c r="B43" s="2" t="s">
        <v>42</v>
      </c>
      <c r="C43">
        <v>2422</v>
      </c>
    </row>
    <row r="44" spans="1:3" x14ac:dyDescent="0.25">
      <c r="A44">
        <v>2022</v>
      </c>
      <c r="B44" s="2" t="s">
        <v>43</v>
      </c>
      <c r="C44">
        <v>640</v>
      </c>
    </row>
    <row r="45" spans="1:3" x14ac:dyDescent="0.25">
      <c r="A45">
        <v>2022</v>
      </c>
      <c r="B45" s="2" t="s">
        <v>44</v>
      </c>
      <c r="C45">
        <v>1301</v>
      </c>
    </row>
    <row r="46" spans="1:3" x14ac:dyDescent="0.25">
      <c r="A46">
        <v>2022</v>
      </c>
      <c r="B46" s="2" t="s">
        <v>45</v>
      </c>
      <c r="C46">
        <v>551</v>
      </c>
    </row>
    <row r="47" spans="1:3" x14ac:dyDescent="0.25">
      <c r="A47">
        <v>2022</v>
      </c>
      <c r="B47" s="2" t="s">
        <v>46</v>
      </c>
      <c r="C47">
        <v>1344</v>
      </c>
    </row>
    <row r="48" spans="1:3" x14ac:dyDescent="0.25">
      <c r="A48">
        <v>2022</v>
      </c>
      <c r="B48" s="2" t="s">
        <v>47</v>
      </c>
      <c r="C48">
        <v>2588</v>
      </c>
    </row>
    <row r="49" spans="1:3" x14ac:dyDescent="0.25">
      <c r="A49">
        <v>2022</v>
      </c>
      <c r="B49" s="2" t="s">
        <v>48</v>
      </c>
      <c r="C49">
        <v>909</v>
      </c>
    </row>
    <row r="50" spans="1:3" x14ac:dyDescent="0.25">
      <c r="A50">
        <v>2022</v>
      </c>
      <c r="B50" s="2" t="s">
        <v>49</v>
      </c>
      <c r="C50">
        <v>830</v>
      </c>
    </row>
    <row r="51" spans="1:3" x14ac:dyDescent="0.25">
      <c r="A51">
        <v>2022</v>
      </c>
      <c r="B51" s="2" t="s">
        <v>50</v>
      </c>
      <c r="C51">
        <v>1788</v>
      </c>
    </row>
    <row r="52" spans="1:3" x14ac:dyDescent="0.25">
      <c r="A52">
        <v>2022</v>
      </c>
      <c r="B52" s="2" t="s">
        <v>51</v>
      </c>
      <c r="C52">
        <v>976</v>
      </c>
    </row>
    <row r="53" spans="1:3" x14ac:dyDescent="0.25">
      <c r="A53">
        <v>2023</v>
      </c>
      <c r="B53" s="2" t="s">
        <v>71</v>
      </c>
      <c r="C53">
        <v>1705</v>
      </c>
    </row>
    <row r="54" spans="1:3" x14ac:dyDescent="0.25">
      <c r="A54">
        <v>2023</v>
      </c>
      <c r="B54" s="2" t="s">
        <v>36</v>
      </c>
      <c r="C54">
        <v>86</v>
      </c>
    </row>
    <row r="55" spans="1:3" x14ac:dyDescent="0.25">
      <c r="A55">
        <v>2023</v>
      </c>
      <c r="B55" s="2" t="s">
        <v>37</v>
      </c>
      <c r="C55">
        <v>134</v>
      </c>
    </row>
    <row r="56" spans="1:3" x14ac:dyDescent="0.25">
      <c r="A56">
        <v>2023</v>
      </c>
      <c r="B56" s="2" t="s">
        <v>38</v>
      </c>
      <c r="C56">
        <v>78</v>
      </c>
    </row>
    <row r="57" spans="1:3" x14ac:dyDescent="0.25">
      <c r="A57">
        <v>2023</v>
      </c>
      <c r="B57" s="2" t="s">
        <v>39</v>
      </c>
      <c r="C57">
        <v>52</v>
      </c>
    </row>
    <row r="58" spans="1:3" x14ac:dyDescent="0.25">
      <c r="A58">
        <v>2023</v>
      </c>
      <c r="B58" s="2" t="s">
        <v>40</v>
      </c>
      <c r="C58">
        <v>139</v>
      </c>
    </row>
    <row r="59" spans="1:3" x14ac:dyDescent="0.25">
      <c r="A59">
        <v>2023</v>
      </c>
      <c r="B59" s="2" t="s">
        <v>41</v>
      </c>
      <c r="C59">
        <v>107</v>
      </c>
    </row>
    <row r="60" spans="1:3" x14ac:dyDescent="0.25">
      <c r="A60">
        <v>2023</v>
      </c>
      <c r="B60" s="2" t="s">
        <v>42</v>
      </c>
      <c r="C60">
        <v>295</v>
      </c>
    </row>
    <row r="61" spans="1:3" x14ac:dyDescent="0.25">
      <c r="A61">
        <v>2023</v>
      </c>
      <c r="B61" s="2" t="s">
        <v>43</v>
      </c>
      <c r="C61">
        <v>47</v>
      </c>
    </row>
    <row r="62" spans="1:3" x14ac:dyDescent="0.25">
      <c r="A62">
        <v>2023</v>
      </c>
      <c r="B62" s="2" t="s">
        <v>44</v>
      </c>
      <c r="C62">
        <v>75</v>
      </c>
    </row>
    <row r="63" spans="1:3" x14ac:dyDescent="0.25">
      <c r="A63">
        <v>2023</v>
      </c>
      <c r="B63" s="2" t="s">
        <v>45</v>
      </c>
      <c r="C63">
        <v>50</v>
      </c>
    </row>
    <row r="64" spans="1:3" x14ac:dyDescent="0.25">
      <c r="A64">
        <v>2023</v>
      </c>
      <c r="B64" s="2" t="s">
        <v>46</v>
      </c>
      <c r="C64">
        <v>86</v>
      </c>
    </row>
    <row r="65" spans="1:3" x14ac:dyDescent="0.25">
      <c r="A65">
        <v>2023</v>
      </c>
      <c r="B65" s="2" t="s">
        <v>47</v>
      </c>
      <c r="C65">
        <v>162</v>
      </c>
    </row>
    <row r="66" spans="1:3" x14ac:dyDescent="0.25">
      <c r="A66">
        <v>2023</v>
      </c>
      <c r="B66" s="2" t="s">
        <v>48</v>
      </c>
      <c r="C66">
        <v>59</v>
      </c>
    </row>
    <row r="67" spans="1:3" x14ac:dyDescent="0.25">
      <c r="A67">
        <v>2023</v>
      </c>
      <c r="B67" s="2" t="s">
        <v>49</v>
      </c>
      <c r="C67">
        <v>85</v>
      </c>
    </row>
    <row r="68" spans="1:3" x14ac:dyDescent="0.25">
      <c r="A68">
        <v>2023</v>
      </c>
      <c r="B68" s="2" t="s">
        <v>50</v>
      </c>
      <c r="C68">
        <v>201</v>
      </c>
    </row>
    <row r="69" spans="1:3" x14ac:dyDescent="0.25">
      <c r="A69">
        <v>2023</v>
      </c>
      <c r="B69" s="2" t="s">
        <v>51</v>
      </c>
      <c r="C69">
        <v>49</v>
      </c>
    </row>
    <row r="70" spans="1:3" x14ac:dyDescent="0.25">
      <c r="A70">
        <v>2024</v>
      </c>
      <c r="B70" s="2" t="s">
        <v>71</v>
      </c>
      <c r="C70">
        <v>184</v>
      </c>
    </row>
    <row r="71" spans="1:3" x14ac:dyDescent="0.25">
      <c r="A71">
        <v>2024</v>
      </c>
      <c r="B71" s="2" t="s">
        <v>36</v>
      </c>
      <c r="C71">
        <v>11</v>
      </c>
    </row>
    <row r="72" spans="1:3" x14ac:dyDescent="0.25">
      <c r="A72">
        <v>2024</v>
      </c>
      <c r="B72" s="2" t="s">
        <v>37</v>
      </c>
      <c r="C72">
        <v>16</v>
      </c>
    </row>
    <row r="73" spans="1:3" x14ac:dyDescent="0.25">
      <c r="A73">
        <v>2024</v>
      </c>
      <c r="B73" s="2" t="s">
        <v>38</v>
      </c>
      <c r="C73">
        <v>5</v>
      </c>
    </row>
    <row r="74" spans="1:3" x14ac:dyDescent="0.25">
      <c r="A74">
        <v>2024</v>
      </c>
      <c r="B74" s="2" t="s">
        <v>39</v>
      </c>
      <c r="C74">
        <v>3</v>
      </c>
    </row>
    <row r="75" spans="1:3" x14ac:dyDescent="0.25">
      <c r="A75">
        <v>2024</v>
      </c>
      <c r="B75" s="2" t="s">
        <v>40</v>
      </c>
      <c r="C75">
        <v>14</v>
      </c>
    </row>
    <row r="76" spans="1:3" x14ac:dyDescent="0.25">
      <c r="A76">
        <v>2024</v>
      </c>
      <c r="B76" s="2" t="s">
        <v>41</v>
      </c>
      <c r="C76">
        <v>13</v>
      </c>
    </row>
    <row r="77" spans="1:3" x14ac:dyDescent="0.25">
      <c r="A77">
        <v>2024</v>
      </c>
      <c r="B77" s="2" t="s">
        <v>42</v>
      </c>
      <c r="C77">
        <v>24</v>
      </c>
    </row>
    <row r="78" spans="1:3" x14ac:dyDescent="0.25">
      <c r="A78">
        <v>2024</v>
      </c>
      <c r="B78" s="2" t="s">
        <v>43</v>
      </c>
      <c r="C78">
        <v>5</v>
      </c>
    </row>
    <row r="79" spans="1:3" x14ac:dyDescent="0.25">
      <c r="A79">
        <v>2024</v>
      </c>
      <c r="B79" s="2" t="s">
        <v>44</v>
      </c>
      <c r="C79">
        <v>11</v>
      </c>
    </row>
    <row r="80" spans="1:3" x14ac:dyDescent="0.25">
      <c r="A80">
        <v>2024</v>
      </c>
      <c r="B80" s="2" t="s">
        <v>45</v>
      </c>
      <c r="C80">
        <v>2</v>
      </c>
    </row>
    <row r="81" spans="1:3" x14ac:dyDescent="0.25">
      <c r="A81">
        <v>2024</v>
      </c>
      <c r="B81" s="2" t="s">
        <v>46</v>
      </c>
      <c r="C81">
        <v>17</v>
      </c>
    </row>
    <row r="82" spans="1:3" x14ac:dyDescent="0.25">
      <c r="A82">
        <v>2024</v>
      </c>
      <c r="B82" s="2" t="s">
        <v>47</v>
      </c>
      <c r="C82">
        <v>18</v>
      </c>
    </row>
    <row r="83" spans="1:3" x14ac:dyDescent="0.25">
      <c r="A83">
        <v>2024</v>
      </c>
      <c r="B83" s="2" t="s">
        <v>48</v>
      </c>
      <c r="C83">
        <v>5</v>
      </c>
    </row>
    <row r="84" spans="1:3" x14ac:dyDescent="0.25">
      <c r="A84">
        <v>2024</v>
      </c>
      <c r="B84" s="2" t="s">
        <v>49</v>
      </c>
      <c r="C84">
        <v>4</v>
      </c>
    </row>
    <row r="85" spans="1:3" x14ac:dyDescent="0.25">
      <c r="A85">
        <v>2024</v>
      </c>
      <c r="B85" s="2" t="s">
        <v>50</v>
      </c>
      <c r="C85">
        <v>28</v>
      </c>
    </row>
    <row r="86" spans="1:3" x14ac:dyDescent="0.25">
      <c r="A86">
        <v>2024</v>
      </c>
      <c r="B86" s="2" t="s">
        <v>51</v>
      </c>
      <c r="C86">
        <v>8</v>
      </c>
    </row>
    <row r="87" spans="1:3" x14ac:dyDescent="0.25">
      <c r="B87" s="2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84DBD3-DC62-4367-AA29-BE05BE30F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PulpitNawigacyjny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Tyluś</dc:creator>
  <cp:lastModifiedBy>Marek Tyluś</cp:lastModifiedBy>
  <dcterms:created xsi:type="dcterms:W3CDTF">2024-01-19T12:23:01Z</dcterms:created>
  <dcterms:modified xsi:type="dcterms:W3CDTF">2024-01-25T22:47:52Z</dcterms:modified>
</cp:coreProperties>
</file>