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ropbox\Pega\COMIN\2016\Sistema\Antecedentes\pu\"/>
    </mc:Choice>
  </mc:AlternateContent>
  <bookViews>
    <workbookView xWindow="-15" yWindow="-150" windowWidth="13155" windowHeight="10035"/>
  </bookViews>
  <sheets>
    <sheet name="PU" sheetId="2" r:id="rId1"/>
    <sheet name="PU con cambio " sheetId="8" state="hidden" r:id="rId2"/>
    <sheet name="Hoja2" sheetId="4" state="hidden" r:id="rId3"/>
    <sheet name="DESGLOSE H.H." sheetId="3" state="hidden" r:id="rId4"/>
    <sheet name="AUMENTO SUMA ALZADA" sheetId="5" state="hidden" r:id="rId5"/>
    <sheet name="AUMENTO PRECIO UNITARIO" sheetId="6" state="hidden" r:id="rId6"/>
    <sheet name="Hoja4" sheetId="7" state="hidden" r:id="rId7"/>
  </sheets>
  <definedNames>
    <definedName name="_xlnm._FilterDatabase" localSheetId="2" hidden="1">Hoja2!$A$2:$E$445</definedName>
    <definedName name="_xlnm._FilterDatabase" localSheetId="0" hidden="1">PU!$A$6:$G$7785</definedName>
  </definedNames>
  <calcPr calcId="152511"/>
</workbook>
</file>

<file path=xl/calcChain.xml><?xml version="1.0" encoding="utf-8"?>
<calcChain xmlns="http://schemas.openxmlformats.org/spreadsheetml/2006/main">
  <c r="W435" i="4" l="1"/>
  <c r="S435" i="4"/>
  <c r="AM435" i="4" s="1"/>
  <c r="O435" i="4"/>
  <c r="AI435" i="4" s="1"/>
  <c r="W434" i="4"/>
  <c r="AQ434" i="4" s="1"/>
  <c r="S434" i="4"/>
  <c r="O434" i="4"/>
  <c r="AI434" i="4" s="1"/>
  <c r="T433" i="4"/>
  <c r="AN433" i="4" s="1"/>
  <c r="S433" i="4"/>
  <c r="AM433" i="4" s="1"/>
  <c r="R433" i="4"/>
  <c r="O433" i="4"/>
  <c r="W432" i="4"/>
  <c r="U432" i="4"/>
  <c r="AO432" i="4" s="1"/>
  <c r="S432" i="4"/>
  <c r="Q432" i="4"/>
  <c r="AK432" i="4" s="1"/>
  <c r="O432" i="4"/>
  <c r="AI432" i="4" s="1"/>
  <c r="W431" i="4"/>
  <c r="AQ431" i="4" s="1"/>
  <c r="U431" i="4"/>
  <c r="Q431" i="4"/>
  <c r="AK431" i="4" s="1"/>
  <c r="P431" i="4"/>
  <c r="AJ431" i="4" s="1"/>
  <c r="O431" i="4"/>
  <c r="AI431" i="4" s="1"/>
  <c r="O430" i="4"/>
  <c r="W427" i="4"/>
  <c r="AQ427" i="4" s="1"/>
  <c r="U427" i="4"/>
  <c r="AO427" i="4" s="1"/>
  <c r="S427" i="4"/>
  <c r="AM427" i="4" s="1"/>
  <c r="Q427" i="4"/>
  <c r="O427" i="4"/>
  <c r="AI427" i="4" s="1"/>
  <c r="T426" i="4"/>
  <c r="AN426" i="4" s="1"/>
  <c r="S426" i="4"/>
  <c r="AM426" i="4" s="1"/>
  <c r="O426" i="4"/>
  <c r="T425" i="4"/>
  <c r="AN425" i="4" s="1"/>
  <c r="S425" i="4"/>
  <c r="AM425" i="4" s="1"/>
  <c r="Q425" i="4"/>
  <c r="AK425" i="4" s="1"/>
  <c r="O425" i="4"/>
  <c r="Q424" i="4"/>
  <c r="AK424" i="4" s="1"/>
  <c r="S424" i="4"/>
  <c r="AM424" i="4" s="1"/>
  <c r="O424" i="4"/>
  <c r="AI424" i="4" s="1"/>
  <c r="O421" i="4"/>
  <c r="O420" i="4"/>
  <c r="AI420" i="4" s="1"/>
  <c r="T419" i="4"/>
  <c r="AN419" i="4" s="1"/>
  <c r="S419" i="4"/>
  <c r="AM419" i="4" s="1"/>
  <c r="Q419" i="4"/>
  <c r="O419" i="4"/>
  <c r="AI419" i="4" s="1"/>
  <c r="O418" i="4"/>
  <c r="AI418" i="4" s="1"/>
  <c r="W417" i="4"/>
  <c r="AQ417" i="4" s="1"/>
  <c r="P417" i="4"/>
  <c r="O417" i="4"/>
  <c r="AI417" i="4" s="1"/>
  <c r="S407" i="4"/>
  <c r="AM407" i="4" s="1"/>
  <c r="O407" i="4"/>
  <c r="AI407" i="4" s="1"/>
  <c r="T405" i="4"/>
  <c r="S405" i="4"/>
  <c r="AM405" i="4" s="1"/>
  <c r="Q405" i="4"/>
  <c r="AK405" i="4" s="1"/>
  <c r="O405" i="4"/>
  <c r="AI405" i="4" s="1"/>
  <c r="T404" i="4"/>
  <c r="S404" i="4"/>
  <c r="AM404" i="4" s="1"/>
  <c r="Q404" i="4"/>
  <c r="AK404" i="4" s="1"/>
  <c r="O404" i="4"/>
  <c r="AI404" i="4" s="1"/>
  <c r="W403" i="4"/>
  <c r="S403" i="4"/>
  <c r="AM403" i="4" s="1"/>
  <c r="O403" i="4"/>
  <c r="AI403" i="4" s="1"/>
  <c r="W402" i="4"/>
  <c r="AQ402" i="4" s="1"/>
  <c r="S402" i="4"/>
  <c r="O402" i="4"/>
  <c r="AI402" i="4" s="1"/>
  <c r="T401" i="4"/>
  <c r="AN401" i="4" s="1"/>
  <c r="S401" i="4"/>
  <c r="AM401" i="4" s="1"/>
  <c r="R401" i="4"/>
  <c r="O401" i="4"/>
  <c r="AI401" i="4" s="1"/>
  <c r="W399" i="4"/>
  <c r="AQ399" i="4" s="1"/>
  <c r="U399" i="4"/>
  <c r="AO399" i="4" s="1"/>
  <c r="Q399" i="4"/>
  <c r="P399" i="4"/>
  <c r="AJ399" i="4" s="1"/>
  <c r="O399" i="4"/>
  <c r="W393" i="4"/>
  <c r="AQ393" i="4" s="1"/>
  <c r="U393" i="4"/>
  <c r="S393" i="4"/>
  <c r="AM393" i="4" s="1"/>
  <c r="Q393" i="4"/>
  <c r="AK393" i="4" s="1"/>
  <c r="O393" i="4"/>
  <c r="AI393" i="4" s="1"/>
  <c r="T392" i="4"/>
  <c r="S392" i="4"/>
  <c r="AM392" i="4" s="1"/>
  <c r="O392" i="4"/>
  <c r="AI392" i="4" s="1"/>
  <c r="T391" i="4"/>
  <c r="AN391" i="4" s="1"/>
  <c r="S391" i="4"/>
  <c r="Q391" i="4"/>
  <c r="AK391" i="4" s="1"/>
  <c r="O391" i="4"/>
  <c r="AI391" i="4" s="1"/>
  <c r="Q390" i="4"/>
  <c r="AK390" i="4" s="1"/>
  <c r="S390" i="4"/>
  <c r="O390" i="4"/>
  <c r="AI390" i="4" s="1"/>
  <c r="W389" i="4"/>
  <c r="AQ389" i="4" s="1"/>
  <c r="U389" i="4"/>
  <c r="AO389" i="4" s="1"/>
  <c r="Q389" i="4"/>
  <c r="P389" i="4"/>
  <c r="AJ389" i="4" s="1"/>
  <c r="O389" i="4"/>
  <c r="N388" i="4"/>
  <c r="AH388" i="4" s="1"/>
  <c r="P388" i="4"/>
  <c r="O388" i="4"/>
  <c r="AI388" i="4" s="1"/>
  <c r="R375" i="4"/>
  <c r="AL375" i="4" s="1"/>
  <c r="O375" i="4"/>
  <c r="AI375" i="4" s="1"/>
  <c r="Q375" i="4"/>
  <c r="AK375" i="4" s="1"/>
  <c r="D377" i="4"/>
  <c r="J377" i="4" s="1"/>
  <c r="AD377" i="4" s="1"/>
  <c r="D376" i="4"/>
  <c r="F376" i="4" s="1"/>
  <c r="AQ377" i="4"/>
  <c r="AP377" i="4"/>
  <c r="AO377" i="4"/>
  <c r="AN377" i="4"/>
  <c r="AM377" i="4"/>
  <c r="AL377" i="4"/>
  <c r="AK377" i="4"/>
  <c r="AJ377" i="4"/>
  <c r="AI377" i="4"/>
  <c r="AH377" i="4"/>
  <c r="AG377" i="4"/>
  <c r="AQ376" i="4"/>
  <c r="AP376" i="4"/>
  <c r="AO376" i="4"/>
  <c r="AN376" i="4"/>
  <c r="AM376" i="4"/>
  <c r="AL376" i="4"/>
  <c r="AK376" i="4"/>
  <c r="AJ376" i="4"/>
  <c r="AI376" i="4"/>
  <c r="AH376" i="4"/>
  <c r="AG376" i="4"/>
  <c r="T374" i="4"/>
  <c r="AN374" i="4" s="1"/>
  <c r="R374" i="4"/>
  <c r="AL374" i="4" s="1"/>
  <c r="S371" i="4"/>
  <c r="AM371" i="4" s="1"/>
  <c r="Q371" i="4"/>
  <c r="AK371" i="4" s="1"/>
  <c r="O371" i="4"/>
  <c r="AI371" i="4" s="1"/>
  <c r="S349" i="4"/>
  <c r="AM349" i="4" s="1"/>
  <c r="Q349" i="4"/>
  <c r="AK349" i="4" s="1"/>
  <c r="O349" i="4"/>
  <c r="AI349" i="4" s="1"/>
  <c r="O336" i="4"/>
  <c r="AI336" i="4" s="1"/>
  <c r="R336" i="4"/>
  <c r="AL336" i="4" s="1"/>
  <c r="T336" i="4"/>
  <c r="AN336" i="4" s="1"/>
  <c r="Q336" i="4"/>
  <c r="AK336" i="4" s="1"/>
  <c r="D338" i="4"/>
  <c r="F338" i="4" s="1"/>
  <c r="D337" i="4"/>
  <c r="F337" i="4" s="1"/>
  <c r="AQ338" i="4"/>
  <c r="AP338" i="4"/>
  <c r="AO338" i="4"/>
  <c r="AN338" i="4"/>
  <c r="AM338" i="4"/>
  <c r="AL338" i="4"/>
  <c r="AK338" i="4"/>
  <c r="AJ338" i="4"/>
  <c r="AI338" i="4"/>
  <c r="AH338" i="4"/>
  <c r="AG338" i="4"/>
  <c r="AQ337" i="4"/>
  <c r="AP337" i="4"/>
  <c r="AO337" i="4"/>
  <c r="AN337" i="4"/>
  <c r="AM337" i="4"/>
  <c r="AL337" i="4"/>
  <c r="AK337" i="4"/>
  <c r="AJ337" i="4"/>
  <c r="AI337" i="4"/>
  <c r="AH337" i="4"/>
  <c r="AG337" i="4"/>
  <c r="S335" i="4"/>
  <c r="AM335" i="4" s="1"/>
  <c r="R335" i="4"/>
  <c r="AL335" i="4" s="1"/>
  <c r="O335" i="4"/>
  <c r="AI335" i="4" s="1"/>
  <c r="O332" i="4"/>
  <c r="AI332" i="4" s="1"/>
  <c r="R332" i="4"/>
  <c r="AL332" i="4" s="1"/>
  <c r="T332" i="4"/>
  <c r="AN332" i="4" s="1"/>
  <c r="Q332" i="4"/>
  <c r="AK332" i="4" s="1"/>
  <c r="D334" i="4"/>
  <c r="J334" i="4" s="1"/>
  <c r="AD334" i="4" s="1"/>
  <c r="D333" i="4"/>
  <c r="F333" i="4" s="1"/>
  <c r="AQ334" i="4"/>
  <c r="AP334" i="4"/>
  <c r="AO334" i="4"/>
  <c r="AN334" i="4"/>
  <c r="AM334" i="4"/>
  <c r="AL334" i="4"/>
  <c r="AK334" i="4"/>
  <c r="AJ334" i="4"/>
  <c r="AI334" i="4"/>
  <c r="AH334" i="4"/>
  <c r="AG334" i="4"/>
  <c r="AQ333" i="4"/>
  <c r="AP333" i="4"/>
  <c r="AO333" i="4"/>
  <c r="AN333" i="4"/>
  <c r="AM333" i="4"/>
  <c r="AL333" i="4"/>
  <c r="AK333" i="4"/>
  <c r="AJ333" i="4"/>
  <c r="AI333" i="4"/>
  <c r="AH333" i="4"/>
  <c r="AG333" i="4"/>
  <c r="W331" i="4"/>
  <c r="AQ331" i="4" s="1"/>
  <c r="U331" i="4"/>
  <c r="AO331" i="4" s="1"/>
  <c r="S331" i="4"/>
  <c r="AM331" i="4" s="1"/>
  <c r="Q331" i="4"/>
  <c r="AK331" i="4" s="1"/>
  <c r="O331" i="4"/>
  <c r="AI331" i="4" s="1"/>
  <c r="S330" i="4"/>
  <c r="AM330" i="4" s="1"/>
  <c r="O330" i="4"/>
  <c r="AI330" i="4" s="1"/>
  <c r="W329" i="4"/>
  <c r="AQ329" i="4" s="1"/>
  <c r="U329" i="4"/>
  <c r="AO329" i="4" s="1"/>
  <c r="Q329" i="4"/>
  <c r="AK329" i="4" s="1"/>
  <c r="P329" i="4"/>
  <c r="AJ329" i="4" s="1"/>
  <c r="O329" i="4"/>
  <c r="AI329" i="4" s="1"/>
  <c r="W328" i="4"/>
  <c r="AQ328" i="4" s="1"/>
  <c r="U328" i="4"/>
  <c r="AO328" i="4" s="1"/>
  <c r="S328" i="4"/>
  <c r="AM328" i="4" s="1"/>
  <c r="Q328" i="4"/>
  <c r="AK328" i="4" s="1"/>
  <c r="O328" i="4"/>
  <c r="AI328" i="4" s="1"/>
  <c r="T327" i="4"/>
  <c r="AN327" i="4" s="1"/>
  <c r="S327" i="4"/>
  <c r="AM327" i="4" s="1"/>
  <c r="Q327" i="4"/>
  <c r="AK327" i="4" s="1"/>
  <c r="O327" i="4"/>
  <c r="AI327" i="4" s="1"/>
  <c r="T326" i="4"/>
  <c r="AN326" i="4" s="1"/>
  <c r="S326" i="4"/>
  <c r="AM326" i="4" s="1"/>
  <c r="O326" i="4"/>
  <c r="AI326" i="4" s="1"/>
  <c r="W324" i="4"/>
  <c r="AQ324" i="4" s="1"/>
  <c r="U324" i="4"/>
  <c r="AO324" i="4" s="1"/>
  <c r="S324" i="4"/>
  <c r="AM324" i="4" s="1"/>
  <c r="Q324" i="4"/>
  <c r="AK324" i="4" s="1"/>
  <c r="O324" i="4"/>
  <c r="AI324" i="4" s="1"/>
  <c r="T323" i="4"/>
  <c r="AN323" i="4" s="1"/>
  <c r="S323" i="4"/>
  <c r="AM323" i="4" s="1"/>
  <c r="O323" i="4"/>
  <c r="AI323" i="4" s="1"/>
  <c r="T322" i="4"/>
  <c r="AN322" i="4" s="1"/>
  <c r="S322" i="4"/>
  <c r="AM322" i="4" s="1"/>
  <c r="Q322" i="4"/>
  <c r="AK322" i="4" s="1"/>
  <c r="O322" i="4"/>
  <c r="AI322" i="4" s="1"/>
  <c r="T321" i="4"/>
  <c r="AN321" i="4" s="1"/>
  <c r="S321" i="4"/>
  <c r="AM321" i="4" s="1"/>
  <c r="Q321" i="4"/>
  <c r="AK321" i="4" s="1"/>
  <c r="O321" i="4"/>
  <c r="AI321" i="4" s="1"/>
  <c r="W320" i="4"/>
  <c r="AQ320" i="4" s="1"/>
  <c r="U320" i="4"/>
  <c r="AO320" i="4" s="1"/>
  <c r="S320" i="4"/>
  <c r="AM320" i="4" s="1"/>
  <c r="Q320" i="4"/>
  <c r="AK320" i="4" s="1"/>
  <c r="O320" i="4"/>
  <c r="AI320" i="4" s="1"/>
  <c r="V314" i="4"/>
  <c r="AP314" i="4" s="1"/>
  <c r="P314" i="4"/>
  <c r="AJ314" i="4" s="1"/>
  <c r="O314" i="4"/>
  <c r="AI314" i="4" s="1"/>
  <c r="T313" i="4"/>
  <c r="AN313" i="4" s="1"/>
  <c r="R313" i="4"/>
  <c r="AL313" i="4" s="1"/>
  <c r="O313" i="4"/>
  <c r="AI313" i="4" s="1"/>
  <c r="R308" i="4"/>
  <c r="AL308" i="4" s="1"/>
  <c r="O308" i="4"/>
  <c r="AI308" i="4" s="1"/>
  <c r="T308" i="4"/>
  <c r="AN308" i="4" s="1"/>
  <c r="Q308" i="4"/>
  <c r="AK308" i="4" s="1"/>
  <c r="D310" i="4"/>
  <c r="K310" i="4" s="1"/>
  <c r="AE310" i="4" s="1"/>
  <c r="D309" i="4"/>
  <c r="K309" i="4" s="1"/>
  <c r="AE309" i="4" s="1"/>
  <c r="AQ310" i="4"/>
  <c r="AP310" i="4"/>
  <c r="AO310" i="4"/>
  <c r="AN310" i="4"/>
  <c r="AM310" i="4"/>
  <c r="AL310" i="4"/>
  <c r="AK310" i="4"/>
  <c r="AJ310" i="4"/>
  <c r="AI310" i="4"/>
  <c r="AH310" i="4"/>
  <c r="AG310" i="4"/>
  <c r="AQ309" i="4"/>
  <c r="AP309" i="4"/>
  <c r="AO309" i="4"/>
  <c r="AN309" i="4"/>
  <c r="AM309" i="4"/>
  <c r="AL309" i="4"/>
  <c r="AK309" i="4"/>
  <c r="AJ309" i="4"/>
  <c r="AI309" i="4"/>
  <c r="AH309" i="4"/>
  <c r="AG309" i="4"/>
  <c r="T306" i="4"/>
  <c r="AN306" i="4" s="1"/>
  <c r="S306" i="4"/>
  <c r="AM306" i="4" s="1"/>
  <c r="O306" i="4"/>
  <c r="AI306" i="4" s="1"/>
  <c r="T305" i="4"/>
  <c r="AN305" i="4" s="1"/>
  <c r="S305" i="4"/>
  <c r="AM305" i="4" s="1"/>
  <c r="Q305" i="4"/>
  <c r="AK305" i="4" s="1"/>
  <c r="O305" i="4"/>
  <c r="AI305" i="4" s="1"/>
  <c r="W303" i="4"/>
  <c r="AQ303" i="4" s="1"/>
  <c r="U303" i="4"/>
  <c r="AO303" i="4" s="1"/>
  <c r="Q303" i="4"/>
  <c r="AK303" i="4" s="1"/>
  <c r="P303" i="4"/>
  <c r="AJ303" i="4" s="1"/>
  <c r="O303" i="4"/>
  <c r="AI303" i="4" s="1"/>
  <c r="T299" i="4"/>
  <c r="AN299" i="4" s="1"/>
  <c r="R299" i="4"/>
  <c r="AL299" i="4" s="1"/>
  <c r="O299" i="4"/>
  <c r="AI299" i="4" s="1"/>
  <c r="O294" i="4"/>
  <c r="AI294" i="4" s="1"/>
  <c r="R294" i="4"/>
  <c r="AL294" i="4" s="1"/>
  <c r="T294" i="4"/>
  <c r="AN294" i="4" s="1"/>
  <c r="Q294" i="4"/>
  <c r="AK294" i="4" s="1"/>
  <c r="D296" i="4"/>
  <c r="K296" i="4" s="1"/>
  <c r="AE296" i="4" s="1"/>
  <c r="D295" i="4"/>
  <c r="J295" i="4" s="1"/>
  <c r="AD295" i="4" s="1"/>
  <c r="AQ296" i="4"/>
  <c r="AP296" i="4"/>
  <c r="AO296" i="4"/>
  <c r="AN296" i="4"/>
  <c r="AM296" i="4"/>
  <c r="AL296" i="4"/>
  <c r="AK296" i="4"/>
  <c r="AJ296" i="4"/>
  <c r="AI296" i="4"/>
  <c r="AH296" i="4"/>
  <c r="AG296" i="4"/>
  <c r="AQ295" i="4"/>
  <c r="AP295" i="4"/>
  <c r="AO295" i="4"/>
  <c r="AN295" i="4"/>
  <c r="AM295" i="4"/>
  <c r="AL295" i="4"/>
  <c r="AK295" i="4"/>
  <c r="AJ295" i="4"/>
  <c r="AI295" i="4"/>
  <c r="AH295" i="4"/>
  <c r="AG295" i="4"/>
  <c r="T292" i="4"/>
  <c r="AN292" i="4" s="1"/>
  <c r="S292" i="4"/>
  <c r="AM292" i="4" s="1"/>
  <c r="O292" i="4"/>
  <c r="AI292" i="4" s="1"/>
  <c r="T291" i="4"/>
  <c r="AN291" i="4" s="1"/>
  <c r="S291" i="4"/>
  <c r="AM291" i="4" s="1"/>
  <c r="Q291" i="4"/>
  <c r="AK291" i="4" s="1"/>
  <c r="O291" i="4"/>
  <c r="AI291" i="4" s="1"/>
  <c r="W289" i="4"/>
  <c r="AQ289" i="4" s="1"/>
  <c r="U289" i="4"/>
  <c r="AO289" i="4" s="1"/>
  <c r="Q289" i="4"/>
  <c r="AK289" i="4" s="1"/>
  <c r="P289" i="4"/>
  <c r="AJ289" i="4" s="1"/>
  <c r="O289" i="4"/>
  <c r="AI289" i="4" s="1"/>
  <c r="T285" i="4"/>
  <c r="AN285" i="4" s="1"/>
  <c r="Q285" i="4"/>
  <c r="AK285" i="4" s="1"/>
  <c r="O285" i="4"/>
  <c r="AI285" i="4" s="1"/>
  <c r="T284" i="4"/>
  <c r="AN284" i="4" s="1"/>
  <c r="S284" i="4"/>
  <c r="AM284" i="4" s="1"/>
  <c r="R284" i="4"/>
  <c r="AL284" i="4" s="1"/>
  <c r="O284" i="4"/>
  <c r="AI284" i="4" s="1"/>
  <c r="R281" i="4"/>
  <c r="AL281" i="4" s="1"/>
  <c r="T281" i="4"/>
  <c r="AN281" i="4" s="1"/>
  <c r="W280" i="4"/>
  <c r="AQ280" i="4" s="1"/>
  <c r="W273" i="4"/>
  <c r="AQ273" i="4" s="1"/>
  <c r="O270" i="4"/>
  <c r="AI270" i="4" s="1"/>
  <c r="W262" i="4"/>
  <c r="AQ262" i="4" s="1"/>
  <c r="O253" i="4"/>
  <c r="AI253" i="4" s="1"/>
  <c r="R253" i="4"/>
  <c r="AL253" i="4" s="1"/>
  <c r="O250" i="4"/>
  <c r="AI250" i="4" s="1"/>
  <c r="R250" i="4"/>
  <c r="AL250" i="4" s="1"/>
  <c r="W248" i="4"/>
  <c r="AQ248" i="4" s="1"/>
  <c r="W245" i="4"/>
  <c r="AQ245" i="4" s="1"/>
  <c r="S237" i="4"/>
  <c r="AM237" i="4" s="1"/>
  <c r="W237" i="4"/>
  <c r="AQ237" i="4" s="1"/>
  <c r="O267" i="4"/>
  <c r="Q267" i="4"/>
  <c r="O227" i="4"/>
  <c r="AI227" i="4" s="1"/>
  <c r="R227" i="4"/>
  <c r="AL227" i="4" s="1"/>
  <c r="O226" i="4"/>
  <c r="AI226" i="4" s="1"/>
  <c r="P216" i="4"/>
  <c r="AJ216" i="4" s="1"/>
  <c r="O216" i="4"/>
  <c r="AI216" i="4" s="1"/>
  <c r="W208" i="4"/>
  <c r="AQ208" i="4" s="1"/>
  <c r="R199" i="4"/>
  <c r="AL199" i="4" s="1"/>
  <c r="O199" i="4"/>
  <c r="AI199" i="4" s="1"/>
  <c r="O196" i="4"/>
  <c r="AI196" i="4" s="1"/>
  <c r="Q196" i="4"/>
  <c r="AK196" i="4" s="1"/>
  <c r="R196" i="4"/>
  <c r="AL196" i="4" s="1"/>
  <c r="W194" i="4"/>
  <c r="AQ194" i="4" s="1"/>
  <c r="W191" i="4"/>
  <c r="AQ191" i="4" s="1"/>
  <c r="Q134" i="4"/>
  <c r="AK134" i="4" s="1"/>
  <c r="O134" i="4"/>
  <c r="AI134" i="4" s="1"/>
  <c r="T134" i="4"/>
  <c r="AN134" i="4" s="1"/>
  <c r="R134" i="4"/>
  <c r="AL134" i="4" s="1"/>
  <c r="G2193" i="2"/>
  <c r="G2196" i="2"/>
  <c r="G2197" i="2"/>
  <c r="G2199" i="2"/>
  <c r="Q131" i="4" s="1"/>
  <c r="AK131" i="4" s="1"/>
  <c r="G2200" i="2"/>
  <c r="G2202" i="2"/>
  <c r="G2192" i="2"/>
  <c r="G2208" i="2"/>
  <c r="T131" i="4" s="1"/>
  <c r="D133" i="4"/>
  <c r="F133" i="4" s="1"/>
  <c r="D132" i="4"/>
  <c r="F132" i="4" s="1"/>
  <c r="O99" i="4"/>
  <c r="AI99" i="4" s="1"/>
  <c r="V75" i="4"/>
  <c r="AP75" i="4" s="1"/>
  <c r="V422" i="4"/>
  <c r="AP422" i="4" s="1"/>
  <c r="T412" i="4"/>
  <c r="AN412" i="4" s="1"/>
  <c r="R412" i="4"/>
  <c r="AL412" i="4" s="1"/>
  <c r="V398" i="4"/>
  <c r="V397" i="4"/>
  <c r="V396" i="4"/>
  <c r="V395" i="4"/>
  <c r="AP395" i="4" s="1"/>
  <c r="V394" i="4"/>
  <c r="V71" i="4"/>
  <c r="AP71" i="4" s="1"/>
  <c r="V70" i="4"/>
  <c r="AP70" i="4" s="1"/>
  <c r="V69" i="4"/>
  <c r="AP69" i="4" s="1"/>
  <c r="AG5" i="4"/>
  <c r="AH5" i="4"/>
  <c r="AL5" i="4"/>
  <c r="AM5" i="4"/>
  <c r="AN5" i="4"/>
  <c r="AO5" i="4"/>
  <c r="AP5" i="4"/>
  <c r="AQ5" i="4"/>
  <c r="AG6" i="4"/>
  <c r="AH6" i="4"/>
  <c r="AJ6" i="4"/>
  <c r="AK6" i="4"/>
  <c r="AL6" i="4"/>
  <c r="AO6" i="4"/>
  <c r="AP6" i="4"/>
  <c r="AQ6" i="4"/>
  <c r="AG7" i="4"/>
  <c r="AH7" i="4"/>
  <c r="AJ7" i="4"/>
  <c r="AK7" i="4"/>
  <c r="AL7" i="4"/>
  <c r="AO7" i="4"/>
  <c r="AP7" i="4"/>
  <c r="AQ7" i="4"/>
  <c r="AG8" i="4"/>
  <c r="AH8" i="4"/>
  <c r="AL8" i="4"/>
  <c r="AM8" i="4"/>
  <c r="AN8" i="4"/>
  <c r="AP8" i="4"/>
  <c r="AQ8" i="4"/>
  <c r="AL9" i="4"/>
  <c r="AG10" i="4"/>
  <c r="AH10" i="4"/>
  <c r="AJ10" i="4"/>
  <c r="AK10" i="4"/>
  <c r="AL10" i="4"/>
  <c r="AM10" i="4"/>
  <c r="AO10" i="4"/>
  <c r="AQ10" i="4"/>
  <c r="AG11" i="4"/>
  <c r="AH11" i="4"/>
  <c r="AJ11" i="4"/>
  <c r="AK11" i="4"/>
  <c r="AL11" i="4"/>
  <c r="AN11" i="4"/>
  <c r="AO11" i="4"/>
  <c r="AP11" i="4"/>
  <c r="AQ11" i="4"/>
  <c r="AF12" i="4"/>
  <c r="AH12" i="4"/>
  <c r="AJ12" i="4"/>
  <c r="AK12" i="4"/>
  <c r="AL12" i="4"/>
  <c r="AM12" i="4"/>
  <c r="AN12" i="4"/>
  <c r="AO12" i="4"/>
  <c r="AP12" i="4"/>
  <c r="AQ12" i="4"/>
  <c r="AG13" i="4"/>
  <c r="AK13" i="4"/>
  <c r="AL13" i="4"/>
  <c r="AM13" i="4"/>
  <c r="AN13" i="4"/>
  <c r="AO13" i="4"/>
  <c r="AP13" i="4"/>
  <c r="AQ13" i="4"/>
  <c r="AG14" i="4"/>
  <c r="AH14" i="4"/>
  <c r="AI14" i="4"/>
  <c r="AJ14" i="4"/>
  <c r="AK14" i="4"/>
  <c r="AL14" i="4"/>
  <c r="AM14" i="4"/>
  <c r="AN14" i="4"/>
  <c r="AO14" i="4"/>
  <c r="AP14" i="4"/>
  <c r="AQ14" i="4"/>
  <c r="AG15" i="4"/>
  <c r="AH15" i="4"/>
  <c r="AL15" i="4"/>
  <c r="AM15" i="4"/>
  <c r="AN15" i="4"/>
  <c r="AP15" i="4"/>
  <c r="AG16" i="4"/>
  <c r="AH16" i="4"/>
  <c r="AJ16" i="4"/>
  <c r="AL16" i="4"/>
  <c r="AN16" i="4"/>
  <c r="AO16" i="4"/>
  <c r="AP16" i="4"/>
  <c r="AQ16" i="4"/>
  <c r="AG17" i="4"/>
  <c r="AH17" i="4"/>
  <c r="AJ17" i="4"/>
  <c r="AL17" i="4"/>
  <c r="AN17" i="4"/>
  <c r="AP17" i="4"/>
  <c r="AG18" i="4"/>
  <c r="AH18" i="4"/>
  <c r="AJ18" i="4"/>
  <c r="AL18" i="4"/>
  <c r="AN18" i="4"/>
  <c r="AP18" i="4"/>
  <c r="AG19" i="4"/>
  <c r="AH19" i="4"/>
  <c r="AJ19" i="4"/>
  <c r="AL19" i="4"/>
  <c r="AN19" i="4"/>
  <c r="AP19" i="4"/>
  <c r="AG20" i="4"/>
  <c r="AH20" i="4"/>
  <c r="AJ20" i="4"/>
  <c r="AL20" i="4"/>
  <c r="AN20" i="4"/>
  <c r="AP20" i="4"/>
  <c r="AG21" i="4"/>
  <c r="AH21" i="4"/>
  <c r="AJ21" i="4"/>
  <c r="AL21" i="4"/>
  <c r="AN21" i="4"/>
  <c r="AP21" i="4"/>
  <c r="AG22" i="4"/>
  <c r="AH22" i="4"/>
  <c r="AJ22" i="4"/>
  <c r="AL22" i="4"/>
  <c r="AN22" i="4"/>
  <c r="AP22" i="4"/>
  <c r="AG23" i="4"/>
  <c r="AH23" i="4"/>
  <c r="AJ23" i="4"/>
  <c r="AK23" i="4"/>
  <c r="AL23" i="4"/>
  <c r="AO23" i="4"/>
  <c r="AP23" i="4"/>
  <c r="AQ23" i="4"/>
  <c r="AG24" i="4"/>
  <c r="AH24" i="4"/>
  <c r="AJ24" i="4"/>
  <c r="AK24" i="4"/>
  <c r="AL24" i="4"/>
  <c r="AO24" i="4"/>
  <c r="AP24" i="4"/>
  <c r="AQ24" i="4"/>
  <c r="AG25" i="4"/>
  <c r="AH25" i="4"/>
  <c r="AJ25" i="4"/>
  <c r="AK25" i="4"/>
  <c r="AL25" i="4"/>
  <c r="AO25" i="4"/>
  <c r="AP25" i="4"/>
  <c r="AQ25" i="4"/>
  <c r="AG26" i="4"/>
  <c r="AH26" i="4"/>
  <c r="AJ26" i="4"/>
  <c r="AK26" i="4"/>
  <c r="AL26" i="4"/>
  <c r="AO26" i="4"/>
  <c r="AP26" i="4"/>
  <c r="AQ26" i="4"/>
  <c r="AG27" i="4"/>
  <c r="AH27" i="4"/>
  <c r="AJ27" i="4"/>
  <c r="AK27" i="4"/>
  <c r="AL27" i="4"/>
  <c r="AO27" i="4"/>
  <c r="AP27" i="4"/>
  <c r="AQ27" i="4"/>
  <c r="AG28" i="4"/>
  <c r="AH28" i="4"/>
  <c r="AJ28" i="4"/>
  <c r="AL28" i="4"/>
  <c r="AO28" i="4"/>
  <c r="AP28" i="4"/>
  <c r="AQ28" i="4"/>
  <c r="AG29" i="4"/>
  <c r="AH29" i="4"/>
  <c r="AJ29" i="4"/>
  <c r="AL29" i="4"/>
  <c r="AM29" i="4"/>
  <c r="AN29" i="4"/>
  <c r="AO29" i="4"/>
  <c r="AP29" i="4"/>
  <c r="AQ29" i="4"/>
  <c r="AG30" i="4"/>
  <c r="AH30" i="4"/>
  <c r="AJ30" i="4"/>
  <c r="AK30" i="4"/>
  <c r="AL30" i="4"/>
  <c r="AM30" i="4"/>
  <c r="AN30" i="4"/>
  <c r="AO30" i="4"/>
  <c r="AP30" i="4"/>
  <c r="AQ30" i="4"/>
  <c r="AG31" i="4"/>
  <c r="AH31" i="4"/>
  <c r="AJ31" i="4"/>
  <c r="AK31" i="4"/>
  <c r="AM31" i="4"/>
  <c r="AN31" i="4"/>
  <c r="AO31" i="4"/>
  <c r="AP31" i="4"/>
  <c r="AQ31" i="4"/>
  <c r="AG32" i="4"/>
  <c r="AH32" i="4"/>
  <c r="AJ32" i="4"/>
  <c r="AL32" i="4"/>
  <c r="AM32" i="4"/>
  <c r="AN32" i="4"/>
  <c r="AO32" i="4"/>
  <c r="AP32" i="4"/>
  <c r="AQ32" i="4"/>
  <c r="AG33" i="4"/>
  <c r="AH33" i="4"/>
  <c r="AJ33" i="4"/>
  <c r="AL33" i="4"/>
  <c r="AM33" i="4"/>
  <c r="AN33" i="4"/>
  <c r="AO33" i="4"/>
  <c r="AP33" i="4"/>
  <c r="AQ33" i="4"/>
  <c r="AG34" i="4"/>
  <c r="AH34" i="4"/>
  <c r="AJ34" i="4"/>
  <c r="AL34" i="4"/>
  <c r="AM34" i="4"/>
  <c r="AN34" i="4"/>
  <c r="AO34" i="4"/>
  <c r="AP34" i="4"/>
  <c r="AQ34" i="4"/>
  <c r="AG35" i="4"/>
  <c r="AH35" i="4"/>
  <c r="AJ35" i="4"/>
  <c r="AK35" i="4"/>
  <c r="AL35" i="4"/>
  <c r="AM35" i="4"/>
  <c r="AN35" i="4"/>
  <c r="AO35" i="4"/>
  <c r="AP35" i="4"/>
  <c r="AG36" i="4"/>
  <c r="AH36" i="4"/>
  <c r="AJ36" i="4"/>
  <c r="AK36" i="4"/>
  <c r="AL36" i="4"/>
  <c r="AM36" i="4"/>
  <c r="AN36" i="4"/>
  <c r="AO36" i="4"/>
  <c r="AP36" i="4"/>
  <c r="AG37" i="4"/>
  <c r="AH37" i="4"/>
  <c r="AJ37" i="4"/>
  <c r="AL37" i="4"/>
  <c r="AN37" i="4"/>
  <c r="AP37" i="4"/>
  <c r="AG38" i="4"/>
  <c r="AH38" i="4"/>
  <c r="AJ38" i="4"/>
  <c r="AK38" i="4"/>
  <c r="AL38" i="4"/>
  <c r="AO38" i="4"/>
  <c r="AP38" i="4"/>
  <c r="AQ38" i="4"/>
  <c r="AG39" i="4"/>
  <c r="AH39" i="4"/>
  <c r="AJ39" i="4"/>
  <c r="AK39" i="4"/>
  <c r="AL39" i="4"/>
  <c r="AN39" i="4"/>
  <c r="AO39" i="4"/>
  <c r="AP39" i="4"/>
  <c r="AQ39" i="4"/>
  <c r="AG40" i="4"/>
  <c r="AH40" i="4"/>
  <c r="AJ40" i="4"/>
  <c r="AL40" i="4"/>
  <c r="AM40" i="4"/>
  <c r="AN40" i="4"/>
  <c r="AO40" i="4"/>
  <c r="AP40" i="4"/>
  <c r="AQ40" i="4"/>
  <c r="AG41" i="4"/>
  <c r="AH41" i="4"/>
  <c r="AJ41" i="4"/>
  <c r="AL41" i="4"/>
  <c r="AM41" i="4"/>
  <c r="AO41" i="4"/>
  <c r="AP41" i="4"/>
  <c r="AQ41" i="4"/>
  <c r="AG42" i="4"/>
  <c r="AH42" i="4"/>
  <c r="AJ42" i="4"/>
  <c r="AL42" i="4"/>
  <c r="AN42" i="4"/>
  <c r="AO42" i="4"/>
  <c r="AP42" i="4"/>
  <c r="AQ42" i="4"/>
  <c r="AG43" i="4"/>
  <c r="AH43" i="4"/>
  <c r="AJ43" i="4"/>
  <c r="AK43" i="4"/>
  <c r="AL43" i="4"/>
  <c r="AM43" i="4"/>
  <c r="AN43" i="4"/>
  <c r="AO43" i="4"/>
  <c r="AP43" i="4"/>
  <c r="AG44" i="4"/>
  <c r="AH44" i="4"/>
  <c r="AJ44" i="4"/>
  <c r="AL44" i="4"/>
  <c r="AN44" i="4"/>
  <c r="AP44" i="4"/>
  <c r="AG45" i="4"/>
  <c r="AH45" i="4"/>
  <c r="AJ45" i="4"/>
  <c r="AK45" i="4"/>
  <c r="AL45" i="4"/>
  <c r="AO45" i="4"/>
  <c r="AP45" i="4"/>
  <c r="AQ45" i="4"/>
  <c r="AG46" i="4"/>
  <c r="AH46" i="4"/>
  <c r="AJ46" i="4"/>
  <c r="AK46" i="4"/>
  <c r="AL46" i="4"/>
  <c r="AN46" i="4"/>
  <c r="AO46" i="4"/>
  <c r="AP46" i="4"/>
  <c r="AQ46" i="4"/>
  <c r="AG47" i="4"/>
  <c r="AH47" i="4"/>
  <c r="AJ47" i="4"/>
  <c r="AL47" i="4"/>
  <c r="AM47" i="4"/>
  <c r="AN47" i="4"/>
  <c r="AO47" i="4"/>
  <c r="AP47" i="4"/>
  <c r="AQ47" i="4"/>
  <c r="AG48" i="4"/>
  <c r="AH48" i="4"/>
  <c r="AJ48" i="4"/>
  <c r="AL48" i="4"/>
  <c r="AO48" i="4"/>
  <c r="AP48" i="4"/>
  <c r="AQ48" i="4"/>
  <c r="AG49" i="4"/>
  <c r="AH49" i="4"/>
  <c r="AJ49" i="4"/>
  <c r="AL49" i="4"/>
  <c r="AN49" i="4"/>
  <c r="AO49" i="4"/>
  <c r="AP49" i="4"/>
  <c r="AQ49" i="4"/>
  <c r="AH50" i="4"/>
  <c r="AJ50" i="4"/>
  <c r="AM50" i="4"/>
  <c r="AO50" i="4"/>
  <c r="AP50" i="4"/>
  <c r="AQ50" i="4"/>
  <c r="AF51" i="4"/>
  <c r="AH51" i="4"/>
  <c r="AI51" i="4"/>
  <c r="AJ51" i="4"/>
  <c r="AK51" i="4"/>
  <c r="AL51" i="4"/>
  <c r="AM51" i="4"/>
  <c r="AN51" i="4"/>
  <c r="AO51" i="4"/>
  <c r="AP51" i="4"/>
  <c r="AQ51" i="4"/>
  <c r="AG52" i="4"/>
  <c r="AH52" i="4"/>
  <c r="AI52" i="4"/>
  <c r="AJ52" i="4"/>
  <c r="AK52" i="4"/>
  <c r="AL52" i="4"/>
  <c r="AM52" i="4"/>
  <c r="AN52" i="4"/>
  <c r="AO52" i="4"/>
  <c r="AP52" i="4"/>
  <c r="AQ52" i="4"/>
  <c r="AG53" i="4"/>
  <c r="AH53" i="4"/>
  <c r="AJ53" i="4"/>
  <c r="AK53" i="4"/>
  <c r="AM53" i="4"/>
  <c r="AO53" i="4"/>
  <c r="AP53" i="4"/>
  <c r="AQ53" i="4"/>
  <c r="AG54" i="4"/>
  <c r="AH54" i="4"/>
  <c r="AJ54" i="4"/>
  <c r="AL54" i="4"/>
  <c r="AM54" i="4"/>
  <c r="AN54" i="4"/>
  <c r="AO54" i="4"/>
  <c r="AP54" i="4"/>
  <c r="AQ54" i="4"/>
  <c r="AH55" i="4"/>
  <c r="AJ55" i="4"/>
  <c r="AM55" i="4"/>
  <c r="AO55" i="4"/>
  <c r="AP55" i="4"/>
  <c r="AQ55" i="4"/>
  <c r="AF56" i="4"/>
  <c r="AH56" i="4"/>
  <c r="AI56" i="4"/>
  <c r="AJ56" i="4"/>
  <c r="AK56" i="4"/>
  <c r="AL56" i="4"/>
  <c r="AM56" i="4"/>
  <c r="AN56" i="4"/>
  <c r="AO56" i="4"/>
  <c r="AP56" i="4"/>
  <c r="AQ56" i="4"/>
  <c r="AG57" i="4"/>
  <c r="AH57" i="4"/>
  <c r="AI57" i="4"/>
  <c r="AJ57" i="4"/>
  <c r="AK57" i="4"/>
  <c r="AL57" i="4"/>
  <c r="AM57" i="4"/>
  <c r="AN57" i="4"/>
  <c r="AO57" i="4"/>
  <c r="AP57" i="4"/>
  <c r="AQ57" i="4"/>
  <c r="AG58" i="4"/>
  <c r="AH58" i="4"/>
  <c r="AJ58" i="4"/>
  <c r="AK58" i="4"/>
  <c r="AM58" i="4"/>
  <c r="AO58" i="4"/>
  <c r="AP58" i="4"/>
  <c r="AQ58" i="4"/>
  <c r="AG59" i="4"/>
  <c r="AH59" i="4"/>
  <c r="AJ59" i="4"/>
  <c r="AL59" i="4"/>
  <c r="AM59" i="4"/>
  <c r="AN59" i="4"/>
  <c r="AO59" i="4"/>
  <c r="AP59" i="4"/>
  <c r="AQ59" i="4"/>
  <c r="AG60" i="4"/>
  <c r="AH60" i="4"/>
  <c r="AI60" i="4"/>
  <c r="AJ60" i="4"/>
  <c r="AK60" i="4"/>
  <c r="AL60" i="4"/>
  <c r="AM60" i="4"/>
  <c r="AN60" i="4"/>
  <c r="AO60" i="4"/>
  <c r="AP60" i="4"/>
  <c r="AQ60" i="4"/>
  <c r="AG61" i="4"/>
  <c r="AH61" i="4"/>
  <c r="AK61" i="4"/>
  <c r="AL61" i="4"/>
  <c r="AM61" i="4"/>
  <c r="AN61" i="4"/>
  <c r="AO61" i="4"/>
  <c r="AP61" i="4"/>
  <c r="AG62" i="4"/>
  <c r="AH62" i="4"/>
  <c r="AJ62" i="4"/>
  <c r="AL62" i="4"/>
  <c r="AN62" i="4"/>
  <c r="AP62" i="4"/>
  <c r="AG63" i="4"/>
  <c r="AH63" i="4"/>
  <c r="AJ63" i="4"/>
  <c r="AK63" i="4"/>
  <c r="AL63" i="4"/>
  <c r="AO63" i="4"/>
  <c r="AP63" i="4"/>
  <c r="AQ63" i="4"/>
  <c r="AG64" i="4"/>
  <c r="AH64" i="4"/>
  <c r="AJ64" i="4"/>
  <c r="AL64" i="4"/>
  <c r="AM64" i="4"/>
  <c r="AN64" i="4"/>
  <c r="AO64" i="4"/>
  <c r="AP64" i="4"/>
  <c r="AQ64" i="4"/>
  <c r="AG65" i="4"/>
  <c r="AH65" i="4"/>
  <c r="AJ65" i="4"/>
  <c r="AL65" i="4"/>
  <c r="AO65" i="4"/>
  <c r="AP65" i="4"/>
  <c r="AQ65" i="4"/>
  <c r="AG66" i="4"/>
  <c r="AH66" i="4"/>
  <c r="AJ66" i="4"/>
  <c r="AK66" i="4"/>
  <c r="AL66" i="4"/>
  <c r="AM66" i="4"/>
  <c r="AN66" i="4"/>
  <c r="AO66" i="4"/>
  <c r="AP66" i="4"/>
  <c r="AQ66" i="4"/>
  <c r="AG67" i="4"/>
  <c r="AH67" i="4"/>
  <c r="AJ67" i="4"/>
  <c r="AK67" i="4"/>
  <c r="AL67" i="4"/>
  <c r="AM67" i="4"/>
  <c r="AN67" i="4"/>
  <c r="AO67" i="4"/>
  <c r="AP67" i="4"/>
  <c r="AQ67" i="4"/>
  <c r="AG68" i="4"/>
  <c r="AH68" i="4"/>
  <c r="AJ68" i="4"/>
  <c r="AL68" i="4"/>
  <c r="AM68" i="4"/>
  <c r="AN68" i="4"/>
  <c r="AO68" i="4"/>
  <c r="AP68" i="4"/>
  <c r="AQ68" i="4"/>
  <c r="AG69" i="4"/>
  <c r="AH69" i="4"/>
  <c r="AI69" i="4"/>
  <c r="AJ69" i="4"/>
  <c r="AK69" i="4"/>
  <c r="AL69" i="4"/>
  <c r="AM69" i="4"/>
  <c r="AN69" i="4"/>
  <c r="AO69" i="4"/>
  <c r="AQ69" i="4"/>
  <c r="AG70" i="4"/>
  <c r="AH70" i="4"/>
  <c r="AI70" i="4"/>
  <c r="AJ70" i="4"/>
  <c r="AK70" i="4"/>
  <c r="AL70" i="4"/>
  <c r="AM70" i="4"/>
  <c r="AN70" i="4"/>
  <c r="AO70" i="4"/>
  <c r="AQ70" i="4"/>
  <c r="AG71" i="4"/>
  <c r="AH71" i="4"/>
  <c r="AI71" i="4"/>
  <c r="AJ71" i="4"/>
  <c r="AK71" i="4"/>
  <c r="AL71" i="4"/>
  <c r="AM71" i="4"/>
  <c r="AN71" i="4"/>
  <c r="AO71" i="4"/>
  <c r="AQ71" i="4"/>
  <c r="AG72" i="4"/>
  <c r="AH72" i="4"/>
  <c r="AK72" i="4"/>
  <c r="AL72" i="4"/>
  <c r="AM72" i="4"/>
  <c r="AN72" i="4"/>
  <c r="AO72" i="4"/>
  <c r="AP72" i="4"/>
  <c r="AG73" i="4"/>
  <c r="AH73" i="4"/>
  <c r="AL73" i="4"/>
  <c r="AM73" i="4"/>
  <c r="AN73" i="4"/>
  <c r="AP73" i="4"/>
  <c r="AG74" i="4"/>
  <c r="AH74" i="4"/>
  <c r="AJ74" i="4"/>
  <c r="AL74" i="4"/>
  <c r="AN74" i="4"/>
  <c r="AP74" i="4"/>
  <c r="AQ74" i="4"/>
  <c r="AG75" i="4"/>
  <c r="AH75" i="4"/>
  <c r="AI75" i="4"/>
  <c r="AJ75" i="4"/>
  <c r="AK75" i="4"/>
  <c r="AL75" i="4"/>
  <c r="AM75" i="4"/>
  <c r="AN75" i="4"/>
  <c r="AO75" i="4"/>
  <c r="AQ75" i="4"/>
  <c r="AG76" i="4"/>
  <c r="AH76" i="4"/>
  <c r="AJ76" i="4"/>
  <c r="AK76" i="4"/>
  <c r="AL76" i="4"/>
  <c r="AM76" i="4"/>
  <c r="AN76" i="4"/>
  <c r="AO76" i="4"/>
  <c r="AP76" i="4"/>
  <c r="AQ76" i="4"/>
  <c r="AG77" i="4"/>
  <c r="AH77" i="4"/>
  <c r="AJ77" i="4"/>
  <c r="AK77" i="4"/>
  <c r="AL77" i="4"/>
  <c r="AN77" i="4"/>
  <c r="AO77" i="4"/>
  <c r="AP77" i="4"/>
  <c r="AQ77" i="4"/>
  <c r="AG78" i="4"/>
  <c r="AH78" i="4"/>
  <c r="AK78" i="4"/>
  <c r="AL78" i="4"/>
  <c r="AM78" i="4"/>
  <c r="AN78" i="4"/>
  <c r="AO78" i="4"/>
  <c r="AP78" i="4"/>
  <c r="AG79" i="4"/>
  <c r="AK79" i="4"/>
  <c r="AL79" i="4"/>
  <c r="AM79" i="4"/>
  <c r="AN79" i="4"/>
  <c r="AO79" i="4"/>
  <c r="AP79" i="4"/>
  <c r="AQ79" i="4"/>
  <c r="AG80" i="4"/>
  <c r="AH80" i="4"/>
  <c r="AJ80" i="4"/>
  <c r="AL80" i="4"/>
  <c r="AN80" i="4"/>
  <c r="AO80" i="4"/>
  <c r="AP80" i="4"/>
  <c r="AQ80" i="4"/>
  <c r="AG81" i="4"/>
  <c r="AH81" i="4"/>
  <c r="AJ81" i="4"/>
  <c r="AL81" i="4"/>
  <c r="AO81" i="4"/>
  <c r="AP81" i="4"/>
  <c r="AQ81" i="4"/>
  <c r="AG82" i="4"/>
  <c r="AH82" i="4"/>
  <c r="AJ82" i="4"/>
  <c r="AK82" i="4"/>
  <c r="AL82" i="4"/>
  <c r="AO82" i="4"/>
  <c r="AP82" i="4"/>
  <c r="AQ82" i="4"/>
  <c r="AH83" i="4"/>
  <c r="AJ83" i="4"/>
  <c r="AM83" i="4"/>
  <c r="AO83" i="4"/>
  <c r="AP83" i="4"/>
  <c r="AQ83" i="4"/>
  <c r="AF84" i="4"/>
  <c r="AH84" i="4"/>
  <c r="AI84" i="4"/>
  <c r="AJ84" i="4"/>
  <c r="AK84" i="4"/>
  <c r="AL84" i="4"/>
  <c r="AM84" i="4"/>
  <c r="AN84" i="4"/>
  <c r="AO84" i="4"/>
  <c r="AP84" i="4"/>
  <c r="AQ84" i="4"/>
  <c r="AG85" i="4"/>
  <c r="AH85" i="4"/>
  <c r="AI85" i="4"/>
  <c r="AJ85" i="4"/>
  <c r="AK85" i="4"/>
  <c r="AL85" i="4"/>
  <c r="AM85" i="4"/>
  <c r="AN85" i="4"/>
  <c r="AO85" i="4"/>
  <c r="AP85" i="4"/>
  <c r="AQ85" i="4"/>
  <c r="AF86" i="4"/>
  <c r="AH86" i="4"/>
  <c r="AJ86" i="4"/>
  <c r="AK86" i="4"/>
  <c r="AM86" i="4"/>
  <c r="AO86" i="4"/>
  <c r="AP86" i="4"/>
  <c r="AQ86" i="4"/>
  <c r="AG87" i="4"/>
  <c r="AH87" i="4"/>
  <c r="AJ87" i="4"/>
  <c r="AK87" i="4"/>
  <c r="AL87" i="4"/>
  <c r="AN87" i="4"/>
  <c r="AO87" i="4"/>
  <c r="AP87" i="4"/>
  <c r="AG88" i="4"/>
  <c r="AH88" i="4"/>
  <c r="AI88" i="4"/>
  <c r="AJ88" i="4"/>
  <c r="AK88" i="4"/>
  <c r="AL88" i="4"/>
  <c r="AM88" i="4"/>
  <c r="AN88" i="4"/>
  <c r="AO88" i="4"/>
  <c r="AQ88" i="4"/>
  <c r="AG89" i="4"/>
  <c r="AH89" i="4"/>
  <c r="AI89" i="4"/>
  <c r="AJ89" i="4"/>
  <c r="AK89" i="4"/>
  <c r="AL89" i="4"/>
  <c r="AM89" i="4"/>
  <c r="AN89" i="4"/>
  <c r="AO89" i="4"/>
  <c r="AQ89" i="4"/>
  <c r="AG90" i="4"/>
  <c r="AH90" i="4"/>
  <c r="AI90" i="4"/>
  <c r="AJ90" i="4"/>
  <c r="AK90" i="4"/>
  <c r="AL90" i="4"/>
  <c r="AM90" i="4"/>
  <c r="AN90" i="4"/>
  <c r="AO90" i="4"/>
  <c r="AQ90" i="4"/>
  <c r="AG91" i="4"/>
  <c r="AH91" i="4"/>
  <c r="AI91" i="4"/>
  <c r="AJ91" i="4"/>
  <c r="AK91" i="4"/>
  <c r="AL91" i="4"/>
  <c r="AM91" i="4"/>
  <c r="AN91" i="4"/>
  <c r="AO91" i="4"/>
  <c r="AQ91" i="4"/>
  <c r="AG92" i="4"/>
  <c r="AH92" i="4"/>
  <c r="AI92" i="4"/>
  <c r="AJ92" i="4"/>
  <c r="AK92" i="4"/>
  <c r="AL92" i="4"/>
  <c r="AM92" i="4"/>
  <c r="AN92" i="4"/>
  <c r="AO92" i="4"/>
  <c r="AQ92" i="4"/>
  <c r="AG93" i="4"/>
  <c r="AH93" i="4"/>
  <c r="AJ93" i="4"/>
  <c r="AK93" i="4"/>
  <c r="AL93" i="4"/>
  <c r="AM93" i="4"/>
  <c r="AN93" i="4"/>
  <c r="AO93" i="4"/>
  <c r="AP93" i="4"/>
  <c r="AG94" i="4"/>
  <c r="AH94" i="4"/>
  <c r="AJ94" i="4"/>
  <c r="AL94" i="4"/>
  <c r="AM94" i="4"/>
  <c r="AN94" i="4"/>
  <c r="AO94" i="4"/>
  <c r="AP94" i="4"/>
  <c r="AQ94" i="4"/>
  <c r="AG95" i="4"/>
  <c r="AK95" i="4"/>
  <c r="AL95" i="4"/>
  <c r="AM95" i="4"/>
  <c r="AN95" i="4"/>
  <c r="AO95" i="4"/>
  <c r="AP95" i="4"/>
  <c r="AQ95" i="4"/>
  <c r="AG96" i="4"/>
  <c r="AH96" i="4"/>
  <c r="AL96" i="4"/>
  <c r="AM96" i="4"/>
  <c r="AN96" i="4"/>
  <c r="AP96" i="4"/>
  <c r="AG97" i="4"/>
  <c r="AH97" i="4"/>
  <c r="AJ97" i="4"/>
  <c r="AK97" i="4"/>
  <c r="AL97" i="4"/>
  <c r="AO97" i="4"/>
  <c r="AP97" i="4"/>
  <c r="AQ97" i="4"/>
  <c r="AG98" i="4"/>
  <c r="AH98" i="4"/>
  <c r="AJ98" i="4"/>
  <c r="AL98" i="4"/>
  <c r="AO98" i="4"/>
  <c r="AP98" i="4"/>
  <c r="AQ98" i="4"/>
  <c r="AG99" i="4"/>
  <c r="AH99" i="4"/>
  <c r="AJ99" i="4"/>
  <c r="AL99" i="4"/>
  <c r="AN99" i="4"/>
  <c r="AP99" i="4"/>
  <c r="AG100" i="4"/>
  <c r="AH100" i="4"/>
  <c r="AJ100" i="4"/>
  <c r="AK100" i="4"/>
  <c r="AL100" i="4"/>
  <c r="AN100" i="4"/>
  <c r="AO100" i="4"/>
  <c r="AP100" i="4"/>
  <c r="AQ100" i="4"/>
  <c r="AG101" i="4"/>
  <c r="AH101" i="4"/>
  <c r="AJ101" i="4"/>
  <c r="AL101" i="4"/>
  <c r="AN101" i="4"/>
  <c r="AO101" i="4"/>
  <c r="AP101" i="4"/>
  <c r="AQ101" i="4"/>
  <c r="AF102" i="4"/>
  <c r="AH102" i="4"/>
  <c r="AJ102" i="4"/>
  <c r="AK102" i="4"/>
  <c r="AL102" i="4"/>
  <c r="AM102" i="4"/>
  <c r="AN102" i="4"/>
  <c r="AO102" i="4"/>
  <c r="AP102" i="4"/>
  <c r="AQ102" i="4"/>
  <c r="AG103" i="4"/>
  <c r="AH103" i="4"/>
  <c r="AI103" i="4"/>
  <c r="AJ103" i="4"/>
  <c r="AK103" i="4"/>
  <c r="AL103" i="4"/>
  <c r="AM103" i="4"/>
  <c r="AN103" i="4"/>
  <c r="AO103" i="4"/>
  <c r="AP103" i="4"/>
  <c r="AQ103" i="4"/>
  <c r="AG104" i="4"/>
  <c r="AH104" i="4"/>
  <c r="AI104" i="4"/>
  <c r="AJ104" i="4"/>
  <c r="AK104" i="4"/>
  <c r="AM104" i="4"/>
  <c r="AO104" i="4"/>
  <c r="AP104" i="4"/>
  <c r="AQ104" i="4"/>
  <c r="AH105" i="4"/>
  <c r="AJ105" i="4"/>
  <c r="AM105" i="4"/>
  <c r="AN105" i="4"/>
  <c r="AO105" i="4"/>
  <c r="AP105" i="4"/>
  <c r="AQ105" i="4"/>
  <c r="AH106" i="4"/>
  <c r="AJ106" i="4"/>
  <c r="AM106" i="4"/>
  <c r="AO106" i="4"/>
  <c r="AP106" i="4"/>
  <c r="AQ106" i="4"/>
  <c r="AF107" i="4"/>
  <c r="AH107" i="4"/>
  <c r="AI107" i="4"/>
  <c r="AJ107" i="4"/>
  <c r="AK107" i="4"/>
  <c r="AL107" i="4"/>
  <c r="AM107" i="4"/>
  <c r="AN107" i="4"/>
  <c r="AO107" i="4"/>
  <c r="AP107" i="4"/>
  <c r="AQ107" i="4"/>
  <c r="AG108" i="4"/>
  <c r="AH108" i="4"/>
  <c r="AI108" i="4"/>
  <c r="AJ108" i="4"/>
  <c r="AK108" i="4"/>
  <c r="AL108" i="4"/>
  <c r="AM108" i="4"/>
  <c r="AN108" i="4"/>
  <c r="AO108" i="4"/>
  <c r="AP108" i="4"/>
  <c r="AQ108" i="4"/>
  <c r="AH109" i="4"/>
  <c r="AJ109" i="4"/>
  <c r="AM109" i="4"/>
  <c r="AN109" i="4"/>
  <c r="AO109" i="4"/>
  <c r="AP109" i="4"/>
  <c r="AQ109" i="4"/>
  <c r="AF110" i="4"/>
  <c r="AH110" i="4"/>
  <c r="AI110" i="4"/>
  <c r="AJ110" i="4"/>
  <c r="AK110" i="4"/>
  <c r="AL110" i="4"/>
  <c r="AM110" i="4"/>
  <c r="AN110" i="4"/>
  <c r="AO110" i="4"/>
  <c r="AP110" i="4"/>
  <c r="AQ110" i="4"/>
  <c r="AG111" i="4"/>
  <c r="AH111" i="4"/>
  <c r="AI111" i="4"/>
  <c r="AJ111" i="4"/>
  <c r="AK111" i="4"/>
  <c r="AL111" i="4"/>
  <c r="AM111" i="4"/>
  <c r="AN111" i="4"/>
  <c r="AO111" i="4"/>
  <c r="AP111" i="4"/>
  <c r="AQ111" i="4"/>
  <c r="AF112" i="4"/>
  <c r="AH112" i="4"/>
  <c r="AJ112" i="4"/>
  <c r="AK112" i="4"/>
  <c r="AM112" i="4"/>
  <c r="AO112" i="4"/>
  <c r="AP112" i="4"/>
  <c r="AQ112" i="4"/>
  <c r="AF113" i="4"/>
  <c r="AH113" i="4"/>
  <c r="AJ113" i="4"/>
  <c r="AK113" i="4"/>
  <c r="AM113" i="4"/>
  <c r="AO113" i="4"/>
  <c r="AP113" i="4"/>
  <c r="AQ113" i="4"/>
  <c r="AH114" i="4"/>
  <c r="AJ114" i="4"/>
  <c r="AM114" i="4"/>
  <c r="AO114" i="4"/>
  <c r="AP114" i="4"/>
  <c r="AQ114" i="4"/>
  <c r="AF115" i="4"/>
  <c r="AH115" i="4"/>
  <c r="AI115" i="4"/>
  <c r="AJ115" i="4"/>
  <c r="AK115" i="4"/>
  <c r="AL115" i="4"/>
  <c r="AM115" i="4"/>
  <c r="AN115" i="4"/>
  <c r="AO115" i="4"/>
  <c r="AP115" i="4"/>
  <c r="AQ115" i="4"/>
  <c r="AG116" i="4"/>
  <c r="AH116" i="4"/>
  <c r="AI116" i="4"/>
  <c r="AJ116" i="4"/>
  <c r="AK116" i="4"/>
  <c r="AL116" i="4"/>
  <c r="AM116" i="4"/>
  <c r="AN116" i="4"/>
  <c r="AO116" i="4"/>
  <c r="AP116" i="4"/>
  <c r="AQ116" i="4"/>
  <c r="AG117" i="4"/>
  <c r="AH117" i="4"/>
  <c r="AJ117" i="4"/>
  <c r="AK117" i="4"/>
  <c r="AM117" i="4"/>
  <c r="AO117" i="4"/>
  <c r="AP117" i="4"/>
  <c r="AQ117" i="4"/>
  <c r="AH118" i="4"/>
  <c r="AJ118" i="4"/>
  <c r="AM118" i="4"/>
  <c r="AO118" i="4"/>
  <c r="AP118" i="4"/>
  <c r="AQ118" i="4"/>
  <c r="AF119" i="4"/>
  <c r="AH119" i="4"/>
  <c r="AI119" i="4"/>
  <c r="AJ119" i="4"/>
  <c r="AK119" i="4"/>
  <c r="AL119" i="4"/>
  <c r="AM119" i="4"/>
  <c r="AN119" i="4"/>
  <c r="AO119" i="4"/>
  <c r="AP119" i="4"/>
  <c r="AQ119" i="4"/>
  <c r="AG120" i="4"/>
  <c r="AH120" i="4"/>
  <c r="AI120" i="4"/>
  <c r="AJ120" i="4"/>
  <c r="AK120" i="4"/>
  <c r="AL120" i="4"/>
  <c r="AM120" i="4"/>
  <c r="AN120" i="4"/>
  <c r="AO120" i="4"/>
  <c r="AP120" i="4"/>
  <c r="AQ120" i="4"/>
  <c r="AG121" i="4"/>
  <c r="AH121" i="4"/>
  <c r="AI121" i="4"/>
  <c r="AJ121" i="4"/>
  <c r="AK121" i="4"/>
  <c r="AM121" i="4"/>
  <c r="AO121" i="4"/>
  <c r="AP121" i="4"/>
  <c r="AQ121" i="4"/>
  <c r="AH122" i="4"/>
  <c r="AJ122" i="4"/>
  <c r="AM122" i="4"/>
  <c r="AN122" i="4"/>
  <c r="AO122" i="4"/>
  <c r="AP122" i="4"/>
  <c r="AQ122" i="4"/>
  <c r="AF123" i="4"/>
  <c r="AH123" i="4"/>
  <c r="AI123" i="4"/>
  <c r="AJ123" i="4"/>
  <c r="AK123" i="4"/>
  <c r="AL123" i="4"/>
  <c r="AM123" i="4"/>
  <c r="AN123" i="4"/>
  <c r="AO123" i="4"/>
  <c r="AP123" i="4"/>
  <c r="AQ123" i="4"/>
  <c r="AG124" i="4"/>
  <c r="AH124" i="4"/>
  <c r="AI124" i="4"/>
  <c r="AJ124" i="4"/>
  <c r="AK124" i="4"/>
  <c r="AL124" i="4"/>
  <c r="AM124" i="4"/>
  <c r="AN124" i="4"/>
  <c r="AO124" i="4"/>
  <c r="AP124" i="4"/>
  <c r="AQ124" i="4"/>
  <c r="AG125" i="4"/>
  <c r="AH125" i="4"/>
  <c r="AI125" i="4"/>
  <c r="AJ125" i="4"/>
  <c r="AK125" i="4"/>
  <c r="AM125" i="4"/>
  <c r="AO125" i="4"/>
  <c r="AP125" i="4"/>
  <c r="AQ125" i="4"/>
  <c r="AH126" i="4"/>
  <c r="AJ126" i="4"/>
  <c r="AM126" i="4"/>
  <c r="AN126" i="4"/>
  <c r="AO126" i="4"/>
  <c r="AP126" i="4"/>
  <c r="AQ126" i="4"/>
  <c r="AF127" i="4"/>
  <c r="AH127" i="4"/>
  <c r="AI127" i="4"/>
  <c r="AJ127" i="4"/>
  <c r="AK127" i="4"/>
  <c r="AL127" i="4"/>
  <c r="AM127" i="4"/>
  <c r="AN127" i="4"/>
  <c r="AO127" i="4"/>
  <c r="AP127" i="4"/>
  <c r="AQ127" i="4"/>
  <c r="AG128" i="4"/>
  <c r="AH128" i="4"/>
  <c r="AI128" i="4"/>
  <c r="AJ128" i="4"/>
  <c r="AK128" i="4"/>
  <c r="AL128" i="4"/>
  <c r="AM128" i="4"/>
  <c r="AN128" i="4"/>
  <c r="AO128" i="4"/>
  <c r="AP128" i="4"/>
  <c r="AQ128" i="4"/>
  <c r="AG129" i="4"/>
  <c r="AH129" i="4"/>
  <c r="AI129" i="4"/>
  <c r="AJ129" i="4"/>
  <c r="AK129" i="4"/>
  <c r="AL129" i="4"/>
  <c r="AM129" i="4"/>
  <c r="AN129" i="4"/>
  <c r="AO129" i="4"/>
  <c r="AQ129" i="4"/>
  <c r="AG130" i="4"/>
  <c r="AH130" i="4"/>
  <c r="AJ130" i="4"/>
  <c r="AK130" i="4"/>
  <c r="AM130" i="4"/>
  <c r="AN130" i="4"/>
  <c r="AO130" i="4"/>
  <c r="AP130" i="4"/>
  <c r="AQ130" i="4"/>
  <c r="AH131" i="4"/>
  <c r="AJ131" i="4"/>
  <c r="AM131" i="4"/>
  <c r="AO131" i="4"/>
  <c r="AP131" i="4"/>
  <c r="AQ131" i="4"/>
  <c r="AF132" i="4"/>
  <c r="AH132" i="4"/>
  <c r="AI132" i="4"/>
  <c r="AJ132" i="4"/>
  <c r="AK132" i="4"/>
  <c r="AL132" i="4"/>
  <c r="AM132" i="4"/>
  <c r="AN132" i="4"/>
  <c r="AO132" i="4"/>
  <c r="AP132" i="4"/>
  <c r="AQ132" i="4"/>
  <c r="AG133" i="4"/>
  <c r="AH133" i="4"/>
  <c r="AI133" i="4"/>
  <c r="AJ133" i="4"/>
  <c r="AK133" i="4"/>
  <c r="AL133" i="4"/>
  <c r="AM133" i="4"/>
  <c r="AN133" i="4"/>
  <c r="AO133" i="4"/>
  <c r="AP133" i="4"/>
  <c r="AQ133" i="4"/>
  <c r="AH134" i="4"/>
  <c r="AJ134" i="4"/>
  <c r="AM134" i="4"/>
  <c r="AO134" i="4"/>
  <c r="AP134" i="4"/>
  <c r="AQ134" i="4"/>
  <c r="AF135" i="4"/>
  <c r="AH135" i="4"/>
  <c r="AI135" i="4"/>
  <c r="AJ135" i="4"/>
  <c r="AK135" i="4"/>
  <c r="AL135" i="4"/>
  <c r="AM135" i="4"/>
  <c r="AN135" i="4"/>
  <c r="AO135" i="4"/>
  <c r="AP135" i="4"/>
  <c r="AQ135" i="4"/>
  <c r="AG136" i="4"/>
  <c r="AH136" i="4"/>
  <c r="AI136" i="4"/>
  <c r="AJ136" i="4"/>
  <c r="AK136" i="4"/>
  <c r="AL136" i="4"/>
  <c r="AM136" i="4"/>
  <c r="AN136" i="4"/>
  <c r="AO136" i="4"/>
  <c r="AP136" i="4"/>
  <c r="AQ136" i="4"/>
  <c r="AG137" i="4"/>
  <c r="AH137" i="4"/>
  <c r="AJ137" i="4"/>
  <c r="AK137" i="4"/>
  <c r="AL137" i="4"/>
  <c r="AN137" i="4"/>
  <c r="AO137" i="4"/>
  <c r="AP137" i="4"/>
  <c r="AG138" i="4"/>
  <c r="AH138" i="4"/>
  <c r="AK138" i="4"/>
  <c r="AL138" i="4"/>
  <c r="AM138" i="4"/>
  <c r="AN138" i="4"/>
  <c r="AO138" i="4"/>
  <c r="AP138" i="4"/>
  <c r="AG139" i="4"/>
  <c r="AK139" i="4"/>
  <c r="AL139" i="4"/>
  <c r="AM139" i="4"/>
  <c r="AN139" i="4"/>
  <c r="AO139" i="4"/>
  <c r="AP139" i="4"/>
  <c r="AQ139" i="4"/>
  <c r="AG140" i="4"/>
  <c r="AH140" i="4"/>
  <c r="AJ140" i="4"/>
  <c r="AL140" i="4"/>
  <c r="AN140" i="4"/>
  <c r="AO140" i="4"/>
  <c r="AP140" i="4"/>
  <c r="AQ140" i="4"/>
  <c r="AG141" i="4"/>
  <c r="AH141" i="4"/>
  <c r="AJ141" i="4"/>
  <c r="AL141" i="4"/>
  <c r="AO141" i="4"/>
  <c r="AP141" i="4"/>
  <c r="AQ141" i="4"/>
  <c r="AG142" i="4"/>
  <c r="AH142" i="4"/>
  <c r="AJ142" i="4"/>
  <c r="AK142" i="4"/>
  <c r="AL142" i="4"/>
  <c r="AO142" i="4"/>
  <c r="AP142" i="4"/>
  <c r="AQ142" i="4"/>
  <c r="AG143" i="4"/>
  <c r="AH143" i="4"/>
  <c r="AJ143" i="4"/>
  <c r="AK143" i="4"/>
  <c r="AL143" i="4"/>
  <c r="AO143" i="4"/>
  <c r="AP143" i="4"/>
  <c r="AQ143" i="4"/>
  <c r="AG144" i="4"/>
  <c r="AH144" i="4"/>
  <c r="AJ144" i="4"/>
  <c r="AL144" i="4"/>
  <c r="AN144" i="4"/>
  <c r="AP144" i="4"/>
  <c r="AG145" i="4"/>
  <c r="AH145" i="4"/>
  <c r="AJ145" i="4"/>
  <c r="AL145" i="4"/>
  <c r="AN145" i="4"/>
  <c r="AO145" i="4"/>
  <c r="AP145" i="4"/>
  <c r="AQ145" i="4"/>
  <c r="AH146" i="4"/>
  <c r="AJ146" i="4"/>
  <c r="AM146" i="4"/>
  <c r="AO146" i="4"/>
  <c r="AP146" i="4"/>
  <c r="AQ146" i="4"/>
  <c r="AF147" i="4"/>
  <c r="AH147" i="4"/>
  <c r="AI147" i="4"/>
  <c r="AJ147" i="4"/>
  <c r="AK147" i="4"/>
  <c r="AL147" i="4"/>
  <c r="AM147" i="4"/>
  <c r="AN147" i="4"/>
  <c r="AO147" i="4"/>
  <c r="AP147" i="4"/>
  <c r="AQ147" i="4"/>
  <c r="AG148" i="4"/>
  <c r="AH148" i="4"/>
  <c r="AI148" i="4"/>
  <c r="AJ148" i="4"/>
  <c r="AK148" i="4"/>
  <c r="AL148" i="4"/>
  <c r="AM148" i="4"/>
  <c r="AN148" i="4"/>
  <c r="AO148" i="4"/>
  <c r="AP148" i="4"/>
  <c r="AQ148" i="4"/>
  <c r="AG149" i="4"/>
  <c r="AH149" i="4"/>
  <c r="AJ149" i="4"/>
  <c r="AK149" i="4"/>
  <c r="AM149" i="4"/>
  <c r="AO149" i="4"/>
  <c r="AP149" i="4"/>
  <c r="AQ149" i="4"/>
  <c r="AG150" i="4"/>
  <c r="AH150" i="4"/>
  <c r="AJ150" i="4"/>
  <c r="AK150" i="4"/>
  <c r="AM150" i="4"/>
  <c r="AO150" i="4"/>
  <c r="AP150" i="4"/>
  <c r="AQ150" i="4"/>
  <c r="AH151" i="4"/>
  <c r="AJ151" i="4"/>
  <c r="AM151" i="4"/>
  <c r="AO151" i="4"/>
  <c r="AP151" i="4"/>
  <c r="AQ151" i="4"/>
  <c r="AF152" i="4"/>
  <c r="AH152" i="4"/>
  <c r="AI152" i="4"/>
  <c r="AJ152" i="4"/>
  <c r="AK152" i="4"/>
  <c r="AL152" i="4"/>
  <c r="AM152" i="4"/>
  <c r="AN152" i="4"/>
  <c r="AO152" i="4"/>
  <c r="AP152" i="4"/>
  <c r="AQ152" i="4"/>
  <c r="AG153" i="4"/>
  <c r="AH153" i="4"/>
  <c r="AI153" i="4"/>
  <c r="AJ153" i="4"/>
  <c r="AK153" i="4"/>
  <c r="AL153" i="4"/>
  <c r="AM153" i="4"/>
  <c r="AN153" i="4"/>
  <c r="AO153" i="4"/>
  <c r="AP153" i="4"/>
  <c r="AQ153" i="4"/>
  <c r="AG154" i="4"/>
  <c r="AH154" i="4"/>
  <c r="AJ154" i="4"/>
  <c r="AK154" i="4"/>
  <c r="AL154" i="4"/>
  <c r="AM154" i="4"/>
  <c r="AN154" i="4"/>
  <c r="AO154" i="4"/>
  <c r="AP154" i="4"/>
  <c r="AQ154" i="4"/>
  <c r="AG155" i="4"/>
  <c r="AH155" i="4"/>
  <c r="AJ155" i="4"/>
  <c r="AK155" i="4"/>
  <c r="AL155" i="4"/>
  <c r="AN155" i="4"/>
  <c r="AO155" i="4"/>
  <c r="AP155" i="4"/>
  <c r="AG156" i="4"/>
  <c r="AH156" i="4"/>
  <c r="AK156" i="4"/>
  <c r="AL156" i="4"/>
  <c r="AM156" i="4"/>
  <c r="AN156" i="4"/>
  <c r="AO156" i="4"/>
  <c r="AP156" i="4"/>
  <c r="AG157" i="4"/>
  <c r="AK157" i="4"/>
  <c r="AL157" i="4"/>
  <c r="AM157" i="4"/>
  <c r="AN157" i="4"/>
  <c r="AO157" i="4"/>
  <c r="AP157" i="4"/>
  <c r="AQ157" i="4"/>
  <c r="AG158" i="4"/>
  <c r="AH158" i="4"/>
  <c r="AJ158" i="4"/>
  <c r="AL158" i="4"/>
  <c r="AN158" i="4"/>
  <c r="AO158" i="4"/>
  <c r="AP158" i="4"/>
  <c r="AQ158" i="4"/>
  <c r="AG159" i="4"/>
  <c r="AH159" i="4"/>
  <c r="AJ159" i="4"/>
  <c r="AL159" i="4"/>
  <c r="AO159" i="4"/>
  <c r="AP159" i="4"/>
  <c r="AQ159" i="4"/>
  <c r="AG160" i="4"/>
  <c r="AH160" i="4"/>
  <c r="AJ160" i="4"/>
  <c r="AK160" i="4"/>
  <c r="AL160" i="4"/>
  <c r="AO160" i="4"/>
  <c r="AP160" i="4"/>
  <c r="AQ160" i="4"/>
  <c r="AG161" i="4"/>
  <c r="AH161" i="4"/>
  <c r="AJ161" i="4"/>
  <c r="AK161" i="4"/>
  <c r="AL161" i="4"/>
  <c r="AN161" i="4"/>
  <c r="AO161" i="4"/>
  <c r="AP161" i="4"/>
  <c r="AQ161" i="4"/>
  <c r="AG162" i="4"/>
  <c r="AH162" i="4"/>
  <c r="AJ162" i="4"/>
  <c r="AL162" i="4"/>
  <c r="AN162" i="4"/>
  <c r="AP162" i="4"/>
  <c r="AG163" i="4"/>
  <c r="AH163" i="4"/>
  <c r="AJ163" i="4"/>
  <c r="AL163" i="4"/>
  <c r="AN163" i="4"/>
  <c r="AO163" i="4"/>
  <c r="AP163" i="4"/>
  <c r="AQ163" i="4"/>
  <c r="AG164" i="4"/>
  <c r="AH164" i="4"/>
  <c r="AJ164" i="4"/>
  <c r="AK164" i="4"/>
  <c r="AL164" i="4"/>
  <c r="AN164" i="4"/>
  <c r="AO164" i="4"/>
  <c r="AP164" i="4"/>
  <c r="AG165" i="4"/>
  <c r="AH165" i="4"/>
  <c r="AK165" i="4"/>
  <c r="AL165" i="4"/>
  <c r="AM165" i="4"/>
  <c r="AN165" i="4"/>
  <c r="AO165" i="4"/>
  <c r="AP165" i="4"/>
  <c r="AG166" i="4"/>
  <c r="AK166" i="4"/>
  <c r="AL166" i="4"/>
  <c r="AM166" i="4"/>
  <c r="AN166" i="4"/>
  <c r="AO166" i="4"/>
  <c r="AP166" i="4"/>
  <c r="AQ166" i="4"/>
  <c r="AG167" i="4"/>
  <c r="AH167" i="4"/>
  <c r="AJ167" i="4"/>
  <c r="AL167" i="4"/>
  <c r="AN167" i="4"/>
  <c r="AO167" i="4"/>
  <c r="AP167" i="4"/>
  <c r="AQ167" i="4"/>
  <c r="AG168" i="4"/>
  <c r="AH168" i="4"/>
  <c r="AJ168" i="4"/>
  <c r="AL168" i="4"/>
  <c r="AO168" i="4"/>
  <c r="AP168" i="4"/>
  <c r="AQ168" i="4"/>
  <c r="AG169" i="4"/>
  <c r="AH169" i="4"/>
  <c r="AJ169" i="4"/>
  <c r="AK169" i="4"/>
  <c r="AL169" i="4"/>
  <c r="AO169" i="4"/>
  <c r="AP169" i="4"/>
  <c r="AQ169" i="4"/>
  <c r="AG170" i="4"/>
  <c r="AH170" i="4"/>
  <c r="AJ170" i="4"/>
  <c r="AL170" i="4"/>
  <c r="AN170" i="4"/>
  <c r="AP170" i="4"/>
  <c r="AG171" i="4"/>
  <c r="AH171" i="4"/>
  <c r="AJ171" i="4"/>
  <c r="AK171" i="4"/>
  <c r="AL171" i="4"/>
  <c r="AN171" i="4"/>
  <c r="AO171" i="4"/>
  <c r="AP171" i="4"/>
  <c r="AQ171" i="4"/>
  <c r="AG172" i="4"/>
  <c r="AH172" i="4"/>
  <c r="AJ172" i="4"/>
  <c r="AL172" i="4"/>
  <c r="AN172" i="4"/>
  <c r="AO172" i="4"/>
  <c r="AP172" i="4"/>
  <c r="AQ172" i="4"/>
  <c r="AH173" i="4"/>
  <c r="AJ173" i="4"/>
  <c r="AM173" i="4"/>
  <c r="AO173" i="4"/>
  <c r="AP173" i="4"/>
  <c r="AQ173" i="4"/>
  <c r="AF174" i="4"/>
  <c r="AH174" i="4"/>
  <c r="AI174" i="4"/>
  <c r="AJ174" i="4"/>
  <c r="AK174" i="4"/>
  <c r="AL174" i="4"/>
  <c r="AM174" i="4"/>
  <c r="AN174" i="4"/>
  <c r="AO174" i="4"/>
  <c r="AP174" i="4"/>
  <c r="AQ174" i="4"/>
  <c r="AG175" i="4"/>
  <c r="AH175" i="4"/>
  <c r="AI175" i="4"/>
  <c r="AJ175" i="4"/>
  <c r="AK175" i="4"/>
  <c r="AL175" i="4"/>
  <c r="AM175" i="4"/>
  <c r="AN175" i="4"/>
  <c r="AO175" i="4"/>
  <c r="AP175" i="4"/>
  <c r="AQ175" i="4"/>
  <c r="AF176" i="4"/>
  <c r="AH176" i="4"/>
  <c r="AJ176" i="4"/>
  <c r="AK176" i="4"/>
  <c r="AM176" i="4"/>
  <c r="AO176" i="4"/>
  <c r="AP176" i="4"/>
  <c r="AQ176" i="4"/>
  <c r="AG177" i="4"/>
  <c r="AH177" i="4"/>
  <c r="AI177" i="4"/>
  <c r="AJ177" i="4"/>
  <c r="AK177" i="4"/>
  <c r="AL177" i="4"/>
  <c r="AM177" i="4"/>
  <c r="AN177" i="4"/>
  <c r="AO177" i="4"/>
  <c r="AQ177" i="4"/>
  <c r="AH178" i="4"/>
  <c r="AJ178" i="4"/>
  <c r="AM178" i="4"/>
  <c r="AO178" i="4"/>
  <c r="AP178" i="4"/>
  <c r="AQ178" i="4"/>
  <c r="AF179" i="4"/>
  <c r="AH179" i="4"/>
  <c r="AI179" i="4"/>
  <c r="AJ179" i="4"/>
  <c r="AK179" i="4"/>
  <c r="AL179" i="4"/>
  <c r="AM179" i="4"/>
  <c r="AN179" i="4"/>
  <c r="AO179" i="4"/>
  <c r="AP179" i="4"/>
  <c r="AQ179" i="4"/>
  <c r="AG180" i="4"/>
  <c r="AH180" i="4"/>
  <c r="AI180" i="4"/>
  <c r="AJ180" i="4"/>
  <c r="AK180" i="4"/>
  <c r="AL180" i="4"/>
  <c r="AM180" i="4"/>
  <c r="AN180" i="4"/>
  <c r="AO180" i="4"/>
  <c r="AP180" i="4"/>
  <c r="AQ180" i="4"/>
  <c r="AH181" i="4"/>
  <c r="AJ181" i="4"/>
  <c r="AM181" i="4"/>
  <c r="AO181" i="4"/>
  <c r="AP181" i="4"/>
  <c r="AQ181" i="4"/>
  <c r="AF182" i="4"/>
  <c r="AH182" i="4"/>
  <c r="AI182" i="4"/>
  <c r="AJ182" i="4"/>
  <c r="AK182" i="4"/>
  <c r="AL182" i="4"/>
  <c r="AM182" i="4"/>
  <c r="AN182" i="4"/>
  <c r="AO182" i="4"/>
  <c r="AP182" i="4"/>
  <c r="AQ182" i="4"/>
  <c r="AG183" i="4"/>
  <c r="AH183" i="4"/>
  <c r="AI183" i="4"/>
  <c r="AJ183" i="4"/>
  <c r="AK183" i="4"/>
  <c r="AL183" i="4"/>
  <c r="AM183" i="4"/>
  <c r="AN183" i="4"/>
  <c r="AO183" i="4"/>
  <c r="AP183" i="4"/>
  <c r="AQ183" i="4"/>
  <c r="AG184" i="4"/>
  <c r="AH184" i="4"/>
  <c r="AI184" i="4"/>
  <c r="AJ184" i="4"/>
  <c r="AK184" i="4"/>
  <c r="AL184" i="4"/>
  <c r="AM184" i="4"/>
  <c r="AN184" i="4"/>
  <c r="AO184" i="4"/>
  <c r="AP184" i="4"/>
  <c r="AQ184" i="4"/>
  <c r="AG185" i="4"/>
  <c r="AH185" i="4"/>
  <c r="AK185" i="4"/>
  <c r="AL185" i="4"/>
  <c r="AM185" i="4"/>
  <c r="AN185" i="4"/>
  <c r="AO185" i="4"/>
  <c r="AP185" i="4"/>
  <c r="AG186" i="4"/>
  <c r="AK186" i="4"/>
  <c r="AL186" i="4"/>
  <c r="AM186" i="4"/>
  <c r="AN186" i="4"/>
  <c r="AO186" i="4"/>
  <c r="AP186" i="4"/>
  <c r="AQ186" i="4"/>
  <c r="AG187" i="4"/>
  <c r="AK187" i="4"/>
  <c r="AL187" i="4"/>
  <c r="AM187" i="4"/>
  <c r="AN187" i="4"/>
  <c r="AO187" i="4"/>
  <c r="AP187" i="4"/>
  <c r="AQ187" i="4"/>
  <c r="AG188" i="4"/>
  <c r="AH188" i="4"/>
  <c r="AJ188" i="4"/>
  <c r="AL188" i="4"/>
  <c r="AN188" i="4"/>
  <c r="AO188" i="4"/>
  <c r="AP188" i="4"/>
  <c r="AQ188" i="4"/>
  <c r="AG189" i="4"/>
  <c r="AH189" i="4"/>
  <c r="AJ189" i="4"/>
  <c r="AL189" i="4"/>
  <c r="AO189" i="4"/>
  <c r="AP189" i="4"/>
  <c r="AQ189" i="4"/>
  <c r="AG190" i="4"/>
  <c r="AH190" i="4"/>
  <c r="AJ190" i="4"/>
  <c r="AK190" i="4"/>
  <c r="AL190" i="4"/>
  <c r="AO190" i="4"/>
  <c r="AP190" i="4"/>
  <c r="AQ190" i="4"/>
  <c r="AG191" i="4"/>
  <c r="AH191" i="4"/>
  <c r="AJ191" i="4"/>
  <c r="AL191" i="4"/>
  <c r="AO191" i="4"/>
  <c r="AP191" i="4"/>
  <c r="AG192" i="4"/>
  <c r="AH192" i="4"/>
  <c r="AJ192" i="4"/>
  <c r="AL192" i="4"/>
  <c r="AO192" i="4"/>
  <c r="AP192" i="4"/>
  <c r="AQ192" i="4"/>
  <c r="AG193" i="4"/>
  <c r="AH193" i="4"/>
  <c r="AJ193" i="4"/>
  <c r="AL193" i="4"/>
  <c r="AM193" i="4"/>
  <c r="AO193" i="4"/>
  <c r="AP193" i="4"/>
  <c r="AQ193" i="4"/>
  <c r="AG194" i="4"/>
  <c r="AH194" i="4"/>
  <c r="AJ194" i="4"/>
  <c r="AL194" i="4"/>
  <c r="AN194" i="4"/>
  <c r="AP194" i="4"/>
  <c r="AG195" i="4"/>
  <c r="AH195" i="4"/>
  <c r="AI195" i="4"/>
  <c r="AJ195" i="4"/>
  <c r="AK195" i="4"/>
  <c r="AL195" i="4"/>
  <c r="AM195" i="4"/>
  <c r="AN195" i="4"/>
  <c r="AO195" i="4"/>
  <c r="AQ195" i="4"/>
  <c r="AH196" i="4"/>
  <c r="AJ196" i="4"/>
  <c r="AM196" i="4"/>
  <c r="AO196" i="4"/>
  <c r="AP196" i="4"/>
  <c r="AQ196" i="4"/>
  <c r="AF197" i="4"/>
  <c r="AH197" i="4"/>
  <c r="AI197" i="4"/>
  <c r="AJ197" i="4"/>
  <c r="AK197" i="4"/>
  <c r="AL197" i="4"/>
  <c r="AM197" i="4"/>
  <c r="AN197" i="4"/>
  <c r="AO197" i="4"/>
  <c r="AP197" i="4"/>
  <c r="AQ197" i="4"/>
  <c r="AG198" i="4"/>
  <c r="AH198" i="4"/>
  <c r="AI198" i="4"/>
  <c r="AJ198" i="4"/>
  <c r="AK198" i="4"/>
  <c r="AL198" i="4"/>
  <c r="AM198" i="4"/>
  <c r="AN198" i="4"/>
  <c r="AO198" i="4"/>
  <c r="AP198" i="4"/>
  <c r="AQ198" i="4"/>
  <c r="AH199" i="4"/>
  <c r="AJ199" i="4"/>
  <c r="AM199" i="4"/>
  <c r="AO199" i="4"/>
  <c r="AP199" i="4"/>
  <c r="AQ199" i="4"/>
  <c r="AF200" i="4"/>
  <c r="AH200" i="4"/>
  <c r="AI200" i="4"/>
  <c r="AJ200" i="4"/>
  <c r="AK200" i="4"/>
  <c r="AL200" i="4"/>
  <c r="AM200" i="4"/>
  <c r="AN200" i="4"/>
  <c r="AO200" i="4"/>
  <c r="AP200" i="4"/>
  <c r="AQ200" i="4"/>
  <c r="AG201" i="4"/>
  <c r="AH201" i="4"/>
  <c r="AI201" i="4"/>
  <c r="AJ201" i="4"/>
  <c r="AK201" i="4"/>
  <c r="AL201" i="4"/>
  <c r="AM201" i="4"/>
  <c r="AN201" i="4"/>
  <c r="AO201" i="4"/>
  <c r="AP201" i="4"/>
  <c r="AQ201" i="4"/>
  <c r="AG202" i="4"/>
  <c r="AH202" i="4"/>
  <c r="AJ202" i="4"/>
  <c r="AL202" i="4"/>
  <c r="AO202" i="4"/>
  <c r="AP202" i="4"/>
  <c r="AQ202" i="4"/>
  <c r="AG203" i="4"/>
  <c r="AH203" i="4"/>
  <c r="AJ203" i="4"/>
  <c r="AL203" i="4"/>
  <c r="AO203" i="4"/>
  <c r="AP203" i="4"/>
  <c r="AQ203" i="4"/>
  <c r="AG204" i="4"/>
  <c r="AH204" i="4"/>
  <c r="AI204" i="4"/>
  <c r="AJ204" i="4"/>
  <c r="AK204" i="4"/>
  <c r="AL204" i="4"/>
  <c r="AM204" i="4"/>
  <c r="AN204" i="4"/>
  <c r="AO204" i="4"/>
  <c r="AQ204" i="4"/>
  <c r="AG205" i="4"/>
  <c r="AH205" i="4"/>
  <c r="AJ205" i="4"/>
  <c r="AL205" i="4"/>
  <c r="AM205" i="4"/>
  <c r="AO205" i="4"/>
  <c r="AP205" i="4"/>
  <c r="AQ205" i="4"/>
  <c r="AG206" i="4"/>
  <c r="AH206" i="4"/>
  <c r="AI206" i="4"/>
  <c r="AJ206" i="4"/>
  <c r="AK206" i="4"/>
  <c r="AL206" i="4"/>
  <c r="AM206" i="4"/>
  <c r="AN206" i="4"/>
  <c r="AO206" i="4"/>
  <c r="AP206" i="4"/>
  <c r="AQ206" i="4"/>
  <c r="AG207" i="4"/>
  <c r="AH207" i="4"/>
  <c r="AL207" i="4"/>
  <c r="AM207" i="4"/>
  <c r="AN207" i="4"/>
  <c r="AP207" i="4"/>
  <c r="AG208" i="4"/>
  <c r="AH208" i="4"/>
  <c r="AJ208" i="4"/>
  <c r="AL208" i="4"/>
  <c r="AN208" i="4"/>
  <c r="AP208" i="4"/>
  <c r="AG209" i="4"/>
  <c r="AH209" i="4"/>
  <c r="AJ209" i="4"/>
  <c r="AK209" i="4"/>
  <c r="AL209" i="4"/>
  <c r="AN209" i="4"/>
  <c r="AO209" i="4"/>
  <c r="AP209" i="4"/>
  <c r="AG210" i="4"/>
  <c r="AH210" i="4"/>
  <c r="AJ210" i="4"/>
  <c r="AL210" i="4"/>
  <c r="AN210" i="4"/>
  <c r="AO210" i="4"/>
  <c r="AP210" i="4"/>
  <c r="AG211" i="4"/>
  <c r="AH211" i="4"/>
  <c r="AJ211" i="4"/>
  <c r="AK211" i="4"/>
  <c r="AL211" i="4"/>
  <c r="AO211" i="4"/>
  <c r="AP211" i="4"/>
  <c r="AQ211" i="4"/>
  <c r="AG212" i="4"/>
  <c r="AH212" i="4"/>
  <c r="AJ212" i="4"/>
  <c r="AL212" i="4"/>
  <c r="AN212" i="4"/>
  <c r="AO212" i="4"/>
  <c r="AP212" i="4"/>
  <c r="AQ212" i="4"/>
  <c r="AG213" i="4"/>
  <c r="AH213" i="4"/>
  <c r="AJ213" i="4"/>
  <c r="AL213" i="4"/>
  <c r="AN213" i="4"/>
  <c r="AO213" i="4"/>
  <c r="AP213" i="4"/>
  <c r="AQ213" i="4"/>
  <c r="AG214" i="4"/>
  <c r="AH214" i="4"/>
  <c r="AJ214" i="4"/>
  <c r="AL214" i="4"/>
  <c r="AM214" i="4"/>
  <c r="AN214" i="4"/>
  <c r="AO214" i="4"/>
  <c r="AP214" i="4"/>
  <c r="AQ214" i="4"/>
  <c r="AG215" i="4"/>
  <c r="AH215" i="4"/>
  <c r="AJ215" i="4"/>
  <c r="AL215" i="4"/>
  <c r="AN215" i="4"/>
  <c r="AO215" i="4"/>
  <c r="AP215" i="4"/>
  <c r="AQ215" i="4"/>
  <c r="AG216" i="4"/>
  <c r="AH216" i="4"/>
  <c r="AK216" i="4"/>
  <c r="AL216" i="4"/>
  <c r="AM216" i="4"/>
  <c r="AN216" i="4"/>
  <c r="AO216" i="4"/>
  <c r="AP216" i="4"/>
  <c r="AQ216" i="4"/>
  <c r="AG217" i="4"/>
  <c r="AH217" i="4"/>
  <c r="AL217" i="4"/>
  <c r="AM217" i="4"/>
  <c r="AN217" i="4"/>
  <c r="AP217" i="4"/>
  <c r="AG218" i="4"/>
  <c r="AH218" i="4"/>
  <c r="AJ218" i="4"/>
  <c r="AL218" i="4"/>
  <c r="AM218" i="4"/>
  <c r="AO218" i="4"/>
  <c r="AP218" i="4"/>
  <c r="AQ218" i="4"/>
  <c r="AG219" i="4"/>
  <c r="AH219" i="4"/>
  <c r="AI219" i="4"/>
  <c r="AJ219" i="4"/>
  <c r="AK219" i="4"/>
  <c r="AL219" i="4"/>
  <c r="AM219" i="4"/>
  <c r="AN219" i="4"/>
  <c r="AO219" i="4"/>
  <c r="AQ219" i="4"/>
  <c r="AG220" i="4"/>
  <c r="AH220" i="4"/>
  <c r="AL220" i="4"/>
  <c r="AM220" i="4"/>
  <c r="AN220" i="4"/>
  <c r="AP220" i="4"/>
  <c r="AG221" i="4"/>
  <c r="AH221" i="4"/>
  <c r="AK221" i="4"/>
  <c r="AL221" i="4"/>
  <c r="AM221" i="4"/>
  <c r="AN221" i="4"/>
  <c r="AO221" i="4"/>
  <c r="AP221" i="4"/>
  <c r="AG222" i="4"/>
  <c r="AK222" i="4"/>
  <c r="AL222" i="4"/>
  <c r="AM222" i="4"/>
  <c r="AN222" i="4"/>
  <c r="AO222" i="4"/>
  <c r="AP222" i="4"/>
  <c r="AQ222" i="4"/>
  <c r="AG223" i="4"/>
  <c r="AH223" i="4"/>
  <c r="AJ223" i="4"/>
  <c r="AL223" i="4"/>
  <c r="AN223" i="4"/>
  <c r="AO223" i="4"/>
  <c r="AP223" i="4"/>
  <c r="AQ223" i="4"/>
  <c r="AG224" i="4"/>
  <c r="AH224" i="4"/>
  <c r="AJ224" i="4"/>
  <c r="AL224" i="4"/>
  <c r="AO224" i="4"/>
  <c r="AP224" i="4"/>
  <c r="AQ224" i="4"/>
  <c r="AG225" i="4"/>
  <c r="AH225" i="4"/>
  <c r="AJ225" i="4"/>
  <c r="AK225" i="4"/>
  <c r="AL225" i="4"/>
  <c r="AO225" i="4"/>
  <c r="AP225" i="4"/>
  <c r="AQ225" i="4"/>
  <c r="AG226" i="4"/>
  <c r="AH226" i="4"/>
  <c r="AJ226" i="4"/>
  <c r="AL226" i="4"/>
  <c r="AN226" i="4"/>
  <c r="AP226" i="4"/>
  <c r="AH227" i="4"/>
  <c r="AJ227" i="4"/>
  <c r="AM227" i="4"/>
  <c r="AO227" i="4"/>
  <c r="AP227" i="4"/>
  <c r="AQ227" i="4"/>
  <c r="AF228" i="4"/>
  <c r="AH228" i="4"/>
  <c r="AI228" i="4"/>
  <c r="AJ228" i="4"/>
  <c r="AK228" i="4"/>
  <c r="AL228" i="4"/>
  <c r="AM228" i="4"/>
  <c r="AN228" i="4"/>
  <c r="AO228" i="4"/>
  <c r="AP228" i="4"/>
  <c r="AQ228" i="4"/>
  <c r="AG229" i="4"/>
  <c r="AH229" i="4"/>
  <c r="AI229" i="4"/>
  <c r="AJ229" i="4"/>
  <c r="AK229" i="4"/>
  <c r="AL229" i="4"/>
  <c r="AM229" i="4"/>
  <c r="AN229" i="4"/>
  <c r="AO229" i="4"/>
  <c r="AP229" i="4"/>
  <c r="AQ229" i="4"/>
  <c r="AG230" i="4"/>
  <c r="AH230" i="4"/>
  <c r="AJ230" i="4"/>
  <c r="AK230" i="4"/>
  <c r="AM230" i="4"/>
  <c r="AO230" i="4"/>
  <c r="AP230" i="4"/>
  <c r="AQ230" i="4"/>
  <c r="AG231" i="4"/>
  <c r="AH231" i="4"/>
  <c r="AJ231" i="4"/>
  <c r="AK231" i="4"/>
  <c r="AL231" i="4"/>
  <c r="AN231" i="4"/>
  <c r="AO231" i="4"/>
  <c r="AP231" i="4"/>
  <c r="AG232" i="4"/>
  <c r="AH232" i="4"/>
  <c r="AK232" i="4"/>
  <c r="AL232" i="4"/>
  <c r="AM232" i="4"/>
  <c r="AN232" i="4"/>
  <c r="AO232" i="4"/>
  <c r="AP232" i="4"/>
  <c r="AG233" i="4"/>
  <c r="AK233" i="4"/>
  <c r="AL233" i="4"/>
  <c r="AM233" i="4"/>
  <c r="AN233" i="4"/>
  <c r="AO233" i="4"/>
  <c r="AQ233" i="4"/>
  <c r="AG234" i="4"/>
  <c r="AH234" i="4"/>
  <c r="AJ234" i="4"/>
  <c r="AL234" i="4"/>
  <c r="AN234" i="4"/>
  <c r="AO234" i="4"/>
  <c r="AP234" i="4"/>
  <c r="AQ234" i="4"/>
  <c r="AG235" i="4"/>
  <c r="AH235" i="4"/>
  <c r="AJ235" i="4"/>
  <c r="AL235" i="4"/>
  <c r="AO235" i="4"/>
  <c r="AP235" i="4"/>
  <c r="AQ235" i="4"/>
  <c r="AG236" i="4"/>
  <c r="AH236" i="4"/>
  <c r="AJ236" i="4"/>
  <c r="AK236" i="4"/>
  <c r="AL236" i="4"/>
  <c r="AO236" i="4"/>
  <c r="AP236" i="4"/>
  <c r="AQ236" i="4"/>
  <c r="AG237" i="4"/>
  <c r="AH237" i="4"/>
  <c r="AJ237" i="4"/>
  <c r="AL237" i="4"/>
  <c r="AN237" i="4"/>
  <c r="AP237" i="4"/>
  <c r="AG238" i="4"/>
  <c r="AH238" i="4"/>
  <c r="AJ238" i="4"/>
  <c r="AK238" i="4"/>
  <c r="AM238" i="4"/>
  <c r="AO238" i="4"/>
  <c r="AP238" i="4"/>
  <c r="AQ238" i="4"/>
  <c r="AG239" i="4"/>
  <c r="AH239" i="4"/>
  <c r="AJ239" i="4"/>
  <c r="AK239" i="4"/>
  <c r="AM239" i="4"/>
  <c r="AO239" i="4"/>
  <c r="AP239" i="4"/>
  <c r="AQ239" i="4"/>
  <c r="AG240" i="4"/>
  <c r="AK240" i="4"/>
  <c r="AL240" i="4"/>
  <c r="AM240" i="4"/>
  <c r="AN240" i="4"/>
  <c r="AO240" i="4"/>
  <c r="AP240" i="4"/>
  <c r="AQ240" i="4"/>
  <c r="AG241" i="4"/>
  <c r="AK241" i="4"/>
  <c r="AL241" i="4"/>
  <c r="AM241" i="4"/>
  <c r="AN241" i="4"/>
  <c r="AO241" i="4"/>
  <c r="AP241" i="4"/>
  <c r="AQ241" i="4"/>
  <c r="AG242" i="4"/>
  <c r="AH242" i="4"/>
  <c r="AJ242" i="4"/>
  <c r="AL242" i="4"/>
  <c r="AN242" i="4"/>
  <c r="AO242" i="4"/>
  <c r="AP242" i="4"/>
  <c r="AQ242" i="4"/>
  <c r="AG243" i="4"/>
  <c r="AH243" i="4"/>
  <c r="AJ243" i="4"/>
  <c r="AL243" i="4"/>
  <c r="AO243" i="4"/>
  <c r="AP243" i="4"/>
  <c r="AQ243" i="4"/>
  <c r="AG244" i="4"/>
  <c r="AH244" i="4"/>
  <c r="AJ244" i="4"/>
  <c r="AK244" i="4"/>
  <c r="AL244" i="4"/>
  <c r="AO244" i="4"/>
  <c r="AP244" i="4"/>
  <c r="AQ244" i="4"/>
  <c r="AG245" i="4"/>
  <c r="AH245" i="4"/>
  <c r="AJ245" i="4"/>
  <c r="AL245" i="4"/>
  <c r="AN245" i="4"/>
  <c r="AP245" i="4"/>
  <c r="AG246" i="4"/>
  <c r="AH246" i="4"/>
  <c r="AJ246" i="4"/>
  <c r="AL246" i="4"/>
  <c r="AO246" i="4"/>
  <c r="AP246" i="4"/>
  <c r="AQ246" i="4"/>
  <c r="AG247" i="4"/>
  <c r="AH247" i="4"/>
  <c r="AJ247" i="4"/>
  <c r="AK247" i="4"/>
  <c r="AL247" i="4"/>
  <c r="AO247" i="4"/>
  <c r="AP247" i="4"/>
  <c r="AQ247" i="4"/>
  <c r="AG248" i="4"/>
  <c r="AH248" i="4"/>
  <c r="AJ248" i="4"/>
  <c r="AL248" i="4"/>
  <c r="AN248" i="4"/>
  <c r="AP248" i="4"/>
  <c r="AG249" i="4"/>
  <c r="AH249" i="4"/>
  <c r="AI249" i="4"/>
  <c r="AJ249" i="4"/>
  <c r="AK249" i="4"/>
  <c r="AL249" i="4"/>
  <c r="AM249" i="4"/>
  <c r="AN249" i="4"/>
  <c r="AO249" i="4"/>
  <c r="AQ249" i="4"/>
  <c r="AH250" i="4"/>
  <c r="AJ250" i="4"/>
  <c r="AM250" i="4"/>
  <c r="AO250" i="4"/>
  <c r="AP250" i="4"/>
  <c r="AQ250" i="4"/>
  <c r="AF251" i="4"/>
  <c r="AH251" i="4"/>
  <c r="AI251" i="4"/>
  <c r="AJ251" i="4"/>
  <c r="AK251" i="4"/>
  <c r="AL251" i="4"/>
  <c r="AM251" i="4"/>
  <c r="AN251" i="4"/>
  <c r="AO251" i="4"/>
  <c r="AP251" i="4"/>
  <c r="AQ251" i="4"/>
  <c r="AG252" i="4"/>
  <c r="AH252" i="4"/>
  <c r="AI252" i="4"/>
  <c r="AJ252" i="4"/>
  <c r="AK252" i="4"/>
  <c r="AL252" i="4"/>
  <c r="AM252" i="4"/>
  <c r="AN252" i="4"/>
  <c r="AO252" i="4"/>
  <c r="AP252" i="4"/>
  <c r="AQ252" i="4"/>
  <c r="AH253" i="4"/>
  <c r="AJ253" i="4"/>
  <c r="AM253" i="4"/>
  <c r="AO253" i="4"/>
  <c r="AP253" i="4"/>
  <c r="AQ253" i="4"/>
  <c r="AF254" i="4"/>
  <c r="AH254" i="4"/>
  <c r="AI254" i="4"/>
  <c r="AJ254" i="4"/>
  <c r="AK254" i="4"/>
  <c r="AL254" i="4"/>
  <c r="AM254" i="4"/>
  <c r="AN254" i="4"/>
  <c r="AO254" i="4"/>
  <c r="AP254" i="4"/>
  <c r="AQ254" i="4"/>
  <c r="AG255" i="4"/>
  <c r="AH255" i="4"/>
  <c r="AI255" i="4"/>
  <c r="AJ255" i="4"/>
  <c r="AK255" i="4"/>
  <c r="AL255" i="4"/>
  <c r="AM255" i="4"/>
  <c r="AN255" i="4"/>
  <c r="AO255" i="4"/>
  <c r="AP255" i="4"/>
  <c r="AQ255" i="4"/>
  <c r="AG256" i="4"/>
  <c r="AH256" i="4"/>
  <c r="AJ256" i="4"/>
  <c r="AL256" i="4"/>
  <c r="AO256" i="4"/>
  <c r="AP256" i="4"/>
  <c r="AQ256" i="4"/>
  <c r="AG257" i="4"/>
  <c r="AH257" i="4"/>
  <c r="AJ257" i="4"/>
  <c r="AL257" i="4"/>
  <c r="AO257" i="4"/>
  <c r="AP257" i="4"/>
  <c r="AQ257" i="4"/>
  <c r="AG258" i="4"/>
  <c r="AH258" i="4"/>
  <c r="AI258" i="4"/>
  <c r="AJ258" i="4"/>
  <c r="AK258" i="4"/>
  <c r="AL258" i="4"/>
  <c r="AM258" i="4"/>
  <c r="AN258" i="4"/>
  <c r="AO258" i="4"/>
  <c r="AQ258" i="4"/>
  <c r="AG259" i="4"/>
  <c r="AH259" i="4"/>
  <c r="AJ259" i="4"/>
  <c r="AK259" i="4"/>
  <c r="AL259" i="4"/>
  <c r="AO259" i="4"/>
  <c r="AP259" i="4"/>
  <c r="AQ259" i="4"/>
  <c r="AG260" i="4"/>
  <c r="AH260" i="4"/>
  <c r="AI260" i="4"/>
  <c r="AJ260" i="4"/>
  <c r="AK260" i="4"/>
  <c r="AL260" i="4"/>
  <c r="AM260" i="4"/>
  <c r="AN260" i="4"/>
  <c r="AO260" i="4"/>
  <c r="AP260" i="4"/>
  <c r="AQ260" i="4"/>
  <c r="AG261" i="4"/>
  <c r="AH261" i="4"/>
  <c r="AL261" i="4"/>
  <c r="AM261" i="4"/>
  <c r="AN261" i="4"/>
  <c r="AP261" i="4"/>
  <c r="AG262" i="4"/>
  <c r="AH262" i="4"/>
  <c r="AJ262" i="4"/>
  <c r="AL262" i="4"/>
  <c r="AN262" i="4"/>
  <c r="AP262" i="4"/>
  <c r="AG263" i="4"/>
  <c r="AH263" i="4"/>
  <c r="AJ263" i="4"/>
  <c r="AK263" i="4"/>
  <c r="AL263" i="4"/>
  <c r="AN263" i="4"/>
  <c r="AO263" i="4"/>
  <c r="AP263" i="4"/>
  <c r="AG264" i="4"/>
  <c r="AH264" i="4"/>
  <c r="AJ264" i="4"/>
  <c r="AK264" i="4"/>
  <c r="AL264" i="4"/>
  <c r="AN264" i="4"/>
  <c r="AO264" i="4"/>
  <c r="AP264" i="4"/>
  <c r="AG265" i="4"/>
  <c r="AH265" i="4"/>
  <c r="AJ265" i="4"/>
  <c r="AL265" i="4"/>
  <c r="AN265" i="4"/>
  <c r="AO265" i="4"/>
  <c r="AP265" i="4"/>
  <c r="AQ265" i="4"/>
  <c r="AG266" i="4"/>
  <c r="AH266" i="4"/>
  <c r="AJ266" i="4"/>
  <c r="AL266" i="4"/>
  <c r="AN266" i="4"/>
  <c r="AO266" i="4"/>
  <c r="AP266" i="4"/>
  <c r="AQ266" i="4"/>
  <c r="AM267" i="4"/>
  <c r="AN267" i="4"/>
  <c r="AO267" i="4"/>
  <c r="AP267" i="4"/>
  <c r="AQ267" i="4"/>
  <c r="AG268" i="4"/>
  <c r="AH268" i="4"/>
  <c r="AJ268" i="4"/>
  <c r="AL268" i="4"/>
  <c r="AN268" i="4"/>
  <c r="AO268" i="4"/>
  <c r="AP268" i="4"/>
  <c r="AQ268" i="4"/>
  <c r="AG269" i="4"/>
  <c r="AH269" i="4"/>
  <c r="AJ269" i="4"/>
  <c r="AK269" i="4"/>
  <c r="AL269" i="4"/>
  <c r="AM269" i="4"/>
  <c r="AN269" i="4"/>
  <c r="AO269" i="4"/>
  <c r="AP269" i="4"/>
  <c r="AG270" i="4"/>
  <c r="AH270" i="4"/>
  <c r="AJ270" i="4"/>
  <c r="AL270" i="4"/>
  <c r="AM270" i="4"/>
  <c r="AN270" i="4"/>
  <c r="AO270" i="4"/>
  <c r="AP270" i="4"/>
  <c r="AQ270" i="4"/>
  <c r="AG271" i="4"/>
  <c r="AH271" i="4"/>
  <c r="AJ271" i="4"/>
  <c r="AL271" i="4"/>
  <c r="AO271" i="4"/>
  <c r="AP271" i="4"/>
  <c r="AQ271" i="4"/>
  <c r="AG272" i="4"/>
  <c r="AH272" i="4"/>
  <c r="AJ272" i="4"/>
  <c r="AK272" i="4"/>
  <c r="AL272" i="4"/>
  <c r="AO272" i="4"/>
  <c r="AP272" i="4"/>
  <c r="AQ272" i="4"/>
  <c r="AG273" i="4"/>
  <c r="AH273" i="4"/>
  <c r="AJ273" i="4"/>
  <c r="AL273" i="4"/>
  <c r="AN273" i="4"/>
  <c r="AP273" i="4"/>
  <c r="AG274" i="4"/>
  <c r="AH274" i="4"/>
  <c r="AJ274" i="4"/>
  <c r="AK274" i="4"/>
  <c r="AL274" i="4"/>
  <c r="AN274" i="4"/>
  <c r="AO274" i="4"/>
  <c r="AP274" i="4"/>
  <c r="AG275" i="4"/>
  <c r="AH275" i="4"/>
  <c r="AK275" i="4"/>
  <c r="AL275" i="4"/>
  <c r="AM275" i="4"/>
  <c r="AN275" i="4"/>
  <c r="AO275" i="4"/>
  <c r="AP275" i="4"/>
  <c r="AG276" i="4"/>
  <c r="AH276" i="4"/>
  <c r="AJ276" i="4"/>
  <c r="AL276" i="4"/>
  <c r="AN276" i="4"/>
  <c r="AO276" i="4"/>
  <c r="AP276" i="4"/>
  <c r="AQ276" i="4"/>
  <c r="AG277" i="4"/>
  <c r="AH277" i="4"/>
  <c r="AJ277" i="4"/>
  <c r="AK277" i="4"/>
  <c r="AL277" i="4"/>
  <c r="AN277" i="4"/>
  <c r="AO277" i="4"/>
  <c r="AP277" i="4"/>
  <c r="AQ277" i="4"/>
  <c r="AG278" i="4"/>
  <c r="AH278" i="4"/>
  <c r="AJ278" i="4"/>
  <c r="AL278" i="4"/>
  <c r="AO278" i="4"/>
  <c r="AP278" i="4"/>
  <c r="AQ278" i="4"/>
  <c r="AG279" i="4"/>
  <c r="AH279" i="4"/>
  <c r="AJ279" i="4"/>
  <c r="AK279" i="4"/>
  <c r="AL279" i="4"/>
  <c r="AO279" i="4"/>
  <c r="AP279" i="4"/>
  <c r="AQ279" i="4"/>
  <c r="AG280" i="4"/>
  <c r="AH280" i="4"/>
  <c r="AJ280" i="4"/>
  <c r="AL280" i="4"/>
  <c r="AN280" i="4"/>
  <c r="AP280" i="4"/>
  <c r="AH281" i="4"/>
  <c r="AJ281" i="4"/>
  <c r="AM281" i="4"/>
  <c r="AO281" i="4"/>
  <c r="AP281" i="4"/>
  <c r="AQ281" i="4"/>
  <c r="AF282" i="4"/>
  <c r="AH282" i="4"/>
  <c r="AI282" i="4"/>
  <c r="AJ282" i="4"/>
  <c r="AK282" i="4"/>
  <c r="AL282" i="4"/>
  <c r="AM282" i="4"/>
  <c r="AN282" i="4"/>
  <c r="AO282" i="4"/>
  <c r="AP282" i="4"/>
  <c r="AQ282" i="4"/>
  <c r="AG283" i="4"/>
  <c r="AH283" i="4"/>
  <c r="AI283" i="4"/>
  <c r="AJ283" i="4"/>
  <c r="AK283" i="4"/>
  <c r="AL283" i="4"/>
  <c r="AM283" i="4"/>
  <c r="AN283" i="4"/>
  <c r="AO283" i="4"/>
  <c r="AP283" i="4"/>
  <c r="AQ283" i="4"/>
  <c r="AG284" i="4"/>
  <c r="AH284" i="4"/>
  <c r="AJ284" i="4"/>
  <c r="AK284" i="4"/>
  <c r="AO284" i="4"/>
  <c r="AP284" i="4"/>
  <c r="AQ284" i="4"/>
  <c r="AG285" i="4"/>
  <c r="AH285" i="4"/>
  <c r="AJ285" i="4"/>
  <c r="AL285" i="4"/>
  <c r="AM285" i="4"/>
  <c r="AO285" i="4"/>
  <c r="AP285" i="4"/>
  <c r="AQ285" i="4"/>
  <c r="AG286" i="4"/>
  <c r="AH286" i="4"/>
  <c r="AI286" i="4"/>
  <c r="AJ286" i="4"/>
  <c r="AK286" i="4"/>
  <c r="AL286" i="4"/>
  <c r="AM286" i="4"/>
  <c r="AN286" i="4"/>
  <c r="AO286" i="4"/>
  <c r="AP286" i="4"/>
  <c r="AQ286" i="4"/>
  <c r="AG287" i="4"/>
  <c r="AH287" i="4"/>
  <c r="AI287" i="4"/>
  <c r="AJ287" i="4"/>
  <c r="AK287" i="4"/>
  <c r="AL287" i="4"/>
  <c r="AM287" i="4"/>
  <c r="AN287" i="4"/>
  <c r="AO287" i="4"/>
  <c r="AP287" i="4"/>
  <c r="AQ287" i="4"/>
  <c r="AG288" i="4"/>
  <c r="AH288" i="4"/>
  <c r="AI288" i="4"/>
  <c r="AJ288" i="4"/>
  <c r="AK288" i="4"/>
  <c r="AL288" i="4"/>
  <c r="AM288" i="4"/>
  <c r="AN288" i="4"/>
  <c r="AO288" i="4"/>
  <c r="AP288" i="4"/>
  <c r="AQ288" i="4"/>
  <c r="AG289" i="4"/>
  <c r="AH289" i="4"/>
  <c r="AL289" i="4"/>
  <c r="AM289" i="4"/>
  <c r="AN289" i="4"/>
  <c r="AP289" i="4"/>
  <c r="AG290" i="4"/>
  <c r="AH290" i="4"/>
  <c r="AI290" i="4"/>
  <c r="AJ290" i="4"/>
  <c r="AK290" i="4"/>
  <c r="AL290" i="4"/>
  <c r="AM290" i="4"/>
  <c r="AN290" i="4"/>
  <c r="AO290" i="4"/>
  <c r="AP290" i="4"/>
  <c r="AQ290" i="4"/>
  <c r="AG291" i="4"/>
  <c r="AH291" i="4"/>
  <c r="AJ291" i="4"/>
  <c r="AL291" i="4"/>
  <c r="AO291" i="4"/>
  <c r="AP291" i="4"/>
  <c r="AQ291" i="4"/>
  <c r="AG292" i="4"/>
  <c r="AH292" i="4"/>
  <c r="AJ292" i="4"/>
  <c r="AK292" i="4"/>
  <c r="AL292" i="4"/>
  <c r="AO292" i="4"/>
  <c r="AP292" i="4"/>
  <c r="AQ292" i="4"/>
  <c r="AG293" i="4"/>
  <c r="AH293" i="4"/>
  <c r="AI293" i="4"/>
  <c r="AJ293" i="4"/>
  <c r="AK293" i="4"/>
  <c r="AL293" i="4"/>
  <c r="AM293" i="4"/>
  <c r="AN293" i="4"/>
  <c r="AO293" i="4"/>
  <c r="AP293" i="4"/>
  <c r="AQ293" i="4"/>
  <c r="AH294" i="4"/>
  <c r="AJ294" i="4"/>
  <c r="AM294" i="4"/>
  <c r="AO294" i="4"/>
  <c r="AP294" i="4"/>
  <c r="AQ294" i="4"/>
  <c r="AG297" i="4"/>
  <c r="AH297" i="4"/>
  <c r="AI297" i="4"/>
  <c r="AJ297" i="4"/>
  <c r="AK297" i="4"/>
  <c r="AL297" i="4"/>
  <c r="AM297" i="4"/>
  <c r="AN297" i="4"/>
  <c r="AO297" i="4"/>
  <c r="AP297" i="4"/>
  <c r="AQ297" i="4"/>
  <c r="AG298" i="4"/>
  <c r="AH298" i="4"/>
  <c r="AI298" i="4"/>
  <c r="AJ298" i="4"/>
  <c r="AK298" i="4"/>
  <c r="AL298" i="4"/>
  <c r="AM298" i="4"/>
  <c r="AN298" i="4"/>
  <c r="AO298" i="4"/>
  <c r="AP298" i="4"/>
  <c r="AQ298" i="4"/>
  <c r="AG299" i="4"/>
  <c r="AH299" i="4"/>
  <c r="AJ299" i="4"/>
  <c r="AK299" i="4"/>
  <c r="AM299" i="4"/>
  <c r="AO299" i="4"/>
  <c r="AP299" i="4"/>
  <c r="AQ299" i="4"/>
  <c r="AG300" i="4"/>
  <c r="AH300" i="4"/>
  <c r="AI300" i="4"/>
  <c r="AJ300" i="4"/>
  <c r="AK300" i="4"/>
  <c r="AL300" i="4"/>
  <c r="AM300" i="4"/>
  <c r="AN300" i="4"/>
  <c r="AO300" i="4"/>
  <c r="AP300" i="4"/>
  <c r="AQ300" i="4"/>
  <c r="AG301" i="4"/>
  <c r="AH301" i="4"/>
  <c r="AI301" i="4"/>
  <c r="AJ301" i="4"/>
  <c r="AK301" i="4"/>
  <c r="AL301" i="4"/>
  <c r="AM301" i="4"/>
  <c r="AN301" i="4"/>
  <c r="AO301" i="4"/>
  <c r="AP301" i="4"/>
  <c r="AQ301" i="4"/>
  <c r="AG302" i="4"/>
  <c r="AK302" i="4"/>
  <c r="AL302" i="4"/>
  <c r="AM302" i="4"/>
  <c r="AN302" i="4"/>
  <c r="AO302" i="4"/>
  <c r="AP302" i="4"/>
  <c r="AQ302" i="4"/>
  <c r="AG303" i="4"/>
  <c r="AH303" i="4"/>
  <c r="AL303" i="4"/>
  <c r="AM303" i="4"/>
  <c r="AN303" i="4"/>
  <c r="AP303" i="4"/>
  <c r="AG304" i="4"/>
  <c r="AH304" i="4"/>
  <c r="AI304" i="4"/>
  <c r="AJ304" i="4"/>
  <c r="AK304" i="4"/>
  <c r="AL304" i="4"/>
  <c r="AM304" i="4"/>
  <c r="AN304" i="4"/>
  <c r="AO304" i="4"/>
  <c r="AP304" i="4"/>
  <c r="AQ304" i="4"/>
  <c r="AG305" i="4"/>
  <c r="AH305" i="4"/>
  <c r="AJ305" i="4"/>
  <c r="AL305" i="4"/>
  <c r="AO305" i="4"/>
  <c r="AP305" i="4"/>
  <c r="AQ305" i="4"/>
  <c r="AG306" i="4"/>
  <c r="AH306" i="4"/>
  <c r="AJ306" i="4"/>
  <c r="AK306" i="4"/>
  <c r="AL306" i="4"/>
  <c r="AO306" i="4"/>
  <c r="AP306" i="4"/>
  <c r="AQ306" i="4"/>
  <c r="AG307" i="4"/>
  <c r="AH307" i="4"/>
  <c r="AI307" i="4"/>
  <c r="AJ307" i="4"/>
  <c r="AK307" i="4"/>
  <c r="AL307" i="4"/>
  <c r="AM307" i="4"/>
  <c r="AN307" i="4"/>
  <c r="AO307" i="4"/>
  <c r="AP307" i="4"/>
  <c r="AQ307" i="4"/>
  <c r="AH308" i="4"/>
  <c r="AJ308" i="4"/>
  <c r="AM308" i="4"/>
  <c r="AO308" i="4"/>
  <c r="AP308" i="4"/>
  <c r="AQ308" i="4"/>
  <c r="AG311" i="4"/>
  <c r="AH311" i="4"/>
  <c r="AI311" i="4"/>
  <c r="AJ311" i="4"/>
  <c r="AK311" i="4"/>
  <c r="AL311" i="4"/>
  <c r="AM311" i="4"/>
  <c r="AN311" i="4"/>
  <c r="AO311" i="4"/>
  <c r="AP311" i="4"/>
  <c r="AQ311" i="4"/>
  <c r="AG312" i="4"/>
  <c r="AH312" i="4"/>
  <c r="AI312" i="4"/>
  <c r="AJ312" i="4"/>
  <c r="AK312" i="4"/>
  <c r="AL312" i="4"/>
  <c r="AM312" i="4"/>
  <c r="AN312" i="4"/>
  <c r="AO312" i="4"/>
  <c r="AP312" i="4"/>
  <c r="AQ312" i="4"/>
  <c r="AG313" i="4"/>
  <c r="AH313" i="4"/>
  <c r="AJ313" i="4"/>
  <c r="AK313" i="4"/>
  <c r="AM313" i="4"/>
  <c r="AO313" i="4"/>
  <c r="AP313" i="4"/>
  <c r="AQ313" i="4"/>
  <c r="AG314" i="4"/>
  <c r="AH314" i="4"/>
  <c r="AK314" i="4"/>
  <c r="AL314" i="4"/>
  <c r="AM314" i="4"/>
  <c r="AN314" i="4"/>
  <c r="AO314" i="4"/>
  <c r="AQ314" i="4"/>
  <c r="AG315" i="4"/>
  <c r="AH315" i="4"/>
  <c r="AI315" i="4"/>
  <c r="AJ315" i="4"/>
  <c r="AK315" i="4"/>
  <c r="AL315" i="4"/>
  <c r="AM315" i="4"/>
  <c r="AN315" i="4"/>
  <c r="AO315" i="4"/>
  <c r="AP315" i="4"/>
  <c r="AQ315" i="4"/>
  <c r="AG316" i="4"/>
  <c r="AH316" i="4"/>
  <c r="AI316" i="4"/>
  <c r="AJ316" i="4"/>
  <c r="AK316" i="4"/>
  <c r="AL316" i="4"/>
  <c r="AM316" i="4"/>
  <c r="AN316" i="4"/>
  <c r="AO316" i="4"/>
  <c r="AP316" i="4"/>
  <c r="AQ316" i="4"/>
  <c r="AG317" i="4"/>
  <c r="AH317" i="4"/>
  <c r="AI317" i="4"/>
  <c r="AJ317" i="4"/>
  <c r="AK317" i="4"/>
  <c r="AL317" i="4"/>
  <c r="AM317" i="4"/>
  <c r="AN317" i="4"/>
  <c r="AO317" i="4"/>
  <c r="AP317" i="4"/>
  <c r="AQ317" i="4"/>
  <c r="AG318" i="4"/>
  <c r="AH318" i="4"/>
  <c r="AI318" i="4"/>
  <c r="AJ318" i="4"/>
  <c r="AK318" i="4"/>
  <c r="AL318" i="4"/>
  <c r="AM318" i="4"/>
  <c r="AN318" i="4"/>
  <c r="AO318" i="4"/>
  <c r="AP318" i="4"/>
  <c r="AQ318" i="4"/>
  <c r="AG319" i="4"/>
  <c r="AH319" i="4"/>
  <c r="AI319" i="4"/>
  <c r="AJ319" i="4"/>
  <c r="AK319" i="4"/>
  <c r="AL319" i="4"/>
  <c r="AM319" i="4"/>
  <c r="AN319" i="4"/>
  <c r="AO319" i="4"/>
  <c r="AP319" i="4"/>
  <c r="AQ319" i="4"/>
  <c r="AG320" i="4"/>
  <c r="AH320" i="4"/>
  <c r="AJ320" i="4"/>
  <c r="AL320" i="4"/>
  <c r="AN320" i="4"/>
  <c r="AP320" i="4"/>
  <c r="AG321" i="4"/>
  <c r="AH321" i="4"/>
  <c r="AJ321" i="4"/>
  <c r="AL321" i="4"/>
  <c r="AO321" i="4"/>
  <c r="AP321" i="4"/>
  <c r="AQ321" i="4"/>
  <c r="AG322" i="4"/>
  <c r="AH322" i="4"/>
  <c r="AJ322" i="4"/>
  <c r="AL322" i="4"/>
  <c r="AO322" i="4"/>
  <c r="AP322" i="4"/>
  <c r="AQ322" i="4"/>
  <c r="AG323" i="4"/>
  <c r="AH323" i="4"/>
  <c r="AJ323" i="4"/>
  <c r="AK323" i="4"/>
  <c r="AL323" i="4"/>
  <c r="AO323" i="4"/>
  <c r="AP323" i="4"/>
  <c r="AQ323" i="4"/>
  <c r="AG324" i="4"/>
  <c r="AH324" i="4"/>
  <c r="AJ324" i="4"/>
  <c r="AL324" i="4"/>
  <c r="AN324" i="4"/>
  <c r="AP324" i="4"/>
  <c r="AG325" i="4"/>
  <c r="AH325" i="4"/>
  <c r="AI325" i="4"/>
  <c r="AJ325" i="4"/>
  <c r="AK325" i="4"/>
  <c r="AL325" i="4"/>
  <c r="AM325" i="4"/>
  <c r="AN325" i="4"/>
  <c r="AO325" i="4"/>
  <c r="AP325" i="4"/>
  <c r="AQ325" i="4"/>
  <c r="AG326" i="4"/>
  <c r="AH326" i="4"/>
  <c r="AJ326" i="4"/>
  <c r="AK326" i="4"/>
  <c r="AL326" i="4"/>
  <c r="AO326" i="4"/>
  <c r="AP326" i="4"/>
  <c r="AQ326" i="4"/>
  <c r="AG327" i="4"/>
  <c r="AH327" i="4"/>
  <c r="AJ327" i="4"/>
  <c r="AL327" i="4"/>
  <c r="AO327" i="4"/>
  <c r="AP327" i="4"/>
  <c r="AQ327" i="4"/>
  <c r="AG328" i="4"/>
  <c r="AH328" i="4"/>
  <c r="AJ328" i="4"/>
  <c r="AL328" i="4"/>
  <c r="AN328" i="4"/>
  <c r="AP328" i="4"/>
  <c r="AG329" i="4"/>
  <c r="AH329" i="4"/>
  <c r="AL329" i="4"/>
  <c r="AM329" i="4"/>
  <c r="AN329" i="4"/>
  <c r="AP329" i="4"/>
  <c r="AG330" i="4"/>
  <c r="AH330" i="4"/>
  <c r="AJ330" i="4"/>
  <c r="AK330" i="4"/>
  <c r="AL330" i="4"/>
  <c r="AN330" i="4"/>
  <c r="AO330" i="4"/>
  <c r="AP330" i="4"/>
  <c r="AQ330" i="4"/>
  <c r="AG331" i="4"/>
  <c r="AH331" i="4"/>
  <c r="AJ331" i="4"/>
  <c r="AL331" i="4"/>
  <c r="AN331" i="4"/>
  <c r="AP331" i="4"/>
  <c r="AH332" i="4"/>
  <c r="AJ332" i="4"/>
  <c r="AM332" i="4"/>
  <c r="AO332" i="4"/>
  <c r="AP332" i="4"/>
  <c r="AQ332" i="4"/>
  <c r="AG335" i="4"/>
  <c r="AH335" i="4"/>
  <c r="AJ335" i="4"/>
  <c r="AK335" i="4"/>
  <c r="AN335" i="4"/>
  <c r="AO335" i="4"/>
  <c r="AP335" i="4"/>
  <c r="AQ335" i="4"/>
  <c r="AH336" i="4"/>
  <c r="AJ336" i="4"/>
  <c r="AM336" i="4"/>
  <c r="AO336" i="4"/>
  <c r="AP336" i="4"/>
  <c r="AQ336" i="4"/>
  <c r="AG339" i="4"/>
  <c r="AH339" i="4"/>
  <c r="AI339" i="4"/>
  <c r="AJ339" i="4"/>
  <c r="AK339" i="4"/>
  <c r="AL339" i="4"/>
  <c r="AM339" i="4"/>
  <c r="AN339" i="4"/>
  <c r="AO339" i="4"/>
  <c r="AP339" i="4"/>
  <c r="AQ339" i="4"/>
  <c r="AG340" i="4"/>
  <c r="AH340" i="4"/>
  <c r="AI340" i="4"/>
  <c r="AJ340" i="4"/>
  <c r="AK340" i="4"/>
  <c r="AL340" i="4"/>
  <c r="AM340" i="4"/>
  <c r="AN340" i="4"/>
  <c r="AO340" i="4"/>
  <c r="AP340" i="4"/>
  <c r="AQ340" i="4"/>
  <c r="AG341" i="4"/>
  <c r="AH341" i="4"/>
  <c r="AI341" i="4"/>
  <c r="AJ341" i="4"/>
  <c r="AK341" i="4"/>
  <c r="AL341" i="4"/>
  <c r="AM341" i="4"/>
  <c r="AN341" i="4"/>
  <c r="AO341" i="4"/>
  <c r="AP341" i="4"/>
  <c r="AQ341" i="4"/>
  <c r="AG342" i="4"/>
  <c r="AH342" i="4"/>
  <c r="AI342" i="4"/>
  <c r="AJ342" i="4"/>
  <c r="AK342" i="4"/>
  <c r="AL342" i="4"/>
  <c r="AM342" i="4"/>
  <c r="AN342" i="4"/>
  <c r="AO342" i="4"/>
  <c r="AP342" i="4"/>
  <c r="AQ342" i="4"/>
  <c r="AG343" i="4"/>
  <c r="AH343" i="4"/>
  <c r="AI343" i="4"/>
  <c r="AJ343" i="4"/>
  <c r="AK343" i="4"/>
  <c r="AL343" i="4"/>
  <c r="AM343" i="4"/>
  <c r="AN343" i="4"/>
  <c r="AO343" i="4"/>
  <c r="AP343" i="4"/>
  <c r="AQ343" i="4"/>
  <c r="AG344" i="4"/>
  <c r="AH344" i="4"/>
  <c r="AI344" i="4"/>
  <c r="AJ344" i="4"/>
  <c r="AK344" i="4"/>
  <c r="AL344" i="4"/>
  <c r="AM344" i="4"/>
  <c r="AN344" i="4"/>
  <c r="AO344" i="4"/>
  <c r="AP344" i="4"/>
  <c r="AQ344" i="4"/>
  <c r="AG345" i="4"/>
  <c r="AH345" i="4"/>
  <c r="AI345" i="4"/>
  <c r="AJ345" i="4"/>
  <c r="AK345" i="4"/>
  <c r="AL345" i="4"/>
  <c r="AM345" i="4"/>
  <c r="AN345" i="4"/>
  <c r="AO345" i="4"/>
  <c r="AP345" i="4"/>
  <c r="AQ345" i="4"/>
  <c r="AG346" i="4"/>
  <c r="AH346" i="4"/>
  <c r="AI346" i="4"/>
  <c r="AJ346" i="4"/>
  <c r="AK346" i="4"/>
  <c r="AL346" i="4"/>
  <c r="AM346" i="4"/>
  <c r="AN346" i="4"/>
  <c r="AO346" i="4"/>
  <c r="AP346" i="4"/>
  <c r="AQ346" i="4"/>
  <c r="AG347" i="4"/>
  <c r="AH347" i="4"/>
  <c r="AI347" i="4"/>
  <c r="AJ347" i="4"/>
  <c r="AK347" i="4"/>
  <c r="AL347" i="4"/>
  <c r="AM347" i="4"/>
  <c r="AN347" i="4"/>
  <c r="AO347" i="4"/>
  <c r="AP347" i="4"/>
  <c r="AQ347" i="4"/>
  <c r="AG348" i="4"/>
  <c r="AH348" i="4"/>
  <c r="AI348" i="4"/>
  <c r="AJ348" i="4"/>
  <c r="AK348" i="4"/>
  <c r="AL348" i="4"/>
  <c r="AM348" i="4"/>
  <c r="AN348" i="4"/>
  <c r="AO348" i="4"/>
  <c r="AP348" i="4"/>
  <c r="AQ348" i="4"/>
  <c r="AG349" i="4"/>
  <c r="AH349" i="4"/>
  <c r="AJ349" i="4"/>
  <c r="AL349" i="4"/>
  <c r="AN349" i="4"/>
  <c r="AO349" i="4"/>
  <c r="AP349" i="4"/>
  <c r="AQ349" i="4"/>
  <c r="AG350" i="4"/>
  <c r="AH350" i="4"/>
  <c r="AI350" i="4"/>
  <c r="AJ350" i="4"/>
  <c r="AK350" i="4"/>
  <c r="AL350" i="4"/>
  <c r="AM350" i="4"/>
  <c r="AN350" i="4"/>
  <c r="AO350" i="4"/>
  <c r="AP350" i="4"/>
  <c r="AQ350" i="4"/>
  <c r="AG351" i="4"/>
  <c r="AH351" i="4"/>
  <c r="AI351" i="4"/>
  <c r="AJ351" i="4"/>
  <c r="AK351" i="4"/>
  <c r="AL351" i="4"/>
  <c r="AM351" i="4"/>
  <c r="AN351" i="4"/>
  <c r="AO351" i="4"/>
  <c r="AP351" i="4"/>
  <c r="AQ351" i="4"/>
  <c r="AG352" i="4"/>
  <c r="AH352" i="4"/>
  <c r="AI352" i="4"/>
  <c r="AJ352" i="4"/>
  <c r="AK352" i="4"/>
  <c r="AL352" i="4"/>
  <c r="AM352" i="4"/>
  <c r="AN352" i="4"/>
  <c r="AO352" i="4"/>
  <c r="AP352" i="4"/>
  <c r="AQ352" i="4"/>
  <c r="AG353" i="4"/>
  <c r="AH353" i="4"/>
  <c r="AI353" i="4"/>
  <c r="AJ353" i="4"/>
  <c r="AK353" i="4"/>
  <c r="AL353" i="4"/>
  <c r="AM353" i="4"/>
  <c r="AN353" i="4"/>
  <c r="AO353" i="4"/>
  <c r="AP353" i="4"/>
  <c r="AQ353" i="4"/>
  <c r="AG354" i="4"/>
  <c r="AH354" i="4"/>
  <c r="AI354" i="4"/>
  <c r="AJ354" i="4"/>
  <c r="AK354" i="4"/>
  <c r="AL354" i="4"/>
  <c r="AM354" i="4"/>
  <c r="AN354" i="4"/>
  <c r="AO354" i="4"/>
  <c r="AP354" i="4"/>
  <c r="AQ354" i="4"/>
  <c r="AG355" i="4"/>
  <c r="AH355" i="4"/>
  <c r="AI355" i="4"/>
  <c r="AJ355" i="4"/>
  <c r="AK355" i="4"/>
  <c r="AL355" i="4"/>
  <c r="AM355" i="4"/>
  <c r="AN355" i="4"/>
  <c r="AO355" i="4"/>
  <c r="AP355" i="4"/>
  <c r="AQ355" i="4"/>
  <c r="AG356" i="4"/>
  <c r="AH356" i="4"/>
  <c r="AI356" i="4"/>
  <c r="AJ356" i="4"/>
  <c r="AK356" i="4"/>
  <c r="AL356" i="4"/>
  <c r="AM356" i="4"/>
  <c r="AN356" i="4"/>
  <c r="AO356" i="4"/>
  <c r="AP356" i="4"/>
  <c r="AQ356" i="4"/>
  <c r="AG357" i="4"/>
  <c r="AH357" i="4"/>
  <c r="AI357" i="4"/>
  <c r="AJ357" i="4"/>
  <c r="AK357" i="4"/>
  <c r="AL357" i="4"/>
  <c r="AM357" i="4"/>
  <c r="AN357" i="4"/>
  <c r="AO357" i="4"/>
  <c r="AP357" i="4"/>
  <c r="AQ357" i="4"/>
  <c r="AG358" i="4"/>
  <c r="AH358" i="4"/>
  <c r="AI358" i="4"/>
  <c r="AJ358" i="4"/>
  <c r="AK358" i="4"/>
  <c r="AL358" i="4"/>
  <c r="AM358" i="4"/>
  <c r="AN358" i="4"/>
  <c r="AO358" i="4"/>
  <c r="AP358" i="4"/>
  <c r="AQ358" i="4"/>
  <c r="AG359" i="4"/>
  <c r="AH359" i="4"/>
  <c r="AI359" i="4"/>
  <c r="AJ359" i="4"/>
  <c r="AK359" i="4"/>
  <c r="AL359" i="4"/>
  <c r="AM359" i="4"/>
  <c r="AN359" i="4"/>
  <c r="AO359" i="4"/>
  <c r="AP359" i="4"/>
  <c r="AQ359" i="4"/>
  <c r="AG360" i="4"/>
  <c r="AH360" i="4"/>
  <c r="AI360" i="4"/>
  <c r="AJ360" i="4"/>
  <c r="AK360" i="4"/>
  <c r="AL360" i="4"/>
  <c r="AM360" i="4"/>
  <c r="AN360" i="4"/>
  <c r="AO360" i="4"/>
  <c r="AP360" i="4"/>
  <c r="AQ360" i="4"/>
  <c r="AG361" i="4"/>
  <c r="AH361" i="4"/>
  <c r="AI361" i="4"/>
  <c r="AJ361" i="4"/>
  <c r="AK361" i="4"/>
  <c r="AL361" i="4"/>
  <c r="AM361" i="4"/>
  <c r="AN361" i="4"/>
  <c r="AO361" i="4"/>
  <c r="AP361" i="4"/>
  <c r="AQ361" i="4"/>
  <c r="AG362" i="4"/>
  <c r="AH362" i="4"/>
  <c r="AI362" i="4"/>
  <c r="AJ362" i="4"/>
  <c r="AK362" i="4"/>
  <c r="AL362" i="4"/>
  <c r="AM362" i="4"/>
  <c r="AN362" i="4"/>
  <c r="AO362" i="4"/>
  <c r="AP362" i="4"/>
  <c r="AQ362" i="4"/>
  <c r="AG363" i="4"/>
  <c r="AH363" i="4"/>
  <c r="AI363" i="4"/>
  <c r="AJ363" i="4"/>
  <c r="AK363" i="4"/>
  <c r="AL363" i="4"/>
  <c r="AM363" i="4"/>
  <c r="AN363" i="4"/>
  <c r="AO363" i="4"/>
  <c r="AP363" i="4"/>
  <c r="AQ363" i="4"/>
  <c r="AG364" i="4"/>
  <c r="AH364" i="4"/>
  <c r="AI364" i="4"/>
  <c r="AJ364" i="4"/>
  <c r="AK364" i="4"/>
  <c r="AL364" i="4"/>
  <c r="AM364" i="4"/>
  <c r="AN364" i="4"/>
  <c r="AO364" i="4"/>
  <c r="AP364" i="4"/>
  <c r="AQ364" i="4"/>
  <c r="AG365" i="4"/>
  <c r="AH365" i="4"/>
  <c r="AI365" i="4"/>
  <c r="AJ365" i="4"/>
  <c r="AK365" i="4"/>
  <c r="AL365" i="4"/>
  <c r="AM365" i="4"/>
  <c r="AN365" i="4"/>
  <c r="AO365" i="4"/>
  <c r="AP365" i="4"/>
  <c r="AQ365" i="4"/>
  <c r="AG366" i="4"/>
  <c r="AH366" i="4"/>
  <c r="AI366" i="4"/>
  <c r="AJ366" i="4"/>
  <c r="AK366" i="4"/>
  <c r="AL366" i="4"/>
  <c r="AM366" i="4"/>
  <c r="AN366" i="4"/>
  <c r="AO366" i="4"/>
  <c r="AP366" i="4"/>
  <c r="AQ366" i="4"/>
  <c r="AG367" i="4"/>
  <c r="AH367" i="4"/>
  <c r="AI367" i="4"/>
  <c r="AJ367" i="4"/>
  <c r="AK367" i="4"/>
  <c r="AL367" i="4"/>
  <c r="AM367" i="4"/>
  <c r="AN367" i="4"/>
  <c r="AO367" i="4"/>
  <c r="AP367" i="4"/>
  <c r="AQ367" i="4"/>
  <c r="AG368" i="4"/>
  <c r="AH368" i="4"/>
  <c r="AI368" i="4"/>
  <c r="AJ368" i="4"/>
  <c r="AK368" i="4"/>
  <c r="AL368" i="4"/>
  <c r="AM368" i="4"/>
  <c r="AN368" i="4"/>
  <c r="AO368" i="4"/>
  <c r="AP368" i="4"/>
  <c r="AQ368" i="4"/>
  <c r="AG369" i="4"/>
  <c r="AH369" i="4"/>
  <c r="AI369" i="4"/>
  <c r="AJ369" i="4"/>
  <c r="AK369" i="4"/>
  <c r="AL369" i="4"/>
  <c r="AM369" i="4"/>
  <c r="AN369" i="4"/>
  <c r="AO369" i="4"/>
  <c r="AP369" i="4"/>
  <c r="AQ369" i="4"/>
  <c r="AG370" i="4"/>
  <c r="AH370" i="4"/>
  <c r="AI370" i="4"/>
  <c r="AJ370" i="4"/>
  <c r="AK370" i="4"/>
  <c r="AL370" i="4"/>
  <c r="AM370" i="4"/>
  <c r="AN370" i="4"/>
  <c r="AO370" i="4"/>
  <c r="AP370" i="4"/>
  <c r="AQ370" i="4"/>
  <c r="AG371" i="4"/>
  <c r="AH371" i="4"/>
  <c r="AJ371" i="4"/>
  <c r="AL371" i="4"/>
  <c r="AN371" i="4"/>
  <c r="AO371" i="4"/>
  <c r="AP371" i="4"/>
  <c r="AQ371" i="4"/>
  <c r="AG372" i="4"/>
  <c r="AH372" i="4"/>
  <c r="AI372" i="4"/>
  <c r="AJ372" i="4"/>
  <c r="AK372" i="4"/>
  <c r="AL372" i="4"/>
  <c r="AM372" i="4"/>
  <c r="AN372" i="4"/>
  <c r="AO372" i="4"/>
  <c r="AP372" i="4"/>
  <c r="AQ372" i="4"/>
  <c r="AG373" i="4"/>
  <c r="AH373" i="4"/>
  <c r="AI373" i="4"/>
  <c r="AJ373" i="4"/>
  <c r="AK373" i="4"/>
  <c r="AL373" i="4"/>
  <c r="AM373" i="4"/>
  <c r="AN373" i="4"/>
  <c r="AO373" i="4"/>
  <c r="AP373" i="4"/>
  <c r="AQ373" i="4"/>
  <c r="AG374" i="4"/>
  <c r="AH374" i="4"/>
  <c r="AI374" i="4"/>
  <c r="AJ374" i="4"/>
  <c r="AK374" i="4"/>
  <c r="AM374" i="4"/>
  <c r="AO374" i="4"/>
  <c r="AP374" i="4"/>
  <c r="AQ374" i="4"/>
  <c r="AH375" i="4"/>
  <c r="AJ375" i="4"/>
  <c r="AM375" i="4"/>
  <c r="AN375" i="4"/>
  <c r="AO375" i="4"/>
  <c r="AP375" i="4"/>
  <c r="AQ375" i="4"/>
  <c r="AG378" i="4"/>
  <c r="AH378" i="4"/>
  <c r="AI378" i="4"/>
  <c r="AJ378" i="4"/>
  <c r="AK378" i="4"/>
  <c r="AL378" i="4"/>
  <c r="AM378" i="4"/>
  <c r="AN378" i="4"/>
  <c r="AO378" i="4"/>
  <c r="AP378" i="4"/>
  <c r="AQ378" i="4"/>
  <c r="AG379" i="4"/>
  <c r="AH379" i="4"/>
  <c r="AI379" i="4"/>
  <c r="AJ379" i="4"/>
  <c r="AK379" i="4"/>
  <c r="AM379" i="4"/>
  <c r="AO379" i="4"/>
  <c r="AP379" i="4"/>
  <c r="AQ379" i="4"/>
  <c r="AH380" i="4"/>
  <c r="AJ380" i="4"/>
  <c r="AM380" i="4"/>
  <c r="AN380" i="4"/>
  <c r="AO380" i="4"/>
  <c r="AP380" i="4"/>
  <c r="AQ380" i="4"/>
  <c r="AF381" i="4"/>
  <c r="AH381" i="4"/>
  <c r="AI381" i="4"/>
  <c r="AJ381" i="4"/>
  <c r="AK381" i="4"/>
  <c r="AL381" i="4"/>
  <c r="AM381" i="4"/>
  <c r="AN381" i="4"/>
  <c r="AO381" i="4"/>
  <c r="AP381" i="4"/>
  <c r="AQ381" i="4"/>
  <c r="AG382" i="4"/>
  <c r="AH382" i="4"/>
  <c r="AI382" i="4"/>
  <c r="AJ382" i="4"/>
  <c r="AK382" i="4"/>
  <c r="AL382" i="4"/>
  <c r="AM382" i="4"/>
  <c r="AN382" i="4"/>
  <c r="AO382" i="4"/>
  <c r="AP382" i="4"/>
  <c r="AQ382" i="4"/>
  <c r="AG383" i="4"/>
  <c r="AH383" i="4"/>
  <c r="AI383" i="4"/>
  <c r="AJ383" i="4"/>
  <c r="AK383" i="4"/>
  <c r="AL383" i="4"/>
  <c r="AM383" i="4"/>
  <c r="AN383" i="4"/>
  <c r="AO383" i="4"/>
  <c r="AP383" i="4"/>
  <c r="AQ383" i="4"/>
  <c r="AG384" i="4"/>
  <c r="AH384" i="4"/>
  <c r="AJ384" i="4"/>
  <c r="AL384" i="4"/>
  <c r="AN384" i="4"/>
  <c r="AP384" i="4"/>
  <c r="AG385" i="4"/>
  <c r="AH385" i="4"/>
  <c r="AI385" i="4"/>
  <c r="AJ385" i="4"/>
  <c r="AK385" i="4"/>
  <c r="AL385" i="4"/>
  <c r="AM385" i="4"/>
  <c r="AN385" i="4"/>
  <c r="AO385" i="4"/>
  <c r="AP385" i="4"/>
  <c r="AQ385" i="4"/>
  <c r="AF386" i="4"/>
  <c r="AH386" i="4"/>
  <c r="AJ386" i="4"/>
  <c r="AK386" i="4"/>
  <c r="AL386" i="4"/>
  <c r="AN386" i="4"/>
  <c r="AO386" i="4"/>
  <c r="AP386" i="4"/>
  <c r="AQ386" i="4"/>
  <c r="AG387" i="4"/>
  <c r="AH387" i="4"/>
  <c r="AI387" i="4"/>
  <c r="AJ387" i="4"/>
  <c r="AK387" i="4"/>
  <c r="AL387" i="4"/>
  <c r="AM387" i="4"/>
  <c r="AN387" i="4"/>
  <c r="AO387" i="4"/>
  <c r="AP387" i="4"/>
  <c r="AQ387" i="4"/>
  <c r="AG388" i="4"/>
  <c r="AJ388" i="4"/>
  <c r="AK388" i="4"/>
  <c r="AL388" i="4"/>
  <c r="AM388" i="4"/>
  <c r="AN388" i="4"/>
  <c r="AO388" i="4"/>
  <c r="AP388" i="4"/>
  <c r="AQ388" i="4"/>
  <c r="AG389" i="4"/>
  <c r="AH389" i="4"/>
  <c r="AI389" i="4"/>
  <c r="AK389" i="4"/>
  <c r="AL389" i="4"/>
  <c r="AM389" i="4"/>
  <c r="AN389" i="4"/>
  <c r="AP389" i="4"/>
  <c r="AG390" i="4"/>
  <c r="AH390" i="4"/>
  <c r="AJ390" i="4"/>
  <c r="AL390" i="4"/>
  <c r="AM390" i="4"/>
  <c r="AN390" i="4"/>
  <c r="AO390" i="4"/>
  <c r="AP390" i="4"/>
  <c r="AQ390" i="4"/>
  <c r="AG391" i="4"/>
  <c r="AH391" i="4"/>
  <c r="AJ391" i="4"/>
  <c r="AL391" i="4"/>
  <c r="AM391" i="4"/>
  <c r="AO391" i="4"/>
  <c r="AP391" i="4"/>
  <c r="AQ391" i="4"/>
  <c r="AG392" i="4"/>
  <c r="AH392" i="4"/>
  <c r="AJ392" i="4"/>
  <c r="AK392" i="4"/>
  <c r="AL392" i="4"/>
  <c r="AN392" i="4"/>
  <c r="AO392" i="4"/>
  <c r="AP392" i="4"/>
  <c r="AQ392" i="4"/>
  <c r="AG393" i="4"/>
  <c r="AH393" i="4"/>
  <c r="AJ393" i="4"/>
  <c r="AL393" i="4"/>
  <c r="AN393" i="4"/>
  <c r="AO393" i="4"/>
  <c r="AP393" i="4"/>
  <c r="AG394" i="4"/>
  <c r="AH394" i="4"/>
  <c r="AI394" i="4"/>
  <c r="AJ394" i="4"/>
  <c r="AK394" i="4"/>
  <c r="AL394" i="4"/>
  <c r="AM394" i="4"/>
  <c r="AN394" i="4"/>
  <c r="AO394" i="4"/>
  <c r="AQ394" i="4"/>
  <c r="AG395" i="4"/>
  <c r="AH395" i="4"/>
  <c r="AI395" i="4"/>
  <c r="AJ395" i="4"/>
  <c r="AK395" i="4"/>
  <c r="AL395" i="4"/>
  <c r="AM395" i="4"/>
  <c r="AN395" i="4"/>
  <c r="AO395" i="4"/>
  <c r="AQ395" i="4"/>
  <c r="AG396" i="4"/>
  <c r="AH396" i="4"/>
  <c r="AI396" i="4"/>
  <c r="AJ396" i="4"/>
  <c r="AK396" i="4"/>
  <c r="AL396" i="4"/>
  <c r="AM396" i="4"/>
  <c r="AN396" i="4"/>
  <c r="AO396" i="4"/>
  <c r="AQ396" i="4"/>
  <c r="AG397" i="4"/>
  <c r="AH397" i="4"/>
  <c r="AI397" i="4"/>
  <c r="AJ397" i="4"/>
  <c r="AK397" i="4"/>
  <c r="AL397" i="4"/>
  <c r="AM397" i="4"/>
  <c r="AN397" i="4"/>
  <c r="AO397" i="4"/>
  <c r="AQ397" i="4"/>
  <c r="AG398" i="4"/>
  <c r="AH398" i="4"/>
  <c r="AI398" i="4"/>
  <c r="AJ398" i="4"/>
  <c r="AK398" i="4"/>
  <c r="AL398" i="4"/>
  <c r="AM398" i="4"/>
  <c r="AN398" i="4"/>
  <c r="AO398" i="4"/>
  <c r="AQ398" i="4"/>
  <c r="AG399" i="4"/>
  <c r="AH399" i="4"/>
  <c r="AI399" i="4"/>
  <c r="AK399" i="4"/>
  <c r="AL399" i="4"/>
  <c r="AM399" i="4"/>
  <c r="AN399" i="4"/>
  <c r="AP399" i="4"/>
  <c r="AG400" i="4"/>
  <c r="AH400" i="4"/>
  <c r="AJ400" i="4"/>
  <c r="AN400" i="4"/>
  <c r="AP400" i="4"/>
  <c r="AQ400" i="4"/>
  <c r="AG401" i="4"/>
  <c r="AH401" i="4"/>
  <c r="AJ401" i="4"/>
  <c r="AK401" i="4"/>
  <c r="AL401" i="4"/>
  <c r="AO401" i="4"/>
  <c r="AP401" i="4"/>
  <c r="AQ401" i="4"/>
  <c r="AG402" i="4"/>
  <c r="AH402" i="4"/>
  <c r="AJ402" i="4"/>
  <c r="AK402" i="4"/>
  <c r="AL402" i="4"/>
  <c r="AM402" i="4"/>
  <c r="AN402" i="4"/>
  <c r="AO402" i="4"/>
  <c r="AP402" i="4"/>
  <c r="AG403" i="4"/>
  <c r="AH403" i="4"/>
  <c r="AJ403" i="4"/>
  <c r="AK403" i="4"/>
  <c r="AL403" i="4"/>
  <c r="AN403" i="4"/>
  <c r="AO403" i="4"/>
  <c r="AP403" i="4"/>
  <c r="AQ403" i="4"/>
  <c r="AG404" i="4"/>
  <c r="AH404" i="4"/>
  <c r="AJ404" i="4"/>
  <c r="AL404" i="4"/>
  <c r="AN404" i="4"/>
  <c r="AO404" i="4"/>
  <c r="AP404" i="4"/>
  <c r="AQ404" i="4"/>
  <c r="AG405" i="4"/>
  <c r="AH405" i="4"/>
  <c r="AJ405" i="4"/>
  <c r="AL405" i="4"/>
  <c r="AN405" i="4"/>
  <c r="AO405" i="4"/>
  <c r="AP405" i="4"/>
  <c r="AQ405" i="4"/>
  <c r="AG406" i="4"/>
  <c r="AH406" i="4"/>
  <c r="AI406" i="4"/>
  <c r="AJ406" i="4"/>
  <c r="AK406" i="4"/>
  <c r="AL406" i="4"/>
  <c r="AM406" i="4"/>
  <c r="AN406" i="4"/>
  <c r="AO406" i="4"/>
  <c r="AP406" i="4"/>
  <c r="AQ406" i="4"/>
  <c r="AG407" i="4"/>
  <c r="AH407" i="4"/>
  <c r="AJ407" i="4"/>
  <c r="AK407" i="4"/>
  <c r="AL407" i="4"/>
  <c r="AN407" i="4"/>
  <c r="AO407" i="4"/>
  <c r="AP407" i="4"/>
  <c r="AQ407" i="4"/>
  <c r="AG408" i="4"/>
  <c r="AH408" i="4"/>
  <c r="AI408" i="4"/>
  <c r="AJ408" i="4"/>
  <c r="AK408" i="4"/>
  <c r="AL408" i="4"/>
  <c r="AM408" i="4"/>
  <c r="AN408" i="4"/>
  <c r="AO408" i="4"/>
  <c r="AP408" i="4"/>
  <c r="AQ408" i="4"/>
  <c r="AG409" i="4"/>
  <c r="AH409" i="4"/>
  <c r="AI409" i="4"/>
  <c r="AJ409" i="4"/>
  <c r="AK409" i="4"/>
  <c r="AL409" i="4"/>
  <c r="AM409" i="4"/>
  <c r="AN409" i="4"/>
  <c r="AO409" i="4"/>
  <c r="AP409" i="4"/>
  <c r="AQ409" i="4"/>
  <c r="AG410" i="4"/>
  <c r="AH410" i="4"/>
  <c r="AI410" i="4"/>
  <c r="AJ410" i="4"/>
  <c r="AK410" i="4"/>
  <c r="AL410" i="4"/>
  <c r="AM410" i="4"/>
  <c r="AN410" i="4"/>
  <c r="AO410" i="4"/>
  <c r="AP410" i="4"/>
  <c r="AQ410" i="4"/>
  <c r="AG411" i="4"/>
  <c r="AH411" i="4"/>
  <c r="AI411" i="4"/>
  <c r="AJ411" i="4"/>
  <c r="AK411" i="4"/>
  <c r="AL411" i="4"/>
  <c r="AM411" i="4"/>
  <c r="AN411" i="4"/>
  <c r="AO411" i="4"/>
  <c r="AP411" i="4"/>
  <c r="AQ411" i="4"/>
  <c r="AG412" i="4"/>
  <c r="AH412" i="4"/>
  <c r="AI412" i="4"/>
  <c r="AJ412" i="4"/>
  <c r="AK412" i="4"/>
  <c r="AM412" i="4"/>
  <c r="AO412" i="4"/>
  <c r="AP412" i="4"/>
  <c r="AQ412" i="4"/>
  <c r="AH413" i="4"/>
  <c r="AJ413" i="4"/>
  <c r="AM413" i="4"/>
  <c r="AN413" i="4"/>
  <c r="AO413" i="4"/>
  <c r="AP413" i="4"/>
  <c r="AQ413" i="4"/>
  <c r="AF414" i="4"/>
  <c r="AH414" i="4"/>
  <c r="AJ414" i="4"/>
  <c r="AM414" i="4"/>
  <c r="AN414" i="4"/>
  <c r="AO414" i="4"/>
  <c r="AP414" i="4"/>
  <c r="AQ414" i="4"/>
  <c r="AG415" i="4"/>
  <c r="AH415" i="4"/>
  <c r="AJ415" i="4"/>
  <c r="AM415" i="4"/>
  <c r="AN415" i="4"/>
  <c r="AO415" i="4"/>
  <c r="AP415" i="4"/>
  <c r="AQ415" i="4"/>
  <c r="AG416" i="4"/>
  <c r="AH416" i="4"/>
  <c r="AI416" i="4"/>
  <c r="AJ416" i="4"/>
  <c r="AK416" i="4"/>
  <c r="AL416" i="4"/>
  <c r="AM416" i="4"/>
  <c r="AN416" i="4"/>
  <c r="AO416" i="4"/>
  <c r="AP416" i="4"/>
  <c r="AQ416" i="4"/>
  <c r="AG417" i="4"/>
  <c r="AH417" i="4"/>
  <c r="AJ417" i="4"/>
  <c r="AK417" i="4"/>
  <c r="AL417" i="4"/>
  <c r="AM417" i="4"/>
  <c r="AN417" i="4"/>
  <c r="AO417" i="4"/>
  <c r="AP417" i="4"/>
  <c r="AG418" i="4"/>
  <c r="AH418" i="4"/>
  <c r="AJ418" i="4"/>
  <c r="AK418" i="4"/>
  <c r="AL418" i="4"/>
  <c r="AM418" i="4"/>
  <c r="AN418" i="4"/>
  <c r="AO418" i="4"/>
  <c r="AP418" i="4"/>
  <c r="AQ418" i="4"/>
  <c r="AG419" i="4"/>
  <c r="AH419" i="4"/>
  <c r="AJ419" i="4"/>
  <c r="AK419" i="4"/>
  <c r="AL419" i="4"/>
  <c r="AO419" i="4"/>
  <c r="AP419" i="4"/>
  <c r="AQ419" i="4"/>
  <c r="AG420" i="4"/>
  <c r="AH420" i="4"/>
  <c r="AJ420" i="4"/>
  <c r="AK420" i="4"/>
  <c r="AL420" i="4"/>
  <c r="AM420" i="4"/>
  <c r="AN420" i="4"/>
  <c r="AO420" i="4"/>
  <c r="AP420" i="4"/>
  <c r="AQ420" i="4"/>
  <c r="AG421" i="4"/>
  <c r="AH421" i="4"/>
  <c r="AI421" i="4"/>
  <c r="AJ421" i="4"/>
  <c r="AK421" i="4"/>
  <c r="AL421" i="4"/>
  <c r="AM421" i="4"/>
  <c r="AN421" i="4"/>
  <c r="AO421" i="4"/>
  <c r="AP421" i="4"/>
  <c r="AQ421" i="4"/>
  <c r="AG422" i="4"/>
  <c r="AH422" i="4"/>
  <c r="AI422" i="4"/>
  <c r="AJ422" i="4"/>
  <c r="AK422" i="4"/>
  <c r="AL422" i="4"/>
  <c r="AM422" i="4"/>
  <c r="AN422" i="4"/>
  <c r="AO422" i="4"/>
  <c r="AQ422" i="4"/>
  <c r="AG423" i="4"/>
  <c r="AK423" i="4"/>
  <c r="AL423" i="4"/>
  <c r="AM423" i="4"/>
  <c r="AN423" i="4"/>
  <c r="AO423" i="4"/>
  <c r="AQ423" i="4"/>
  <c r="AG424" i="4"/>
  <c r="AH424" i="4"/>
  <c r="AJ424" i="4"/>
  <c r="AL424" i="4"/>
  <c r="AN424" i="4"/>
  <c r="AO424" i="4"/>
  <c r="AP424" i="4"/>
  <c r="AQ424" i="4"/>
  <c r="AG425" i="4"/>
  <c r="AH425" i="4"/>
  <c r="AI425" i="4"/>
  <c r="AJ425" i="4"/>
  <c r="AL425" i="4"/>
  <c r="AO425" i="4"/>
  <c r="AP425" i="4"/>
  <c r="AQ425" i="4"/>
  <c r="AG426" i="4"/>
  <c r="AH426" i="4"/>
  <c r="AI426" i="4"/>
  <c r="AJ426" i="4"/>
  <c r="AK426" i="4"/>
  <c r="AL426" i="4"/>
  <c r="AO426" i="4"/>
  <c r="AP426" i="4"/>
  <c r="AQ426" i="4"/>
  <c r="AG427" i="4"/>
  <c r="AH427" i="4"/>
  <c r="AJ427" i="4"/>
  <c r="AK427" i="4"/>
  <c r="AL427" i="4"/>
  <c r="AN427" i="4"/>
  <c r="AP427" i="4"/>
  <c r="AG428" i="4"/>
  <c r="AH428" i="4"/>
  <c r="AJ428" i="4"/>
  <c r="AK428" i="4"/>
  <c r="AM428" i="4"/>
  <c r="AO428" i="4"/>
  <c r="AP428" i="4"/>
  <c r="AQ428" i="4"/>
  <c r="AG429" i="4"/>
  <c r="AH429" i="4"/>
  <c r="AJ429" i="4"/>
  <c r="AL429" i="4"/>
  <c r="AM429" i="4"/>
  <c r="AO429" i="4"/>
  <c r="AP429" i="4"/>
  <c r="AQ429" i="4"/>
  <c r="AG430" i="4"/>
  <c r="AH430" i="4"/>
  <c r="AI430" i="4"/>
  <c r="AJ430" i="4"/>
  <c r="AK430" i="4"/>
  <c r="AL430" i="4"/>
  <c r="AM430" i="4"/>
  <c r="AN430" i="4"/>
  <c r="AO430" i="4"/>
  <c r="AP430" i="4"/>
  <c r="AQ430" i="4"/>
  <c r="AG431" i="4"/>
  <c r="AH431" i="4"/>
  <c r="AL431" i="4"/>
  <c r="AM431" i="4"/>
  <c r="AN431" i="4"/>
  <c r="AO431" i="4"/>
  <c r="AP431" i="4"/>
  <c r="AG432" i="4"/>
  <c r="AH432" i="4"/>
  <c r="AJ432" i="4"/>
  <c r="AL432" i="4"/>
  <c r="AM432" i="4"/>
  <c r="AN432" i="4"/>
  <c r="AP432" i="4"/>
  <c r="AQ432" i="4"/>
  <c r="AG433" i="4"/>
  <c r="AH433" i="4"/>
  <c r="AI433" i="4"/>
  <c r="AJ433" i="4"/>
  <c r="AK433" i="4"/>
  <c r="AL433" i="4"/>
  <c r="AO433" i="4"/>
  <c r="AP433" i="4"/>
  <c r="AQ433" i="4"/>
  <c r="AG434" i="4"/>
  <c r="AH434" i="4"/>
  <c r="AJ434" i="4"/>
  <c r="AK434" i="4"/>
  <c r="AL434" i="4"/>
  <c r="AM434" i="4"/>
  <c r="AN434" i="4"/>
  <c r="AO434" i="4"/>
  <c r="AP434" i="4"/>
  <c r="AG435" i="4"/>
  <c r="AH435" i="4"/>
  <c r="AJ435" i="4"/>
  <c r="AK435" i="4"/>
  <c r="AL435" i="4"/>
  <c r="AN435" i="4"/>
  <c r="AO435" i="4"/>
  <c r="AP435" i="4"/>
  <c r="AQ435" i="4"/>
  <c r="AG436" i="4"/>
  <c r="AH436" i="4"/>
  <c r="AI436" i="4"/>
  <c r="AJ436" i="4"/>
  <c r="AK436" i="4"/>
  <c r="AL436" i="4"/>
  <c r="AM436" i="4"/>
  <c r="AN436" i="4"/>
  <c r="AO436" i="4"/>
  <c r="AP436" i="4"/>
  <c r="AQ436" i="4"/>
  <c r="AG437" i="4"/>
  <c r="AH437" i="4"/>
  <c r="AI437" i="4"/>
  <c r="AJ437" i="4"/>
  <c r="AK437" i="4"/>
  <c r="AL437" i="4"/>
  <c r="AM437" i="4"/>
  <c r="AN437" i="4"/>
  <c r="AO437" i="4"/>
  <c r="AP437" i="4"/>
  <c r="AQ437" i="4"/>
  <c r="AG438" i="4"/>
  <c r="AH438" i="4"/>
  <c r="AI438" i="4"/>
  <c r="AJ438" i="4"/>
  <c r="AK438" i="4"/>
  <c r="AL438" i="4"/>
  <c r="AM438" i="4"/>
  <c r="AN438" i="4"/>
  <c r="AO438" i="4"/>
  <c r="AP438" i="4"/>
  <c r="AQ438" i="4"/>
  <c r="AG439" i="4"/>
  <c r="AH439" i="4"/>
  <c r="AI439" i="4"/>
  <c r="AJ439" i="4"/>
  <c r="AK439" i="4"/>
  <c r="AL439" i="4"/>
  <c r="AM439" i="4"/>
  <c r="AN439" i="4"/>
  <c r="AO439" i="4"/>
  <c r="AP439" i="4"/>
  <c r="AQ439" i="4"/>
  <c r="AG440" i="4"/>
  <c r="AH440" i="4"/>
  <c r="AI440" i="4"/>
  <c r="AJ440" i="4"/>
  <c r="AK440" i="4"/>
  <c r="AL440" i="4"/>
  <c r="AM440" i="4"/>
  <c r="AN440" i="4"/>
  <c r="AO440" i="4"/>
  <c r="AP440" i="4"/>
  <c r="AQ440" i="4"/>
  <c r="AG441" i="4"/>
  <c r="AH441" i="4"/>
  <c r="AI441" i="4"/>
  <c r="AJ441" i="4"/>
  <c r="AK441" i="4"/>
  <c r="AL441" i="4"/>
  <c r="AM441" i="4"/>
  <c r="AN441" i="4"/>
  <c r="AO441" i="4"/>
  <c r="AP441" i="4"/>
  <c r="AQ441" i="4"/>
  <c r="AG442" i="4"/>
  <c r="AH442" i="4"/>
  <c r="AI442" i="4"/>
  <c r="AJ442" i="4"/>
  <c r="AK442" i="4"/>
  <c r="AL442" i="4"/>
  <c r="AM442" i="4"/>
  <c r="AN442" i="4"/>
  <c r="AO442" i="4"/>
  <c r="AP442" i="4"/>
  <c r="AQ442" i="4"/>
  <c r="AF443" i="4"/>
  <c r="AH443" i="4"/>
  <c r="AI443" i="4"/>
  <c r="AJ443" i="4"/>
  <c r="AK443" i="4"/>
  <c r="AL443" i="4"/>
  <c r="AM443" i="4"/>
  <c r="AN443" i="4"/>
  <c r="AO443" i="4"/>
  <c r="AP443" i="4"/>
  <c r="AQ443" i="4"/>
  <c r="AG444" i="4"/>
  <c r="AH444" i="4"/>
  <c r="AI444" i="4"/>
  <c r="AJ444" i="4"/>
  <c r="AK444" i="4"/>
  <c r="AL444" i="4"/>
  <c r="AM444" i="4"/>
  <c r="AN444" i="4"/>
  <c r="AO444" i="4"/>
  <c r="AP444" i="4"/>
  <c r="AQ444" i="4"/>
  <c r="AG445" i="4"/>
  <c r="AH445" i="4"/>
  <c r="AI445" i="4"/>
  <c r="AJ445" i="4"/>
  <c r="AK445" i="4"/>
  <c r="AL445" i="4"/>
  <c r="AM445" i="4"/>
  <c r="AN445" i="4"/>
  <c r="AO445" i="4"/>
  <c r="AP445" i="4"/>
  <c r="AQ445" i="4"/>
  <c r="T58" i="4"/>
  <c r="AN58" i="4" s="1"/>
  <c r="T55" i="4"/>
  <c r="AN55" i="4" s="1"/>
  <c r="D57" i="4"/>
  <c r="F57" i="4" s="1"/>
  <c r="T50" i="4"/>
  <c r="AN50" i="4" s="1"/>
  <c r="I338" i="4" l="1"/>
  <c r="AC338" i="4" s="1"/>
  <c r="K376" i="4"/>
  <c r="AE376" i="4" s="1"/>
  <c r="J338" i="4"/>
  <c r="AD338" i="4" s="1"/>
  <c r="R131" i="4"/>
  <c r="AL131" i="4" s="1"/>
  <c r="G2206" i="2"/>
  <c r="G2205" i="2"/>
  <c r="G296" i="4"/>
  <c r="AA296" i="4" s="1"/>
  <c r="K333" i="4"/>
  <c r="AE333" i="4" s="1"/>
  <c r="K337" i="4"/>
  <c r="AE337" i="4" s="1"/>
  <c r="G338" i="4"/>
  <c r="AA338" i="4" s="1"/>
  <c r="K338" i="4"/>
  <c r="AE338" i="4" s="1"/>
  <c r="F336" i="4"/>
  <c r="F377" i="4"/>
  <c r="F375" i="4" s="1"/>
  <c r="G2207" i="2"/>
  <c r="O131" i="4"/>
  <c r="AI131" i="4" s="1"/>
  <c r="J310" i="4"/>
  <c r="AD310" i="4" s="1"/>
  <c r="H376" i="4"/>
  <c r="J376" i="4"/>
  <c r="G377" i="4"/>
  <c r="I377" i="4"/>
  <c r="AC377" i="4" s="1"/>
  <c r="K377" i="4"/>
  <c r="AE377" i="4" s="1"/>
  <c r="G376" i="4"/>
  <c r="I376" i="4"/>
  <c r="H377" i="4"/>
  <c r="AB377" i="4" s="1"/>
  <c r="F334" i="4"/>
  <c r="F332" i="4" s="1"/>
  <c r="H337" i="4"/>
  <c r="J337" i="4"/>
  <c r="AP397" i="4"/>
  <c r="I310" i="4"/>
  <c r="AC310" i="4" s="1"/>
  <c r="G337" i="4"/>
  <c r="G336" i="4" s="1"/>
  <c r="I337" i="4"/>
  <c r="H338" i="4"/>
  <c r="F309" i="4"/>
  <c r="F310" i="4"/>
  <c r="H333" i="4"/>
  <c r="J333" i="4"/>
  <c r="G334" i="4"/>
  <c r="I334" i="4"/>
  <c r="AC334" i="4" s="1"/>
  <c r="K334" i="4"/>
  <c r="AE334" i="4" s="1"/>
  <c r="G333" i="4"/>
  <c r="I333" i="4"/>
  <c r="H334" i="4"/>
  <c r="AB334" i="4" s="1"/>
  <c r="K308" i="4"/>
  <c r="G310" i="4"/>
  <c r="AA310" i="4" s="1"/>
  <c r="F296" i="4"/>
  <c r="H309" i="4"/>
  <c r="J309" i="4"/>
  <c r="AP398" i="4"/>
  <c r="AP396" i="4"/>
  <c r="AP394" i="4"/>
  <c r="J296" i="4"/>
  <c r="AD296" i="4" s="1"/>
  <c r="I296" i="4"/>
  <c r="AC296" i="4" s="1"/>
  <c r="F295" i="4"/>
  <c r="G309" i="4"/>
  <c r="I309" i="4"/>
  <c r="H310" i="4"/>
  <c r="K295" i="4"/>
  <c r="I295" i="4"/>
  <c r="G295" i="4"/>
  <c r="H295" i="4"/>
  <c r="H296" i="4"/>
  <c r="AB296" i="4" s="1"/>
  <c r="AN131" i="4"/>
  <c r="J294" i="4" l="1"/>
  <c r="G294" i="4"/>
  <c r="G332" i="4"/>
  <c r="K336" i="4"/>
  <c r="G375" i="4"/>
  <c r="G2210" i="2"/>
  <c r="L334" i="4"/>
  <c r="E334" i="4" s="1"/>
  <c r="L377" i="4"/>
  <c r="AF377" i="4" s="1"/>
  <c r="AD376" i="4"/>
  <c r="J375" i="4"/>
  <c r="AC376" i="4"/>
  <c r="I375" i="4"/>
  <c r="AB376" i="4"/>
  <c r="H375" i="4"/>
  <c r="K375" i="4"/>
  <c r="AA376" i="4"/>
  <c r="M376" i="4"/>
  <c r="AA377" i="4"/>
  <c r="AC337" i="4"/>
  <c r="I336" i="4"/>
  <c r="AD337" i="4"/>
  <c r="J336" i="4"/>
  <c r="AB337" i="4"/>
  <c r="H336" i="4"/>
  <c r="AB338" i="4"/>
  <c r="M337" i="4"/>
  <c r="F308" i="4"/>
  <c r="L338" i="4"/>
  <c r="AA337" i="4"/>
  <c r="AC333" i="4"/>
  <c r="I332" i="4"/>
  <c r="AB333" i="4"/>
  <c r="H332" i="4"/>
  <c r="AD333" i="4"/>
  <c r="J332" i="4"/>
  <c r="K332" i="4"/>
  <c r="F294" i="4"/>
  <c r="AA334" i="4"/>
  <c r="AA333" i="4"/>
  <c r="M333" i="4"/>
  <c r="AC309" i="4"/>
  <c r="I308" i="4"/>
  <c r="AB309" i="4"/>
  <c r="H308" i="4"/>
  <c r="G308" i="4"/>
  <c r="AD309" i="4"/>
  <c r="J308" i="4"/>
  <c r="AB310" i="4"/>
  <c r="L310" i="4"/>
  <c r="AA309" i="4"/>
  <c r="M309" i="4"/>
  <c r="AE295" i="4"/>
  <c r="K294" i="4"/>
  <c r="AB295" i="4"/>
  <c r="H294" i="4"/>
  <c r="AC295" i="4"/>
  <c r="I294" i="4"/>
  <c r="L296" i="4"/>
  <c r="AA295" i="4"/>
  <c r="M295" i="4"/>
  <c r="L332" i="4" l="1"/>
  <c r="AF334" i="4"/>
  <c r="L375" i="4"/>
  <c r="E377" i="4"/>
  <c r="AF376" i="4"/>
  <c r="M375" i="4"/>
  <c r="AG375" i="4" s="1"/>
  <c r="E376" i="4"/>
  <c r="AF337" i="4"/>
  <c r="M336" i="4"/>
  <c r="AG336" i="4" s="1"/>
  <c r="AF338" i="4"/>
  <c r="L336" i="4"/>
  <c r="E337" i="4"/>
  <c r="E338" i="4"/>
  <c r="AF333" i="4"/>
  <c r="M332" i="4"/>
  <c r="AG332" i="4" s="1"/>
  <c r="E333" i="4"/>
  <c r="AF309" i="4"/>
  <c r="M308" i="4"/>
  <c r="AG308" i="4" s="1"/>
  <c r="AF310" i="4"/>
  <c r="L308" i="4"/>
  <c r="E309" i="4"/>
  <c r="E310" i="4"/>
  <c r="AF295" i="4"/>
  <c r="M294" i="4"/>
  <c r="AG294" i="4" s="1"/>
  <c r="AF296" i="4"/>
  <c r="L294" i="4"/>
  <c r="E296" i="4"/>
  <c r="E295" i="4"/>
  <c r="AG4" i="4" l="1"/>
  <c r="AH4" i="4"/>
  <c r="AK4" i="4"/>
  <c r="AL4" i="4"/>
  <c r="AM4" i="4"/>
  <c r="AN4" i="4"/>
  <c r="AO4" i="4"/>
  <c r="AP4" i="4"/>
  <c r="AQ4" i="4"/>
  <c r="T429" i="4" l="1"/>
  <c r="AN429" i="4" s="1"/>
  <c r="D429" i="4"/>
  <c r="F429" i="4" s="1"/>
  <c r="T428" i="4"/>
  <c r="AN428" i="4" s="1"/>
  <c r="D428" i="4"/>
  <c r="F428" i="4" s="1"/>
  <c r="V423" i="4"/>
  <c r="AP423" i="4" s="1"/>
  <c r="P423" i="4"/>
  <c r="AJ423" i="4" s="1"/>
  <c r="N423" i="4"/>
  <c r="AH423" i="4" s="1"/>
  <c r="D415" i="4"/>
  <c r="K415" i="4" s="1"/>
  <c r="AE415" i="4" s="1"/>
  <c r="Q415" i="4"/>
  <c r="AK415" i="4" s="1"/>
  <c r="R414" i="4"/>
  <c r="AL414" i="4" s="1"/>
  <c r="D400" i="4"/>
  <c r="F400" i="4" s="1"/>
  <c r="D382" i="4"/>
  <c r="F382" i="4" s="1"/>
  <c r="T235" i="4"/>
  <c r="AN235" i="4" s="1"/>
  <c r="T181" i="4"/>
  <c r="AN181" i="4" s="1"/>
  <c r="D183" i="4"/>
  <c r="F183" i="4" s="1"/>
  <c r="T178" i="4"/>
  <c r="AN178" i="4" s="1"/>
  <c r="D180" i="4"/>
  <c r="F180" i="4" s="1"/>
  <c r="D128" i="4"/>
  <c r="F128" i="4" s="1"/>
  <c r="D124" i="4"/>
  <c r="F124" i="4" s="1"/>
  <c r="T114" i="4"/>
  <c r="AN114" i="4" s="1"/>
  <c r="D116" i="4"/>
  <c r="F116" i="4" s="1"/>
  <c r="T53" i="4"/>
  <c r="AN53" i="4" s="1"/>
  <c r="D52" i="4"/>
  <c r="F52" i="4" s="1"/>
  <c r="F415" i="4" l="1"/>
  <c r="H415" i="4"/>
  <c r="AB415" i="4" s="1"/>
  <c r="J415" i="4"/>
  <c r="AD415" i="4" s="1"/>
  <c r="G415" i="4"/>
  <c r="I415" i="4"/>
  <c r="AC415" i="4" s="1"/>
  <c r="D24" i="4"/>
  <c r="F24" i="4" s="1"/>
  <c r="P744" i="8"/>
  <c r="P738" i="8"/>
  <c r="P737" i="8"/>
  <c r="P736" i="8"/>
  <c r="P742" i="8" s="1"/>
  <c r="P725" i="8"/>
  <c r="P719" i="8"/>
  <c r="P718" i="8"/>
  <c r="P717" i="8"/>
  <c r="P723" i="8" s="1"/>
  <c r="P706" i="8"/>
  <c r="P703" i="8"/>
  <c r="S697" i="8"/>
  <c r="R697" i="8" s="1"/>
  <c r="N695" i="8"/>
  <c r="P695" i="8" s="1"/>
  <c r="S694" i="8"/>
  <c r="R694" i="8"/>
  <c r="R695" i="8" s="1"/>
  <c r="N693" i="8" s="1"/>
  <c r="R693" i="8"/>
  <c r="S693" i="8" s="1"/>
  <c r="T693" i="8" s="1"/>
  <c r="P678" i="8"/>
  <c r="P677" i="8"/>
  <c r="P676" i="8"/>
  <c r="O415" i="4" s="1"/>
  <c r="AI415" i="4" s="1"/>
  <c r="P675" i="8"/>
  <c r="O414" i="4" s="1"/>
  <c r="AI414" i="4" s="1"/>
  <c r="S674" i="8"/>
  <c r="R674" i="8" s="1"/>
  <c r="R675" i="8" s="1"/>
  <c r="N673" i="8" s="1"/>
  <c r="R673" i="8"/>
  <c r="S673" i="8" s="1"/>
  <c r="T673" i="8" s="1"/>
  <c r="P658" i="8"/>
  <c r="P657" i="8"/>
  <c r="P656" i="8"/>
  <c r="U400" i="4" s="1"/>
  <c r="AO400" i="4" s="1"/>
  <c r="P655" i="8"/>
  <c r="S400" i="4" s="1"/>
  <c r="AM400" i="4" s="1"/>
  <c r="P654" i="8"/>
  <c r="S653" i="8"/>
  <c r="O653" i="8" s="1"/>
  <c r="P653" i="8" s="1"/>
  <c r="P652" i="8"/>
  <c r="P651" i="8"/>
  <c r="P650" i="8"/>
  <c r="P661" i="8" s="1"/>
  <c r="P635" i="8"/>
  <c r="P634" i="8"/>
  <c r="P633" i="8"/>
  <c r="P632" i="8"/>
  <c r="S631" i="8"/>
  <c r="R631" i="8"/>
  <c r="R632" i="8" s="1"/>
  <c r="N630" i="8" s="1"/>
  <c r="D381" i="4" s="1"/>
  <c r="D380" i="4" s="1"/>
  <c r="R630" i="8"/>
  <c r="S630" i="8" s="1"/>
  <c r="T630" i="8" s="1"/>
  <c r="P615" i="8"/>
  <c r="S614" i="8"/>
  <c r="R614" i="8" s="1"/>
  <c r="N612" i="8" s="1"/>
  <c r="P612" i="8" s="1"/>
  <c r="P614" i="8"/>
  <c r="P302" i="4" s="1"/>
  <c r="AJ302" i="4" s="1"/>
  <c r="P613" i="8"/>
  <c r="S611" i="8"/>
  <c r="R611" i="8" s="1"/>
  <c r="R612" i="8" s="1"/>
  <c r="N610" i="8" s="1"/>
  <c r="D302" i="4" s="1"/>
  <c r="F302" i="4" s="1"/>
  <c r="P611" i="8"/>
  <c r="S610" i="8"/>
  <c r="T610" i="8" s="1"/>
  <c r="R610" i="8"/>
  <c r="P610" i="8"/>
  <c r="P618" i="8" s="1"/>
  <c r="P599" i="8"/>
  <c r="P593" i="8"/>
  <c r="S235" i="4" s="1"/>
  <c r="AM235" i="4" s="1"/>
  <c r="P592" i="8"/>
  <c r="Q235" i="4" s="1"/>
  <c r="AK235" i="4" s="1"/>
  <c r="S591" i="8"/>
  <c r="R591" i="8" s="1"/>
  <c r="R592" i="8" s="1"/>
  <c r="N590" i="8" s="1"/>
  <c r="D235" i="4" s="1"/>
  <c r="F235" i="4" s="1"/>
  <c r="R590" i="8"/>
  <c r="S590" i="8" s="1"/>
  <c r="T590" i="8" s="1"/>
  <c r="P574" i="8"/>
  <c r="P573" i="8"/>
  <c r="P572" i="8"/>
  <c r="S571" i="8"/>
  <c r="R571" i="8" s="1"/>
  <c r="N569" i="8" s="1"/>
  <c r="P569" i="8" s="1"/>
  <c r="P571" i="8"/>
  <c r="N233" i="4" s="1"/>
  <c r="AH233" i="4" s="1"/>
  <c r="P570" i="8"/>
  <c r="S568" i="8"/>
  <c r="R568" i="8" s="1"/>
  <c r="R569" i="8" s="1"/>
  <c r="N567" i="8" s="1"/>
  <c r="D233" i="4" s="1"/>
  <c r="F233" i="4" s="1"/>
  <c r="P568" i="8"/>
  <c r="R567" i="8"/>
  <c r="S567" i="8" s="1"/>
  <c r="T567" i="8" s="1"/>
  <c r="P556" i="8"/>
  <c r="P550" i="8"/>
  <c r="P549" i="8"/>
  <c r="P548" i="8"/>
  <c r="P547" i="8"/>
  <c r="P546" i="8"/>
  <c r="P545" i="8"/>
  <c r="P544" i="8"/>
  <c r="P542" i="8"/>
  <c r="P541" i="8"/>
  <c r="P540" i="8"/>
  <c r="Q181" i="4" s="1"/>
  <c r="AK181" i="4" s="1"/>
  <c r="S539" i="8"/>
  <c r="R539" i="8" s="1"/>
  <c r="R540" i="8" s="1"/>
  <c r="N538" i="8" s="1"/>
  <c r="D182" i="4" s="1"/>
  <c r="F182" i="4" s="1"/>
  <c r="P527" i="8"/>
  <c r="P521" i="8"/>
  <c r="P520" i="8"/>
  <c r="R178" i="4" s="1"/>
  <c r="AL178" i="4" s="1"/>
  <c r="P519" i="8"/>
  <c r="P518" i="8"/>
  <c r="P517" i="8"/>
  <c r="S516" i="8"/>
  <c r="R516" i="8" s="1"/>
  <c r="R517" i="8" s="1"/>
  <c r="N515" i="8" s="1"/>
  <c r="D179" i="4" s="1"/>
  <c r="F179" i="4" s="1"/>
  <c r="P500" i="8"/>
  <c r="N166" i="4" s="1"/>
  <c r="AH166" i="4" s="1"/>
  <c r="S499" i="8"/>
  <c r="R499" i="8" s="1"/>
  <c r="N496" i="8" s="1"/>
  <c r="P496" i="8" s="1"/>
  <c r="P499" i="8"/>
  <c r="P166" i="4" s="1"/>
  <c r="AJ166" i="4" s="1"/>
  <c r="P498" i="8"/>
  <c r="P497" i="8"/>
  <c r="S496" i="8"/>
  <c r="R496" i="8" s="1"/>
  <c r="R497" i="8" s="1"/>
  <c r="N495" i="8" s="1"/>
  <c r="R495" i="8"/>
  <c r="S495" i="8" s="1"/>
  <c r="T495" i="8" s="1"/>
  <c r="P480" i="8"/>
  <c r="R126" i="4" s="1"/>
  <c r="AL126" i="4" s="1"/>
  <c r="P479" i="8"/>
  <c r="Q126" i="4" s="1"/>
  <c r="AK126" i="4" s="1"/>
  <c r="S478" i="8"/>
  <c r="S479" i="8" s="1"/>
  <c r="N475" i="8" s="1"/>
  <c r="D127" i="4" s="1"/>
  <c r="F127" i="4" s="1"/>
  <c r="P478" i="8"/>
  <c r="P477" i="8"/>
  <c r="P460" i="8"/>
  <c r="R122" i="4" s="1"/>
  <c r="AL122" i="4" s="1"/>
  <c r="P459" i="8"/>
  <c r="Q122" i="4" s="1"/>
  <c r="AK122" i="4" s="1"/>
  <c r="S458" i="8"/>
  <c r="S459" i="8" s="1"/>
  <c r="N455" i="8" s="1"/>
  <c r="D123" i="4" s="1"/>
  <c r="F123" i="4" s="1"/>
  <c r="P458" i="8"/>
  <c r="P457" i="8"/>
  <c r="W455" i="8"/>
  <c r="P444" i="8"/>
  <c r="T117" i="4" s="1"/>
  <c r="AN117" i="4" s="1"/>
  <c r="S439" i="8"/>
  <c r="S440" i="8" s="1"/>
  <c r="N436" i="8" s="1"/>
  <c r="P438" i="8"/>
  <c r="P425" i="8"/>
  <c r="P419" i="8"/>
  <c r="P418" i="8"/>
  <c r="R114" i="4" s="1"/>
  <c r="AL114" i="4" s="1"/>
  <c r="P417" i="8"/>
  <c r="S416" i="8"/>
  <c r="S417" i="8" s="1"/>
  <c r="N413" i="8" s="1"/>
  <c r="D115" i="4" s="1"/>
  <c r="F115" i="4" s="1"/>
  <c r="P416" i="8"/>
  <c r="P415" i="8"/>
  <c r="P402" i="8"/>
  <c r="S398" i="8"/>
  <c r="N394" i="8" s="1"/>
  <c r="S397" i="8"/>
  <c r="P396" i="8"/>
  <c r="P383" i="8"/>
  <c r="P377" i="8"/>
  <c r="P376" i="8"/>
  <c r="P375" i="8"/>
  <c r="P374" i="8"/>
  <c r="S373" i="8"/>
  <c r="S374" i="8" s="1"/>
  <c r="N371" i="8" s="1"/>
  <c r="P373" i="8"/>
  <c r="P356" i="8"/>
  <c r="P358" i="8" s="1"/>
  <c r="S355" i="8"/>
  <c r="R355" i="8" s="1"/>
  <c r="R356" i="8" s="1"/>
  <c r="N354" i="8" s="1"/>
  <c r="D31" i="4" s="1"/>
  <c r="R354" i="8"/>
  <c r="S354" i="8" s="1"/>
  <c r="T354" i="8" s="1"/>
  <c r="S340" i="8"/>
  <c r="R340" i="8" s="1"/>
  <c r="R341" i="8" s="1"/>
  <c r="N339" i="8" s="1"/>
  <c r="D30" i="4" s="1"/>
  <c r="S339" i="8"/>
  <c r="T339" i="8" s="1"/>
  <c r="R339" i="8"/>
  <c r="P324" i="8"/>
  <c r="P326" i="8" s="1"/>
  <c r="P323" i="8"/>
  <c r="S322" i="8"/>
  <c r="R322" i="8" s="1"/>
  <c r="R323" i="8" s="1"/>
  <c r="N321" i="8" s="1"/>
  <c r="D29" i="4" s="1"/>
  <c r="R321" i="8"/>
  <c r="S321" i="8" s="1"/>
  <c r="T321" i="8" s="1"/>
  <c r="P310" i="8"/>
  <c r="T28" i="4" s="1"/>
  <c r="AN28" i="4" s="1"/>
  <c r="P304" i="8"/>
  <c r="S28" i="4" s="1"/>
  <c r="AM28" i="4" s="1"/>
  <c r="P303" i="8"/>
  <c r="S302" i="8"/>
  <c r="R302" i="8" s="1"/>
  <c r="R303" i="8" s="1"/>
  <c r="N301" i="8" s="1"/>
  <c r="N302" i="8" s="1"/>
  <c r="P302" i="8" s="1"/>
  <c r="P309" i="8" s="1"/>
  <c r="R301" i="8"/>
  <c r="S301" i="8" s="1"/>
  <c r="T301" i="8" s="1"/>
  <c r="S286" i="8"/>
  <c r="S285" i="8"/>
  <c r="P285" i="8"/>
  <c r="P290" i="8" s="1"/>
  <c r="S284" i="8"/>
  <c r="P284" i="8"/>
  <c r="S283" i="8"/>
  <c r="P283" i="8"/>
  <c r="P282" i="8"/>
  <c r="S27" i="4" s="1"/>
  <c r="AM27" i="4" s="1"/>
  <c r="P281" i="8"/>
  <c r="S280" i="8"/>
  <c r="R280" i="8" s="1"/>
  <c r="R281" i="8" s="1"/>
  <c r="N279" i="8" s="1"/>
  <c r="D27" i="4" s="1"/>
  <c r="F27" i="4" s="1"/>
  <c r="R279" i="8"/>
  <c r="S279" i="8" s="1"/>
  <c r="T279" i="8" s="1"/>
  <c r="P263" i="8"/>
  <c r="P268" i="8" s="1"/>
  <c r="P262" i="8"/>
  <c r="P261" i="8"/>
  <c r="P260" i="8"/>
  <c r="P259" i="8"/>
  <c r="S258" i="8"/>
  <c r="R258" i="8" s="1"/>
  <c r="R259" i="8" s="1"/>
  <c r="N257" i="8" s="1"/>
  <c r="D26" i="4" s="1"/>
  <c r="F26" i="4" s="1"/>
  <c r="R257" i="8"/>
  <c r="S257" i="8" s="1"/>
  <c r="T257" i="8" s="1"/>
  <c r="P241" i="8"/>
  <c r="P246" i="8" s="1"/>
  <c r="P240" i="8"/>
  <c r="P239" i="8"/>
  <c r="P238" i="8"/>
  <c r="P237" i="8"/>
  <c r="S236" i="8"/>
  <c r="R236" i="8" s="1"/>
  <c r="R237" i="8" s="1"/>
  <c r="N235" i="8" s="1"/>
  <c r="D25" i="4" s="1"/>
  <c r="F25" i="4" s="1"/>
  <c r="R235" i="8"/>
  <c r="S235" i="8" s="1"/>
  <c r="T235" i="8" s="1"/>
  <c r="P219" i="8"/>
  <c r="P224" i="8" s="1"/>
  <c r="P218" i="8"/>
  <c r="P217" i="8"/>
  <c r="P216" i="8"/>
  <c r="S24" i="4" s="1"/>
  <c r="AM24" i="4" s="1"/>
  <c r="P215" i="8"/>
  <c r="S214" i="8"/>
  <c r="R214" i="8" s="1"/>
  <c r="R215" i="8" s="1"/>
  <c r="N214" i="8"/>
  <c r="P214" i="8" s="1"/>
  <c r="P223" i="8" s="1"/>
  <c r="R213" i="8"/>
  <c r="S213" i="8" s="1"/>
  <c r="T213" i="8" s="1"/>
  <c r="P213" i="8"/>
  <c r="P222" i="8" s="1"/>
  <c r="P197" i="8"/>
  <c r="P196" i="8"/>
  <c r="S22" i="4" s="1"/>
  <c r="AM22" i="4" s="1"/>
  <c r="P195" i="8"/>
  <c r="S194" i="8"/>
  <c r="O194" i="8" s="1"/>
  <c r="P194" i="8" s="1"/>
  <c r="P193" i="8"/>
  <c r="W22" i="4" s="1"/>
  <c r="AQ22" i="4" s="1"/>
  <c r="S192" i="8"/>
  <c r="R192" i="8" s="1"/>
  <c r="R193" i="8" s="1"/>
  <c r="N191" i="8" s="1"/>
  <c r="D22" i="4" s="1"/>
  <c r="F22" i="4" s="1"/>
  <c r="R191" i="8"/>
  <c r="S191" i="8" s="1"/>
  <c r="T191" i="8" s="1"/>
  <c r="P176" i="8"/>
  <c r="P175" i="8"/>
  <c r="S21" i="4" s="1"/>
  <c r="AM21" i="4" s="1"/>
  <c r="P174" i="8"/>
  <c r="P172" i="8"/>
  <c r="W21" i="4" s="1"/>
  <c r="AQ21" i="4" s="1"/>
  <c r="S171" i="8"/>
  <c r="R171" i="8"/>
  <c r="R172" i="8" s="1"/>
  <c r="N170" i="8" s="1"/>
  <c r="N171" i="8" s="1"/>
  <c r="P171" i="8" s="1"/>
  <c r="O21" i="4" s="1"/>
  <c r="AI21" i="4" s="1"/>
  <c r="R170" i="8"/>
  <c r="S170" i="8" s="1"/>
  <c r="T170" i="8" s="1"/>
  <c r="P155" i="8"/>
  <c r="P154" i="8"/>
  <c r="S20" i="4" s="1"/>
  <c r="AM20" i="4" s="1"/>
  <c r="P153" i="8"/>
  <c r="O152" i="8"/>
  <c r="O173" i="8" s="1"/>
  <c r="P173" i="8" s="1"/>
  <c r="Q21" i="4" s="1"/>
  <c r="AK21" i="4" s="1"/>
  <c r="P151" i="8"/>
  <c r="W20" i="4" s="1"/>
  <c r="AQ20" i="4" s="1"/>
  <c r="S150" i="8"/>
  <c r="R150" i="8" s="1"/>
  <c r="R151" i="8" s="1"/>
  <c r="N149" i="8" s="1"/>
  <c r="D20" i="4" s="1"/>
  <c r="F20" i="4" s="1"/>
  <c r="R149" i="8"/>
  <c r="S149" i="8" s="1"/>
  <c r="T149" i="8" s="1"/>
  <c r="P134" i="8"/>
  <c r="P133" i="8"/>
  <c r="S19" i="4" s="1"/>
  <c r="AM19" i="4" s="1"/>
  <c r="P132" i="8"/>
  <c r="P131" i="8"/>
  <c r="P130" i="8"/>
  <c r="W19" i="4" s="1"/>
  <c r="AQ19" i="4" s="1"/>
  <c r="S129" i="8"/>
  <c r="R129" i="8" s="1"/>
  <c r="R130" i="8" s="1"/>
  <c r="N128" i="8" s="1"/>
  <c r="N129" i="8" s="1"/>
  <c r="P129" i="8" s="1"/>
  <c r="P138" i="8" s="1"/>
  <c r="R128" i="8"/>
  <c r="S128" i="8" s="1"/>
  <c r="T128" i="8" s="1"/>
  <c r="P113" i="8"/>
  <c r="U18" i="4" s="1"/>
  <c r="AO18" i="4" s="1"/>
  <c r="P112" i="8"/>
  <c r="S18" i="4" s="1"/>
  <c r="AM18" i="4" s="1"/>
  <c r="P111" i="8"/>
  <c r="P110" i="8"/>
  <c r="P109" i="8"/>
  <c r="W18" i="4" s="1"/>
  <c r="AQ18" i="4" s="1"/>
  <c r="S108" i="8"/>
  <c r="R108" i="8" s="1"/>
  <c r="R109" i="8" s="1"/>
  <c r="N107" i="8" s="1"/>
  <c r="D18" i="4" s="1"/>
  <c r="F18" i="4" s="1"/>
  <c r="R107" i="8"/>
  <c r="S107" i="8" s="1"/>
  <c r="T107" i="8" s="1"/>
  <c r="P92" i="8"/>
  <c r="U17" i="4" s="1"/>
  <c r="AO17" i="4" s="1"/>
  <c r="P91" i="8"/>
  <c r="S17" i="4" s="1"/>
  <c r="AM17" i="4" s="1"/>
  <c r="P90" i="8"/>
  <c r="P89" i="8"/>
  <c r="P88" i="8"/>
  <c r="W17" i="4" s="1"/>
  <c r="AQ17" i="4" s="1"/>
  <c r="S87" i="8"/>
  <c r="R87" i="8" s="1"/>
  <c r="R88" i="8" s="1"/>
  <c r="N86" i="8" s="1"/>
  <c r="S86" i="8"/>
  <c r="T86" i="8" s="1"/>
  <c r="R86" i="8"/>
  <c r="P71" i="8"/>
  <c r="Q16" i="4" s="1"/>
  <c r="AK16" i="4" s="1"/>
  <c r="P70" i="8"/>
  <c r="S16" i="4" s="1"/>
  <c r="AM16" i="4" s="1"/>
  <c r="S69" i="8"/>
  <c r="R69" i="8" s="1"/>
  <c r="R70" i="8" s="1"/>
  <c r="N68" i="8" s="1"/>
  <c r="D16" i="4" s="1"/>
  <c r="F16" i="4" s="1"/>
  <c r="R68" i="8"/>
  <c r="S68" i="8" s="1"/>
  <c r="T68" i="8" s="1"/>
  <c r="P52" i="8"/>
  <c r="P57" i="8" s="1"/>
  <c r="P51" i="8"/>
  <c r="P50" i="8"/>
  <c r="P15" i="4" s="1"/>
  <c r="AJ15" i="4" s="1"/>
  <c r="P49" i="8"/>
  <c r="W15" i="4" s="1"/>
  <c r="AQ15" i="4" s="1"/>
  <c r="P48" i="8"/>
  <c r="P47" i="8"/>
  <c r="S46" i="8"/>
  <c r="R46" i="8" s="1"/>
  <c r="R47" i="8" s="1"/>
  <c r="N45" i="8" s="1"/>
  <c r="D15" i="4" s="1"/>
  <c r="F15" i="4" s="1"/>
  <c r="R45" i="8"/>
  <c r="S45" i="8" s="1"/>
  <c r="T45" i="8" s="1"/>
  <c r="S33" i="8"/>
  <c r="R33" i="8" s="1"/>
  <c r="R34" i="8" s="1"/>
  <c r="N32" i="8" s="1"/>
  <c r="P32" i="8" s="1"/>
  <c r="P34" i="8" s="1"/>
  <c r="P36" i="8" s="1"/>
  <c r="R32" i="8"/>
  <c r="S32" i="8" s="1"/>
  <c r="T32" i="8" s="1"/>
  <c r="P17" i="8"/>
  <c r="N13" i="4" s="1"/>
  <c r="AH13" i="4" s="1"/>
  <c r="P16" i="8"/>
  <c r="P13" i="4" s="1"/>
  <c r="AJ13" i="4" s="1"/>
  <c r="P15" i="8"/>
  <c r="P14" i="8"/>
  <c r="S13" i="8"/>
  <c r="T13" i="8" s="1"/>
  <c r="N13" i="8" s="1"/>
  <c r="R13" i="8"/>
  <c r="O13" i="8" s="1"/>
  <c r="S10" i="8"/>
  <c r="R10" i="8" s="1"/>
  <c r="R11" i="8" s="1"/>
  <c r="N12" i="8" s="1"/>
  <c r="R9" i="8"/>
  <c r="S9" i="8" s="1"/>
  <c r="T9" i="8" s="1"/>
  <c r="P221" i="8" l="1"/>
  <c r="S25" i="4"/>
  <c r="AM25" i="4" s="1"/>
  <c r="Q29" i="4"/>
  <c r="AK29" i="4" s="1"/>
  <c r="P567" i="8"/>
  <c r="P577" i="8" s="1"/>
  <c r="P94" i="8"/>
  <c r="P265" i="8"/>
  <c r="P307" i="8"/>
  <c r="P630" i="8"/>
  <c r="P638" i="8" s="1"/>
  <c r="R400" i="4"/>
  <c r="AL400" i="4" s="1"/>
  <c r="S26" i="4"/>
  <c r="AM26" i="4" s="1"/>
  <c r="N87" i="8"/>
  <c r="P87" i="8" s="1"/>
  <c r="D17" i="4"/>
  <c r="F17" i="4" s="1"/>
  <c r="P86" i="8"/>
  <c r="P95" i="8" s="1"/>
  <c r="P199" i="8"/>
  <c r="Q22" i="4"/>
  <c r="AK22" i="4" s="1"/>
  <c r="P436" i="8"/>
  <c r="P442" i="8" s="1"/>
  <c r="D117" i="4"/>
  <c r="F117" i="4" s="1"/>
  <c r="P660" i="8"/>
  <c r="Q400" i="4"/>
  <c r="AK400" i="4" s="1"/>
  <c r="P12" i="8"/>
  <c r="P20" i="8" s="1"/>
  <c r="D13" i="4"/>
  <c r="F13" i="4" s="1"/>
  <c r="P394" i="8"/>
  <c r="P400" i="8" s="1"/>
  <c r="D58" i="4"/>
  <c r="F58" i="4" s="1"/>
  <c r="D53" i="4"/>
  <c r="F53" i="4" s="1"/>
  <c r="P380" i="8"/>
  <c r="R50" i="4"/>
  <c r="AL50" i="4" s="1"/>
  <c r="R55" i="4"/>
  <c r="AL55" i="4" s="1"/>
  <c r="P399" i="8"/>
  <c r="R58" i="4"/>
  <c r="AL58" i="4" s="1"/>
  <c r="R53" i="4"/>
  <c r="AL53" i="4" s="1"/>
  <c r="P441" i="8"/>
  <c r="R117" i="4"/>
  <c r="AL117" i="4" s="1"/>
  <c r="P462" i="8"/>
  <c r="P482" i="8"/>
  <c r="P504" i="8"/>
  <c r="O166" i="4"/>
  <c r="AI166" i="4" s="1"/>
  <c r="P553" i="8"/>
  <c r="P578" i="8"/>
  <c r="O233" i="4"/>
  <c r="AI233" i="4" s="1"/>
  <c r="P596" i="8"/>
  <c r="P680" i="8"/>
  <c r="R415" i="4" s="1"/>
  <c r="AL415" i="4" s="1"/>
  <c r="Q413" i="4"/>
  <c r="AK413" i="4" s="1"/>
  <c r="P693" i="8"/>
  <c r="P704" i="8" s="1"/>
  <c r="D423" i="4"/>
  <c r="F423" i="4" s="1"/>
  <c r="P705" i="8"/>
  <c r="O423" i="4"/>
  <c r="AI423" i="4" s="1"/>
  <c r="P724" i="8"/>
  <c r="O428" i="4"/>
  <c r="AI428" i="4" s="1"/>
  <c r="P743" i="8"/>
  <c r="O429" i="4"/>
  <c r="AI429" i="4" s="1"/>
  <c r="D14" i="4"/>
  <c r="F14" i="4" s="1"/>
  <c r="U15" i="4"/>
  <c r="AO15" i="4" s="1"/>
  <c r="O19" i="4"/>
  <c r="AI19" i="4" s="1"/>
  <c r="O24" i="4"/>
  <c r="AI24" i="4" s="1"/>
  <c r="T24" i="4"/>
  <c r="AN24" i="4" s="1"/>
  <c r="T25" i="4"/>
  <c r="AN25" i="4" s="1"/>
  <c r="T26" i="4"/>
  <c r="AN26" i="4" s="1"/>
  <c r="T27" i="4"/>
  <c r="AN27" i="4" s="1"/>
  <c r="O28" i="4"/>
  <c r="AI28" i="4" s="1"/>
  <c r="P226" i="8"/>
  <c r="P227" i="8" s="1"/>
  <c r="P54" i="8"/>
  <c r="P73" i="8"/>
  <c r="P115" i="8"/>
  <c r="P128" i="8"/>
  <c r="P137" i="8" s="1"/>
  <c r="P136" i="8"/>
  <c r="P140" i="8" s="1"/>
  <c r="P152" i="8"/>
  <c r="P170" i="8"/>
  <c r="P179" i="8" s="1"/>
  <c r="P243" i="8"/>
  <c r="P301" i="8"/>
  <c r="P308" i="8" s="1"/>
  <c r="P312" i="8" s="1"/>
  <c r="P313" i="8" s="1"/>
  <c r="D56" i="4"/>
  <c r="F56" i="4" s="1"/>
  <c r="D51" i="4"/>
  <c r="D50" i="4" s="1"/>
  <c r="Q55" i="4"/>
  <c r="AK55" i="4" s="1"/>
  <c r="Q50" i="4"/>
  <c r="AK50" i="4" s="1"/>
  <c r="P422" i="8"/>
  <c r="Q114" i="4"/>
  <c r="AK114" i="4" s="1"/>
  <c r="P495" i="8"/>
  <c r="P503" i="8" s="1"/>
  <c r="D166" i="4"/>
  <c r="F166" i="4" s="1"/>
  <c r="P502" i="8"/>
  <c r="P524" i="8"/>
  <c r="Q178" i="4"/>
  <c r="AK178" i="4" s="1"/>
  <c r="R181" i="4"/>
  <c r="AL181" i="4" s="1"/>
  <c r="P576" i="8"/>
  <c r="P233" i="4"/>
  <c r="AJ233" i="4" s="1"/>
  <c r="P579" i="8"/>
  <c r="V233" i="4"/>
  <c r="AP233" i="4" s="1"/>
  <c r="O302" i="4"/>
  <c r="AI302" i="4" s="1"/>
  <c r="P617" i="8"/>
  <c r="N302" i="4"/>
  <c r="AH302" i="4" s="1"/>
  <c r="N631" i="8"/>
  <c r="P631" i="8" s="1"/>
  <c r="P637" i="8"/>
  <c r="P662" i="8"/>
  <c r="O400" i="4"/>
  <c r="AI400" i="4" s="1"/>
  <c r="D414" i="4"/>
  <c r="D413" i="4"/>
  <c r="Q414" i="4"/>
  <c r="AK414" i="4" s="1"/>
  <c r="R413" i="4"/>
  <c r="AL413" i="4" s="1"/>
  <c r="P722" i="8"/>
  <c r="R428" i="4"/>
  <c r="AL428" i="4" s="1"/>
  <c r="P741" i="8"/>
  <c r="P746" i="8" s="1"/>
  <c r="Q429" i="4"/>
  <c r="AK429" i="4" s="1"/>
  <c r="Q15" i="4"/>
  <c r="AK15" i="4" s="1"/>
  <c r="Q17" i="4"/>
  <c r="AK17" i="4" s="1"/>
  <c r="Q18" i="4"/>
  <c r="AK18" i="4" s="1"/>
  <c r="D19" i="4"/>
  <c r="F19" i="4" s="1"/>
  <c r="Q19" i="4"/>
  <c r="AK19" i="4" s="1"/>
  <c r="D21" i="4"/>
  <c r="F21" i="4" s="1"/>
  <c r="D28" i="4"/>
  <c r="F28" i="4" s="1"/>
  <c r="Q28" i="4"/>
  <c r="AK28" i="4" s="1"/>
  <c r="R31" i="4"/>
  <c r="AL31" i="4" s="1"/>
  <c r="F381" i="4"/>
  <c r="F380" i="4" s="1"/>
  <c r="AA415" i="4"/>
  <c r="L415" i="4"/>
  <c r="AF415" i="4" s="1"/>
  <c r="N46" i="8"/>
  <c r="P46" i="8" s="1"/>
  <c r="O15" i="4" s="1"/>
  <c r="AI15" i="4" s="1"/>
  <c r="P45" i="8"/>
  <c r="P55" i="8" s="1"/>
  <c r="N69" i="8"/>
  <c r="P69" i="8" s="1"/>
  <c r="P68" i="8"/>
  <c r="P74" i="8" s="1"/>
  <c r="N150" i="8"/>
  <c r="P150" i="8" s="1"/>
  <c r="P149" i="8"/>
  <c r="P158" i="8" s="1"/>
  <c r="N192" i="8"/>
  <c r="P192" i="8" s="1"/>
  <c r="P191" i="8"/>
  <c r="P200" i="8" s="1"/>
  <c r="N236" i="8"/>
  <c r="P236" i="8" s="1"/>
  <c r="P235" i="8"/>
  <c r="P244" i="8" s="1"/>
  <c r="P56" i="8"/>
  <c r="N108" i="8"/>
  <c r="P108" i="8" s="1"/>
  <c r="P107" i="8"/>
  <c r="P116" i="8" s="1"/>
  <c r="N258" i="8"/>
  <c r="P258" i="8" s="1"/>
  <c r="P257" i="8"/>
  <c r="P266" i="8" s="1"/>
  <c r="N280" i="8"/>
  <c r="P280" i="8" s="1"/>
  <c r="P279" i="8"/>
  <c r="P288" i="8" s="1"/>
  <c r="P19" i="8"/>
  <c r="P178" i="8"/>
  <c r="P287" i="8"/>
  <c r="N355" i="8"/>
  <c r="P355" i="8" s="1"/>
  <c r="P354" i="8"/>
  <c r="P359" i="8" s="1"/>
  <c r="P413" i="8"/>
  <c r="P423" i="8" s="1"/>
  <c r="N414" i="8"/>
  <c r="P414" i="8" s="1"/>
  <c r="N516" i="8"/>
  <c r="P516" i="8" s="1"/>
  <c r="P515" i="8"/>
  <c r="P525" i="8" s="1"/>
  <c r="R515" i="8"/>
  <c r="S515" i="8" s="1"/>
  <c r="T515" i="8" s="1"/>
  <c r="P13" i="8"/>
  <c r="P180" i="8"/>
  <c r="P321" i="8"/>
  <c r="P327" i="8" s="1"/>
  <c r="N322" i="8"/>
  <c r="P322" i="8" s="1"/>
  <c r="N340" i="8"/>
  <c r="P340" i="8" s="1"/>
  <c r="P339" i="8"/>
  <c r="P342" i="8" s="1"/>
  <c r="N372" i="8"/>
  <c r="P372" i="8" s="1"/>
  <c r="P371" i="8"/>
  <c r="P381" i="8" s="1"/>
  <c r="N456" i="8"/>
  <c r="P456" i="8" s="1"/>
  <c r="P455" i="8"/>
  <c r="P463" i="8" s="1"/>
  <c r="P475" i="8"/>
  <c r="P483" i="8" s="1"/>
  <c r="N476" i="8"/>
  <c r="P476" i="8" s="1"/>
  <c r="N539" i="8"/>
  <c r="P539" i="8" s="1"/>
  <c r="P538" i="8"/>
  <c r="P554" i="8" s="1"/>
  <c r="R538" i="8"/>
  <c r="S538" i="8" s="1"/>
  <c r="T538" i="8" s="1"/>
  <c r="N591" i="8"/>
  <c r="P591" i="8" s="1"/>
  <c r="P590" i="8"/>
  <c r="P597" i="8" s="1"/>
  <c r="N674" i="8"/>
  <c r="P674" i="8" s="1"/>
  <c r="P673" i="8"/>
  <c r="P681" i="8" s="1"/>
  <c r="N395" i="8"/>
  <c r="P395" i="8" s="1"/>
  <c r="P506" i="8"/>
  <c r="P727" i="8"/>
  <c r="N437" i="8"/>
  <c r="P437" i="8" s="1"/>
  <c r="P581" i="8"/>
  <c r="P619" i="8"/>
  <c r="P708" i="8"/>
  <c r="P664" i="8" l="1"/>
  <c r="P682" i="8"/>
  <c r="O413" i="4"/>
  <c r="AI413" i="4" s="1"/>
  <c r="P598" i="8"/>
  <c r="O235" i="4"/>
  <c r="AI235" i="4" s="1"/>
  <c r="P484" i="8"/>
  <c r="P486" i="8" s="1"/>
  <c r="O126" i="4"/>
  <c r="AI126" i="4" s="1"/>
  <c r="P343" i="8"/>
  <c r="O30" i="4"/>
  <c r="AI30" i="4" s="1"/>
  <c r="P526" i="8"/>
  <c r="P529" i="8" s="1"/>
  <c r="O178" i="4"/>
  <c r="AI178" i="4" s="1"/>
  <c r="P360" i="8"/>
  <c r="P362" i="8" s="1"/>
  <c r="O31" i="4"/>
  <c r="AI31" i="4" s="1"/>
  <c r="P289" i="8"/>
  <c r="O27" i="4"/>
  <c r="AI27" i="4" s="1"/>
  <c r="P401" i="8"/>
  <c r="P404" i="8" s="1"/>
  <c r="P405" i="8" s="1"/>
  <c r="O58" i="4"/>
  <c r="AI58" i="4" s="1"/>
  <c r="O53" i="4"/>
  <c r="AI53" i="4" s="1"/>
  <c r="P267" i="8"/>
  <c r="P270" i="8" s="1"/>
  <c r="O26" i="4"/>
  <c r="AI26" i="4" s="1"/>
  <c r="P117" i="8"/>
  <c r="P119" i="8" s="1"/>
  <c r="O18" i="4"/>
  <c r="AI18" i="4" s="1"/>
  <c r="K414" i="4"/>
  <c r="F414" i="4"/>
  <c r="H414" i="4"/>
  <c r="I414" i="4"/>
  <c r="J414" i="4"/>
  <c r="G414" i="4"/>
  <c r="P639" i="8"/>
  <c r="P641" i="8" s="1"/>
  <c r="O380" i="4"/>
  <c r="AI380" i="4" s="1"/>
  <c r="P621" i="8"/>
  <c r="P443" i="8"/>
  <c r="P446" i="8" s="1"/>
  <c r="P447" i="8" s="1"/>
  <c r="O117" i="4"/>
  <c r="AI117" i="4" s="1"/>
  <c r="P684" i="8"/>
  <c r="P601" i="8"/>
  <c r="P555" i="8"/>
  <c r="P558" i="8" s="1"/>
  <c r="O181" i="4"/>
  <c r="AI181" i="4" s="1"/>
  <c r="P464" i="8"/>
  <c r="P466" i="8" s="1"/>
  <c r="O122" i="4"/>
  <c r="AI122" i="4" s="1"/>
  <c r="P382" i="8"/>
  <c r="P385" i="8" s="1"/>
  <c r="P386" i="8" s="1"/>
  <c r="O55" i="4"/>
  <c r="AI55" i="4" s="1"/>
  <c r="O50" i="4"/>
  <c r="AI50" i="4" s="1"/>
  <c r="P345" i="8"/>
  <c r="P328" i="8"/>
  <c r="P330" i="8" s="1"/>
  <c r="O29" i="4"/>
  <c r="AI29" i="4" s="1"/>
  <c r="P21" i="8"/>
  <c r="O13" i="4"/>
  <c r="AI13" i="4" s="1"/>
  <c r="P424" i="8"/>
  <c r="P427" i="8" s="1"/>
  <c r="O114" i="4"/>
  <c r="AI114" i="4" s="1"/>
  <c r="P59" i="8"/>
  <c r="P60" i="8" s="1"/>
  <c r="P245" i="8"/>
  <c r="P248" i="8" s="1"/>
  <c r="O25" i="4"/>
  <c r="AI25" i="4" s="1"/>
  <c r="P201" i="8"/>
  <c r="P203" i="8" s="1"/>
  <c r="P204" i="8" s="1"/>
  <c r="O22" i="4"/>
  <c r="AI22" i="4" s="1"/>
  <c r="P159" i="8"/>
  <c r="O20" i="4"/>
  <c r="AI20" i="4" s="1"/>
  <c r="P75" i="8"/>
  <c r="P77" i="8" s="1"/>
  <c r="P78" i="8" s="1"/>
  <c r="O16" i="4"/>
  <c r="AI16" i="4" s="1"/>
  <c r="Z415" i="4"/>
  <c r="P157" i="8"/>
  <c r="Q20" i="4"/>
  <c r="AK20" i="4" s="1"/>
  <c r="P96" i="8"/>
  <c r="P98" i="8" s="1"/>
  <c r="O17" i="4"/>
  <c r="AI17" i="4" s="1"/>
  <c r="E415" i="4"/>
  <c r="L413" i="4"/>
  <c r="AF413" i="4" s="1"/>
  <c r="P292" i="8"/>
  <c r="P293" i="8" s="1"/>
  <c r="P182" i="8"/>
  <c r="P183" i="8" s="1"/>
  <c r="P23" i="8"/>
  <c r="P24" i="8" s="1"/>
  <c r="P161" i="8" l="1"/>
  <c r="P162" i="8" s="1"/>
  <c r="AD414" i="4"/>
  <c r="J413" i="4"/>
  <c r="AD413" i="4" s="1"/>
  <c r="AB414" i="4"/>
  <c r="H413" i="4"/>
  <c r="AB413" i="4" s="1"/>
  <c r="AE414" i="4"/>
  <c r="K413" i="4"/>
  <c r="AE413" i="4" s="1"/>
  <c r="AA414" i="4"/>
  <c r="G413" i="4"/>
  <c r="AA413" i="4" s="1"/>
  <c r="AC414" i="4"/>
  <c r="I413" i="4"/>
  <c r="AC413" i="4" s="1"/>
  <c r="M414" i="4"/>
  <c r="F413" i="4"/>
  <c r="Q281" i="4"/>
  <c r="AK281" i="4" s="1"/>
  <c r="O281" i="4"/>
  <c r="AI281" i="4" s="1"/>
  <c r="D283" i="4"/>
  <c r="K283" i="4" s="1"/>
  <c r="AE283" i="4" s="1"/>
  <c r="D282" i="4"/>
  <c r="F282" i="4" s="1"/>
  <c r="G282" i="4" l="1"/>
  <c r="AA282" i="4" s="1"/>
  <c r="AG414" i="4"/>
  <c r="Z414" i="4" s="1"/>
  <c r="E414" i="4"/>
  <c r="M413" i="4"/>
  <c r="AG413" i="4" s="1"/>
  <c r="Z413" i="4" s="1"/>
  <c r="J282" i="4"/>
  <c r="AD282" i="4" s="1"/>
  <c r="I282" i="4"/>
  <c r="AC282" i="4" s="1"/>
  <c r="K282" i="4"/>
  <c r="AE282" i="4" s="1"/>
  <c r="F283" i="4"/>
  <c r="F281" i="4" s="1"/>
  <c r="H283" i="4"/>
  <c r="AB283" i="4" s="1"/>
  <c r="J283" i="4"/>
  <c r="AD283" i="4" s="1"/>
  <c r="H282" i="4"/>
  <c r="AB282" i="4" s="1"/>
  <c r="G283" i="4"/>
  <c r="I283" i="4"/>
  <c r="AC283" i="4" s="1"/>
  <c r="U280" i="4"/>
  <c r="AO280" i="4" s="1"/>
  <c r="S280" i="4"/>
  <c r="AM280" i="4" s="1"/>
  <c r="Q280" i="4"/>
  <c r="AK280" i="4" s="1"/>
  <c r="O280" i="4"/>
  <c r="AI280" i="4" s="1"/>
  <c r="T279" i="4"/>
  <c r="AN279" i="4" s="1"/>
  <c r="S279" i="4"/>
  <c r="AM279" i="4" s="1"/>
  <c r="O279" i="4"/>
  <c r="AI279" i="4" s="1"/>
  <c r="T278" i="4"/>
  <c r="AN278" i="4" s="1"/>
  <c r="S278" i="4"/>
  <c r="AM278" i="4" s="1"/>
  <c r="Q278" i="4"/>
  <c r="AK278" i="4" s="1"/>
  <c r="O278" i="4"/>
  <c r="AI278" i="4" s="1"/>
  <c r="S277" i="4"/>
  <c r="AM277" i="4" s="1"/>
  <c r="O277" i="4"/>
  <c r="AI277" i="4" s="1"/>
  <c r="S276" i="4"/>
  <c r="AM276" i="4" s="1"/>
  <c r="Q276" i="4"/>
  <c r="AK276" i="4" s="1"/>
  <c r="O276" i="4"/>
  <c r="AI276" i="4" s="1"/>
  <c r="W275" i="4"/>
  <c r="AQ275" i="4" s="1"/>
  <c r="P275" i="4"/>
  <c r="AJ275" i="4" s="1"/>
  <c r="O275" i="4"/>
  <c r="AI275" i="4" s="1"/>
  <c r="W274" i="4"/>
  <c r="AQ274" i="4" s="1"/>
  <c r="S274" i="4"/>
  <c r="AM274" i="4" s="1"/>
  <c r="O274" i="4"/>
  <c r="AI274" i="4" s="1"/>
  <c r="U273" i="4"/>
  <c r="AO273" i="4" s="1"/>
  <c r="S273" i="4"/>
  <c r="AM273" i="4" s="1"/>
  <c r="Q273" i="4"/>
  <c r="AK273" i="4" s="1"/>
  <c r="O273" i="4"/>
  <c r="AI273" i="4" s="1"/>
  <c r="T272" i="4"/>
  <c r="AN272" i="4" s="1"/>
  <c r="S272" i="4"/>
  <c r="AM272" i="4" s="1"/>
  <c r="O272" i="4"/>
  <c r="AI272" i="4" s="1"/>
  <c r="T271" i="4"/>
  <c r="AN271" i="4" s="1"/>
  <c r="S271" i="4"/>
  <c r="AM271" i="4" s="1"/>
  <c r="Q271" i="4"/>
  <c r="AK271" i="4" s="1"/>
  <c r="O271" i="4"/>
  <c r="AI271" i="4" s="1"/>
  <c r="Q270" i="4"/>
  <c r="AK270" i="4" s="1"/>
  <c r="W269" i="4"/>
  <c r="AQ269" i="4" s="1"/>
  <c r="O269" i="4"/>
  <c r="AI269" i="4" s="1"/>
  <c r="S268" i="4"/>
  <c r="AM268" i="4" s="1"/>
  <c r="Q268" i="4"/>
  <c r="AK268" i="4" s="1"/>
  <c r="O268" i="4"/>
  <c r="AI268" i="4" s="1"/>
  <c r="B4" i="5"/>
  <c r="B30" i="5"/>
  <c r="B27" i="5"/>
  <c r="B28" i="5"/>
  <c r="B29" i="5"/>
  <c r="B17" i="5"/>
  <c r="B18" i="5"/>
  <c r="B19" i="5"/>
  <c r="B20" i="5"/>
  <c r="B21" i="5"/>
  <c r="B22" i="5"/>
  <c r="B23" i="5"/>
  <c r="B24" i="5"/>
  <c r="B25" i="5"/>
  <c r="B26" i="5"/>
  <c r="B8" i="5"/>
  <c r="B9" i="5"/>
  <c r="B10" i="5"/>
  <c r="B11" i="5"/>
  <c r="B12" i="5"/>
  <c r="B13" i="5"/>
  <c r="B14" i="5"/>
  <c r="B15" i="5"/>
  <c r="B16" i="5"/>
  <c r="B7" i="5"/>
  <c r="B6" i="5"/>
  <c r="B5" i="5"/>
  <c r="B2" i="5"/>
  <c r="B3" i="5"/>
  <c r="S266" i="4"/>
  <c r="AM266" i="4" s="1"/>
  <c r="Q266" i="4"/>
  <c r="AK266" i="4" s="1"/>
  <c r="O266" i="4"/>
  <c r="AI266" i="4" s="1"/>
  <c r="S265" i="4"/>
  <c r="AM265" i="4" s="1"/>
  <c r="Q265" i="4"/>
  <c r="AK265" i="4" s="1"/>
  <c r="O265" i="4"/>
  <c r="AI265" i="4" s="1"/>
  <c r="W264" i="4"/>
  <c r="AQ264" i="4" s="1"/>
  <c r="S264" i="4"/>
  <c r="AM264" i="4" s="1"/>
  <c r="O264" i="4"/>
  <c r="AI264" i="4" s="1"/>
  <c r="W263" i="4"/>
  <c r="AQ263" i="4" s="1"/>
  <c r="S263" i="4"/>
  <c r="AM263" i="4" s="1"/>
  <c r="O263" i="4"/>
  <c r="AI263" i="4" s="1"/>
  <c r="U262" i="4"/>
  <c r="AO262" i="4" s="1"/>
  <c r="S262" i="4"/>
  <c r="AM262" i="4" s="1"/>
  <c r="Q262" i="4"/>
  <c r="AK262" i="4" s="1"/>
  <c r="O262" i="4"/>
  <c r="AI262" i="4" s="1"/>
  <c r="W261" i="4"/>
  <c r="AQ261" i="4" s="1"/>
  <c r="U261" i="4"/>
  <c r="AO261" i="4" s="1"/>
  <c r="P261" i="4"/>
  <c r="AJ261" i="4" s="1"/>
  <c r="Q261" i="4"/>
  <c r="AK261" i="4" s="1"/>
  <c r="O261" i="4"/>
  <c r="AI261" i="4" s="1"/>
  <c r="T259" i="4"/>
  <c r="AN259" i="4" s="1"/>
  <c r="S259" i="4"/>
  <c r="AM259" i="4" s="1"/>
  <c r="O259" i="4"/>
  <c r="AI259" i="4" s="1"/>
  <c r="V258" i="4"/>
  <c r="AP258" i="4" s="1"/>
  <c r="T257" i="4"/>
  <c r="AN257" i="4" s="1"/>
  <c r="S257" i="4"/>
  <c r="AM257" i="4" s="1"/>
  <c r="Q257" i="4"/>
  <c r="AK257" i="4" s="1"/>
  <c r="O257" i="4"/>
  <c r="AI257" i="4" s="1"/>
  <c r="T256" i="4"/>
  <c r="AN256" i="4" s="1"/>
  <c r="S256" i="4"/>
  <c r="AM256" i="4" s="1"/>
  <c r="Q256" i="4"/>
  <c r="AK256" i="4" s="1"/>
  <c r="O256" i="4"/>
  <c r="AI256" i="4" s="1"/>
  <c r="T253" i="4"/>
  <c r="AN253" i="4" s="1"/>
  <c r="Q253" i="4"/>
  <c r="AK253" i="4" s="1"/>
  <c r="D255" i="4"/>
  <c r="F255" i="4" s="1"/>
  <c r="D254" i="4"/>
  <c r="K254" i="4" s="1"/>
  <c r="AE254" i="4" s="1"/>
  <c r="T250" i="4"/>
  <c r="AN250" i="4" s="1"/>
  <c r="Q250" i="4"/>
  <c r="AK250" i="4" s="1"/>
  <c r="D252" i="4"/>
  <c r="F252" i="4" s="1"/>
  <c r="D251" i="4"/>
  <c r="F251" i="4" s="1"/>
  <c r="V249" i="4"/>
  <c r="AP249" i="4" s="1"/>
  <c r="U248" i="4"/>
  <c r="AO248" i="4" s="1"/>
  <c r="S248" i="4"/>
  <c r="AM248" i="4" s="1"/>
  <c r="Q248" i="4"/>
  <c r="AK248" i="4" s="1"/>
  <c r="O248" i="4"/>
  <c r="AI248" i="4" s="1"/>
  <c r="T247" i="4"/>
  <c r="AN247" i="4" s="1"/>
  <c r="S247" i="4"/>
  <c r="AM247" i="4" s="1"/>
  <c r="O247" i="4"/>
  <c r="AI247" i="4" s="1"/>
  <c r="T246" i="4"/>
  <c r="AN246" i="4" s="1"/>
  <c r="S246" i="4"/>
  <c r="AM246" i="4" s="1"/>
  <c r="Q246" i="4"/>
  <c r="AK246" i="4" s="1"/>
  <c r="O246" i="4"/>
  <c r="AI246" i="4" s="1"/>
  <c r="U245" i="4"/>
  <c r="AO245" i="4" s="1"/>
  <c r="S245" i="4"/>
  <c r="AM245" i="4" s="1"/>
  <c r="Q245" i="4"/>
  <c r="AK245" i="4" s="1"/>
  <c r="O245" i="4"/>
  <c r="AI245" i="4" s="1"/>
  <c r="T244" i="4"/>
  <c r="AN244" i="4" s="1"/>
  <c r="S244" i="4"/>
  <c r="AM244" i="4" s="1"/>
  <c r="O244" i="4"/>
  <c r="AI244" i="4" s="1"/>
  <c r="T243" i="4"/>
  <c r="AN243" i="4" s="1"/>
  <c r="S243" i="4"/>
  <c r="AM243" i="4" s="1"/>
  <c r="Q243" i="4"/>
  <c r="AK243" i="4" s="1"/>
  <c r="O243" i="4"/>
  <c r="AI243" i="4" s="1"/>
  <c r="S242" i="4"/>
  <c r="AM242" i="4" s="1"/>
  <c r="Q242" i="4"/>
  <c r="AK242" i="4" s="1"/>
  <c r="O242" i="4"/>
  <c r="AI242" i="4" s="1"/>
  <c r="P241" i="4"/>
  <c r="AJ241" i="4" s="1"/>
  <c r="N241" i="4"/>
  <c r="AH241" i="4" s="1"/>
  <c r="O241" i="4"/>
  <c r="AI241" i="4" s="1"/>
  <c r="P240" i="4"/>
  <c r="AJ240" i="4" s="1"/>
  <c r="N240" i="4"/>
  <c r="AH240" i="4" s="1"/>
  <c r="O240" i="4"/>
  <c r="AI240" i="4" s="1"/>
  <c r="T239" i="4"/>
  <c r="AN239" i="4" s="1"/>
  <c r="R239" i="4"/>
  <c r="AL239" i="4" s="1"/>
  <c r="O239" i="4"/>
  <c r="AI239" i="4" s="1"/>
  <c r="T238" i="4"/>
  <c r="AN238" i="4" s="1"/>
  <c r="R238" i="4"/>
  <c r="AL238" i="4" s="1"/>
  <c r="O238" i="4"/>
  <c r="AI238" i="4" s="1"/>
  <c r="U30" i="5"/>
  <c r="T30" i="5"/>
  <c r="S30" i="5"/>
  <c r="R30" i="5"/>
  <c r="Q30" i="5"/>
  <c r="P30" i="5"/>
  <c r="O30" i="5"/>
  <c r="N30" i="5"/>
  <c r="M30" i="5"/>
  <c r="L30" i="5"/>
  <c r="K255" i="4" l="1"/>
  <c r="AE255" i="4" s="1"/>
  <c r="K251" i="4"/>
  <c r="AE251" i="4" s="1"/>
  <c r="J252" i="4"/>
  <c r="AD252" i="4" s="1"/>
  <c r="G255" i="4"/>
  <c r="AA255" i="4" s="1"/>
  <c r="E413" i="4"/>
  <c r="J255" i="4"/>
  <c r="AD255" i="4" s="1"/>
  <c r="I255" i="4"/>
  <c r="AC255" i="4" s="1"/>
  <c r="AA283" i="4"/>
  <c r="G281" i="4"/>
  <c r="J281" i="4"/>
  <c r="AD281" i="4" s="1"/>
  <c r="I281" i="4"/>
  <c r="AC281" i="4" s="1"/>
  <c r="H281" i="4"/>
  <c r="AB281" i="4" s="1"/>
  <c r="K281" i="4"/>
  <c r="AE281" i="4" s="1"/>
  <c r="M282" i="4"/>
  <c r="AG282" i="4" s="1"/>
  <c r="Z282" i="4" s="1"/>
  <c r="L283" i="4"/>
  <c r="AF283" i="4" s="1"/>
  <c r="F254" i="4"/>
  <c r="F253" i="4" s="1"/>
  <c r="K253" i="4"/>
  <c r="AE253" i="4" s="1"/>
  <c r="F250" i="4"/>
  <c r="H254" i="4"/>
  <c r="AB254" i="4" s="1"/>
  <c r="J254" i="4"/>
  <c r="AD254" i="4" s="1"/>
  <c r="G254" i="4"/>
  <c r="I254" i="4"/>
  <c r="AC254" i="4" s="1"/>
  <c r="H255" i="4"/>
  <c r="AB255" i="4" s="1"/>
  <c r="H251" i="4"/>
  <c r="AB251" i="4" s="1"/>
  <c r="J251" i="4"/>
  <c r="AD251" i="4" s="1"/>
  <c r="G252" i="4"/>
  <c r="AA252" i="4" s="1"/>
  <c r="I252" i="4"/>
  <c r="AC252" i="4" s="1"/>
  <c r="K252" i="4"/>
  <c r="AE252" i="4" s="1"/>
  <c r="G251" i="4"/>
  <c r="AA251" i="4" s="1"/>
  <c r="I251" i="4"/>
  <c r="AC251" i="4" s="1"/>
  <c r="H252" i="4"/>
  <c r="AB252" i="4" s="1"/>
  <c r="Z283" i="4" l="1"/>
  <c r="AA254" i="4"/>
  <c r="AA281" i="4"/>
  <c r="E283" i="4"/>
  <c r="E282" i="4"/>
  <c r="J250" i="4"/>
  <c r="AD250" i="4" s="1"/>
  <c r="G253" i="4"/>
  <c r="K250" i="4"/>
  <c r="AE250" i="4" s="1"/>
  <c r="I253" i="4"/>
  <c r="AC253" i="4" s="1"/>
  <c r="J253" i="4"/>
  <c r="AD253" i="4" s="1"/>
  <c r="L281" i="4"/>
  <c r="AF281" i="4" s="1"/>
  <c r="M281" i="4"/>
  <c r="AG281" i="4" s="1"/>
  <c r="L252" i="4"/>
  <c r="AF252" i="4" s="1"/>
  <c r="Z252" i="4" s="1"/>
  <c r="G250" i="4"/>
  <c r="H253" i="4"/>
  <c r="AB253" i="4" s="1"/>
  <c r="M254" i="4"/>
  <c r="AG254" i="4" s="1"/>
  <c r="I250" i="4"/>
  <c r="AC250" i="4" s="1"/>
  <c r="L255" i="4"/>
  <c r="AF255" i="4" s="1"/>
  <c r="Z255" i="4" s="1"/>
  <c r="H250" i="4"/>
  <c r="AB250" i="4" s="1"/>
  <c r="M251" i="4"/>
  <c r="AG251" i="4" s="1"/>
  <c r="Z251" i="4" s="1"/>
  <c r="Z254" i="4" l="1"/>
  <c r="AA250" i="4"/>
  <c r="E255" i="4"/>
  <c r="E281" i="4"/>
  <c r="E254" i="4"/>
  <c r="AA253" i="4"/>
  <c r="Z281" i="4"/>
  <c r="E251" i="4"/>
  <c r="L250" i="4"/>
  <c r="AF250" i="4" s="1"/>
  <c r="E252" i="4"/>
  <c r="M253" i="4"/>
  <c r="AG253" i="4" s="1"/>
  <c r="L253" i="4"/>
  <c r="AF253" i="4" s="1"/>
  <c r="M250" i="4"/>
  <c r="AG250" i="4" s="1"/>
  <c r="Z253" i="4" l="1"/>
  <c r="E253" i="4"/>
  <c r="E250" i="4"/>
  <c r="Z250" i="4"/>
  <c r="P3" i="5"/>
  <c r="O3" i="5"/>
  <c r="L3" i="5"/>
  <c r="U2" i="5"/>
  <c r="T2" i="5"/>
  <c r="P2" i="5"/>
  <c r="O2" i="5"/>
  <c r="L2" i="5"/>
  <c r="B2" i="7"/>
  <c r="F6" i="4"/>
  <c r="G6" i="4"/>
  <c r="AA6" i="4" s="1"/>
  <c r="H6" i="4"/>
  <c r="AB6" i="4" s="1"/>
  <c r="I6" i="4"/>
  <c r="AC6" i="4" s="1"/>
  <c r="J6" i="4"/>
  <c r="AD6" i="4" s="1"/>
  <c r="K6" i="4"/>
  <c r="AE6" i="4" s="1"/>
  <c r="O6" i="4"/>
  <c r="AI6" i="4" s="1"/>
  <c r="S6" i="4"/>
  <c r="AM6" i="4" s="1"/>
  <c r="T6" i="4"/>
  <c r="AN6" i="4" s="1"/>
  <c r="D7" i="4"/>
  <c r="G7" i="4" s="1"/>
  <c r="AA7" i="4" s="1"/>
  <c r="O7" i="4"/>
  <c r="AI7" i="4" s="1"/>
  <c r="S7" i="4"/>
  <c r="AM7" i="4" s="1"/>
  <c r="T7" i="4"/>
  <c r="AN7" i="4" s="1"/>
  <c r="U3" i="5"/>
  <c r="T3" i="5"/>
  <c r="S386" i="4"/>
  <c r="AM386" i="4" s="1"/>
  <c r="O386" i="4"/>
  <c r="AI386" i="4" s="1"/>
  <c r="W384" i="4"/>
  <c r="AQ384" i="4" s="1"/>
  <c r="U384" i="4"/>
  <c r="AO384" i="4" s="1"/>
  <c r="S384" i="4"/>
  <c r="AM384" i="4" s="1"/>
  <c r="Q384" i="4"/>
  <c r="AK384" i="4" s="1"/>
  <c r="O384" i="4"/>
  <c r="AI384" i="4" s="1"/>
  <c r="R380" i="4"/>
  <c r="AL380" i="4" s="1"/>
  <c r="Q380" i="4"/>
  <c r="AK380" i="4" s="1"/>
  <c r="J382" i="4"/>
  <c r="AD382" i="4" s="1"/>
  <c r="I381" i="4"/>
  <c r="AC381" i="4" s="1"/>
  <c r="T379" i="4"/>
  <c r="AN379" i="4" s="1"/>
  <c r="R379" i="4"/>
  <c r="AL379" i="4" l="1"/>
  <c r="H2" i="5"/>
  <c r="F2" i="5"/>
  <c r="I2" i="5"/>
  <c r="G2" i="5"/>
  <c r="E2" i="5"/>
  <c r="R3" i="5"/>
  <c r="M3" i="5"/>
  <c r="R2" i="5"/>
  <c r="M2" i="5"/>
  <c r="N2" i="5"/>
  <c r="N3" i="5"/>
  <c r="Q3" i="5"/>
  <c r="Q2" i="5"/>
  <c r="S2" i="5"/>
  <c r="S3" i="5"/>
  <c r="H7" i="4"/>
  <c r="AB7" i="4" s="1"/>
  <c r="L6" i="4"/>
  <c r="AF6" i="4" s="1"/>
  <c r="Z6" i="4" s="1"/>
  <c r="J7" i="4"/>
  <c r="AD7" i="4" s="1"/>
  <c r="F7" i="4"/>
  <c r="E3" i="5" s="1"/>
  <c r="K7" i="4"/>
  <c r="AE7" i="4" s="1"/>
  <c r="I7" i="4"/>
  <c r="AC7" i="4" s="1"/>
  <c r="G381" i="4"/>
  <c r="K381" i="4"/>
  <c r="AE381" i="4" s="1"/>
  <c r="J381" i="4"/>
  <c r="AD381" i="4" s="1"/>
  <c r="H381" i="4"/>
  <c r="AB381" i="4" s="1"/>
  <c r="G382" i="4"/>
  <c r="I382" i="4"/>
  <c r="AC382" i="4" s="1"/>
  <c r="K382" i="4"/>
  <c r="AE382" i="4" s="1"/>
  <c r="H382" i="4"/>
  <c r="AB382" i="4" s="1"/>
  <c r="AA382" i="4" l="1"/>
  <c r="AA381" i="4"/>
  <c r="K380" i="4"/>
  <c r="AE380" i="4" s="1"/>
  <c r="G380" i="4"/>
  <c r="J380" i="4"/>
  <c r="AD380" i="4" s="1"/>
  <c r="I3" i="5"/>
  <c r="H3" i="5"/>
  <c r="F3" i="5"/>
  <c r="I380" i="4"/>
  <c r="AC380" i="4" s="1"/>
  <c r="G3" i="5"/>
  <c r="E6" i="4"/>
  <c r="K2" i="5"/>
  <c r="J2" i="5"/>
  <c r="L7" i="4"/>
  <c r="AF7" i="4" s="1"/>
  <c r="Z7" i="4" s="1"/>
  <c r="L382" i="4"/>
  <c r="AF382" i="4" s="1"/>
  <c r="Z382" i="4" s="1"/>
  <c r="H380" i="4"/>
  <c r="AB380" i="4" s="1"/>
  <c r="M381" i="4"/>
  <c r="AG381" i="4" s="1"/>
  <c r="Z381" i="4" l="1"/>
  <c r="AA380" i="4"/>
  <c r="E381" i="4"/>
  <c r="E382" i="4"/>
  <c r="L380" i="4"/>
  <c r="AF380" i="4" s="1"/>
  <c r="E7" i="4"/>
  <c r="K3" i="5"/>
  <c r="J3" i="5"/>
  <c r="M380" i="4"/>
  <c r="AG380" i="4" s="1"/>
  <c r="E380" i="4" l="1"/>
  <c r="Z380" i="4"/>
  <c r="U237" i="4"/>
  <c r="AO237" i="4" s="1"/>
  <c r="Q237" i="4"/>
  <c r="AK237" i="4" s="1"/>
  <c r="O237" i="4"/>
  <c r="AI237" i="4" s="1"/>
  <c r="S236" i="4"/>
  <c r="AM236" i="4" s="1"/>
  <c r="O236" i="4"/>
  <c r="AI236" i="4" s="1"/>
  <c r="T236" i="4"/>
  <c r="AN236" i="4" s="1"/>
  <c r="S234" i="4"/>
  <c r="AM234" i="4" s="1"/>
  <c r="Q234" i="4"/>
  <c r="AK234" i="4" s="1"/>
  <c r="O234" i="4"/>
  <c r="AI234" i="4" s="1"/>
  <c r="W232" i="4"/>
  <c r="AQ232" i="4" s="1"/>
  <c r="P232" i="4"/>
  <c r="AJ232" i="4" s="1"/>
  <c r="O232" i="4"/>
  <c r="AI232" i="4" s="1"/>
  <c r="W231" i="4"/>
  <c r="AQ231" i="4" s="1"/>
  <c r="S231" i="4"/>
  <c r="AM231" i="4" s="1"/>
  <c r="O231" i="4"/>
  <c r="AI231" i="4" s="1"/>
  <c r="T230" i="4" l="1"/>
  <c r="AN230" i="4" s="1"/>
  <c r="R230" i="4"/>
  <c r="AL230" i="4" s="1"/>
  <c r="O230" i="4"/>
  <c r="AI230" i="4" s="1"/>
  <c r="T227" i="4"/>
  <c r="AN227" i="4" s="1"/>
  <c r="Q227" i="4"/>
  <c r="AK227" i="4" s="1"/>
  <c r="D229" i="4"/>
  <c r="I229" i="4" s="1"/>
  <c r="AC229" i="4" s="1"/>
  <c r="D228" i="4"/>
  <c r="K228" i="4" s="1"/>
  <c r="AE228" i="4" s="1"/>
  <c r="W226" i="4"/>
  <c r="AQ226" i="4" s="1"/>
  <c r="U226" i="4"/>
  <c r="AO226" i="4" s="1"/>
  <c r="S226" i="4"/>
  <c r="AM226" i="4" s="1"/>
  <c r="Q226" i="4"/>
  <c r="AK226" i="4" s="1"/>
  <c r="T225" i="4"/>
  <c r="AN225" i="4" s="1"/>
  <c r="S225" i="4"/>
  <c r="AM225" i="4" s="1"/>
  <c r="O225" i="4"/>
  <c r="AI225" i="4" s="1"/>
  <c r="T224" i="4"/>
  <c r="AN224" i="4" s="1"/>
  <c r="S224" i="4"/>
  <c r="AM224" i="4" s="1"/>
  <c r="Q224" i="4"/>
  <c r="AK224" i="4" s="1"/>
  <c r="O224" i="4"/>
  <c r="AI224" i="4" s="1"/>
  <c r="S223" i="4"/>
  <c r="AM223" i="4" s="1"/>
  <c r="Q223" i="4"/>
  <c r="AK223" i="4" s="1"/>
  <c r="O223" i="4"/>
  <c r="AI223" i="4" s="1"/>
  <c r="P222" i="4"/>
  <c r="AJ222" i="4" s="1"/>
  <c r="N222" i="4"/>
  <c r="AH222" i="4" s="1"/>
  <c r="O222" i="4"/>
  <c r="AI222" i="4" s="1"/>
  <c r="W221" i="4"/>
  <c r="AQ221" i="4" s="1"/>
  <c r="P221" i="4"/>
  <c r="AJ221" i="4" s="1"/>
  <c r="O221" i="4"/>
  <c r="AI221" i="4" s="1"/>
  <c r="W220" i="4"/>
  <c r="AQ220" i="4" s="1"/>
  <c r="U220" i="4"/>
  <c r="AO220" i="4" s="1"/>
  <c r="Q220" i="4"/>
  <c r="AK220" i="4" s="1"/>
  <c r="P220" i="4"/>
  <c r="AJ220" i="4" s="1"/>
  <c r="O220" i="4"/>
  <c r="AI220" i="4" s="1"/>
  <c r="V219" i="4"/>
  <c r="AP219" i="4" s="1"/>
  <c r="T218" i="4"/>
  <c r="AN218" i="4" s="1"/>
  <c r="Q218" i="4"/>
  <c r="AK218" i="4" s="1"/>
  <c r="O218" i="4"/>
  <c r="AI218" i="4" s="1"/>
  <c r="W217" i="4"/>
  <c r="AQ217" i="4" s="1"/>
  <c r="U217" i="4"/>
  <c r="AO217" i="4" s="1"/>
  <c r="Q217" i="4"/>
  <c r="AK217" i="4" s="1"/>
  <c r="P217" i="4"/>
  <c r="AJ217" i="4" s="1"/>
  <c r="O217" i="4"/>
  <c r="AI217" i="4" s="1"/>
  <c r="S215" i="4"/>
  <c r="AM215" i="4" s="1"/>
  <c r="Q215" i="4"/>
  <c r="AK215" i="4" s="1"/>
  <c r="O215" i="4"/>
  <c r="AI215" i="4" s="1"/>
  <c r="Q214" i="4"/>
  <c r="AK214" i="4" s="1"/>
  <c r="O214" i="4"/>
  <c r="AI214" i="4" s="1"/>
  <c r="S213" i="4"/>
  <c r="AM213" i="4" s="1"/>
  <c r="Q213" i="4"/>
  <c r="AK213" i="4" s="1"/>
  <c r="O213" i="4"/>
  <c r="AI213" i="4" s="1"/>
  <c r="S212" i="4"/>
  <c r="AM212" i="4" s="1"/>
  <c r="Q212" i="4"/>
  <c r="AK212" i="4" s="1"/>
  <c r="O212" i="4"/>
  <c r="AI212" i="4" s="1"/>
  <c r="T211" i="4"/>
  <c r="AN211" i="4" s="1"/>
  <c r="S211" i="4"/>
  <c r="AM211" i="4" s="1"/>
  <c r="O211" i="4"/>
  <c r="AI211" i="4" s="1"/>
  <c r="W210" i="4"/>
  <c r="AQ210" i="4" s="1"/>
  <c r="S210" i="4"/>
  <c r="AM210" i="4" s="1"/>
  <c r="Q210" i="4"/>
  <c r="AK210" i="4" s="1"/>
  <c r="O210" i="4"/>
  <c r="AI210" i="4" s="1"/>
  <c r="W209" i="4"/>
  <c r="AQ209" i="4" s="1"/>
  <c r="S209" i="4"/>
  <c r="AM209" i="4" s="1"/>
  <c r="O209" i="4"/>
  <c r="AI209" i="4" s="1"/>
  <c r="U208" i="4"/>
  <c r="AO208" i="4" s="1"/>
  <c r="S208" i="4"/>
  <c r="AM208" i="4" s="1"/>
  <c r="Q208" i="4"/>
  <c r="AK208" i="4" s="1"/>
  <c r="O208" i="4"/>
  <c r="AI208" i="4" s="1"/>
  <c r="W207" i="4"/>
  <c r="AQ207" i="4" s="1"/>
  <c r="U207" i="4"/>
  <c r="AO207" i="4" s="1"/>
  <c r="P207" i="4"/>
  <c r="AJ207" i="4" s="1"/>
  <c r="Q207" i="4"/>
  <c r="AK207" i="4" s="1"/>
  <c r="O207" i="4"/>
  <c r="AI207" i="4" s="1"/>
  <c r="T205" i="4"/>
  <c r="AN205" i="4" s="1"/>
  <c r="Q205" i="4"/>
  <c r="AK205" i="4" s="1"/>
  <c r="O205" i="4"/>
  <c r="AI205" i="4" s="1"/>
  <c r="V204" i="4"/>
  <c r="AP204" i="4" s="1"/>
  <c r="T203" i="4"/>
  <c r="AN203" i="4" s="1"/>
  <c r="S203" i="4"/>
  <c r="AM203" i="4" s="1"/>
  <c r="Q203" i="4"/>
  <c r="AK203" i="4" s="1"/>
  <c r="O203" i="4"/>
  <c r="AI203" i="4" s="1"/>
  <c r="T202" i="4"/>
  <c r="AN202" i="4" s="1"/>
  <c r="S202" i="4"/>
  <c r="AM202" i="4" s="1"/>
  <c r="Q202" i="4"/>
  <c r="AK202" i="4" s="1"/>
  <c r="O202" i="4"/>
  <c r="AI202" i="4" s="1"/>
  <c r="T199" i="4"/>
  <c r="AN199" i="4" s="1"/>
  <c r="Q199" i="4"/>
  <c r="AK199" i="4" s="1"/>
  <c r="D201" i="4"/>
  <c r="F201" i="4" s="1"/>
  <c r="D200" i="4"/>
  <c r="K200" i="4" s="1"/>
  <c r="AE200" i="4" s="1"/>
  <c r="G3312" i="2"/>
  <c r="G3313" i="2"/>
  <c r="G3314" i="2"/>
  <c r="G3315" i="2"/>
  <c r="T196" i="4"/>
  <c r="AN196" i="4" s="1"/>
  <c r="D198" i="4"/>
  <c r="F198" i="4" s="1"/>
  <c r="D197" i="4"/>
  <c r="F197" i="4" s="1"/>
  <c r="V195" i="4"/>
  <c r="AP195" i="4" s="1"/>
  <c r="U194" i="4"/>
  <c r="AO194" i="4" s="1"/>
  <c r="S194" i="4"/>
  <c r="AM194" i="4" s="1"/>
  <c r="Q194" i="4"/>
  <c r="AK194" i="4" s="1"/>
  <c r="O194" i="4"/>
  <c r="AI194" i="4" s="1"/>
  <c r="T193" i="4"/>
  <c r="AN193" i="4" s="1"/>
  <c r="Q193" i="4"/>
  <c r="AK193" i="4" s="1"/>
  <c r="O193" i="4"/>
  <c r="AI193" i="4" s="1"/>
  <c r="T192" i="4"/>
  <c r="AN192" i="4" s="1"/>
  <c r="S192" i="4"/>
  <c r="AM192" i="4" s="1"/>
  <c r="Q192" i="4"/>
  <c r="AK192" i="4" s="1"/>
  <c r="O192" i="4"/>
  <c r="AI192" i="4" s="1"/>
  <c r="T191" i="4"/>
  <c r="AN191" i="4" s="1"/>
  <c r="S191" i="4"/>
  <c r="AM191" i="4" s="1"/>
  <c r="Q191" i="4"/>
  <c r="AK191" i="4" s="1"/>
  <c r="O191" i="4"/>
  <c r="AI191" i="4" s="1"/>
  <c r="T190" i="4"/>
  <c r="AN190" i="4" s="1"/>
  <c r="S190" i="4"/>
  <c r="AM190" i="4" s="1"/>
  <c r="O190" i="4"/>
  <c r="AI190" i="4" s="1"/>
  <c r="T189" i="4"/>
  <c r="AN189" i="4" s="1"/>
  <c r="S189" i="4"/>
  <c r="AM189" i="4" s="1"/>
  <c r="Q189" i="4"/>
  <c r="AK189" i="4" s="1"/>
  <c r="O189" i="4"/>
  <c r="AI189" i="4" s="1"/>
  <c r="S188" i="4"/>
  <c r="AM188" i="4" s="1"/>
  <c r="Q188" i="4"/>
  <c r="AK188" i="4" s="1"/>
  <c r="O188" i="4"/>
  <c r="AI188" i="4" s="1"/>
  <c r="P187" i="4"/>
  <c r="AJ187" i="4" s="1"/>
  <c r="N187" i="4"/>
  <c r="AH187" i="4" s="1"/>
  <c r="O187" i="4"/>
  <c r="AI187" i="4" s="1"/>
  <c r="P186" i="4"/>
  <c r="AJ186" i="4" s="1"/>
  <c r="N186" i="4"/>
  <c r="AH186" i="4" s="1"/>
  <c r="O186" i="4"/>
  <c r="AI186" i="4" s="1"/>
  <c r="W185" i="4"/>
  <c r="AQ185" i="4" s="1"/>
  <c r="P185" i="4"/>
  <c r="AJ185" i="4" s="1"/>
  <c r="O185" i="4"/>
  <c r="AI185" i="4" s="1"/>
  <c r="J183" i="4"/>
  <c r="AD183" i="4" s="1"/>
  <c r="J180" i="4"/>
  <c r="AD180" i="4" s="1"/>
  <c r="V177" i="4"/>
  <c r="AP177" i="4" s="1"/>
  <c r="O176" i="4"/>
  <c r="AI176" i="4" s="1"/>
  <c r="R176" i="4"/>
  <c r="AL176" i="4" s="1"/>
  <c r="T176" i="4"/>
  <c r="AN176" i="4" s="1"/>
  <c r="T173" i="4"/>
  <c r="AN173" i="4" s="1"/>
  <c r="Q173" i="4"/>
  <c r="AK173" i="4" s="1"/>
  <c r="R173" i="4"/>
  <c r="AL173" i="4" s="1"/>
  <c r="O173" i="4"/>
  <c r="AI173" i="4" s="1"/>
  <c r="D175" i="4"/>
  <c r="F175" i="4" s="1"/>
  <c r="D174" i="4"/>
  <c r="F174" i="4" s="1"/>
  <c r="S172" i="4"/>
  <c r="AM172" i="4" s="1"/>
  <c r="Q172" i="4"/>
  <c r="AK172" i="4" s="1"/>
  <c r="O172" i="4"/>
  <c r="AI172" i="4" s="1"/>
  <c r="S171" i="4"/>
  <c r="AM171" i="4" s="1"/>
  <c r="O171" i="4"/>
  <c r="AI171" i="4" s="1"/>
  <c r="W170" i="4"/>
  <c r="AQ170" i="4" s="1"/>
  <c r="U170" i="4"/>
  <c r="AO170" i="4" s="1"/>
  <c r="S170" i="4"/>
  <c r="AM170" i="4" s="1"/>
  <c r="Q170" i="4"/>
  <c r="AK170" i="4" s="1"/>
  <c r="O170" i="4"/>
  <c r="AI170" i="4" s="1"/>
  <c r="T169" i="4"/>
  <c r="AN169" i="4" s="1"/>
  <c r="S169" i="4"/>
  <c r="AM169" i="4" s="1"/>
  <c r="O169" i="4"/>
  <c r="AI169" i="4" s="1"/>
  <c r="T168" i="4"/>
  <c r="AN168" i="4" s="1"/>
  <c r="S168" i="4"/>
  <c r="AM168" i="4" s="1"/>
  <c r="Q168" i="4"/>
  <c r="AK168" i="4" s="1"/>
  <c r="O168" i="4"/>
  <c r="AI168" i="4" s="1"/>
  <c r="S167" i="4"/>
  <c r="AM167" i="4" s="1"/>
  <c r="Q167" i="4"/>
  <c r="AK167" i="4" s="1"/>
  <c r="O167" i="4"/>
  <c r="AI167" i="4" s="1"/>
  <c r="W165" i="4"/>
  <c r="AQ165" i="4" s="1"/>
  <c r="P165" i="4"/>
  <c r="AJ165" i="4" s="1"/>
  <c r="O165" i="4"/>
  <c r="AI165" i="4" s="1"/>
  <c r="W164" i="4"/>
  <c r="AQ164" i="4" s="1"/>
  <c r="S164" i="4"/>
  <c r="AM164" i="4" s="1"/>
  <c r="O164" i="4"/>
  <c r="AI164" i="4" s="1"/>
  <c r="S163" i="4"/>
  <c r="AM163" i="4" s="1"/>
  <c r="Q163" i="4"/>
  <c r="AK163" i="4" s="1"/>
  <c r="O163" i="4"/>
  <c r="AI163" i="4" s="1"/>
  <c r="W162" i="4"/>
  <c r="AQ162" i="4" s="1"/>
  <c r="U162" i="4"/>
  <c r="AO162" i="4" s="1"/>
  <c r="S162" i="4"/>
  <c r="AM162" i="4" s="1"/>
  <c r="Q162" i="4"/>
  <c r="AK162" i="4" s="1"/>
  <c r="O162" i="4"/>
  <c r="AI162" i="4" s="1"/>
  <c r="S161" i="4"/>
  <c r="AM161" i="4" s="1"/>
  <c r="O161" i="4"/>
  <c r="AI161" i="4" s="1"/>
  <c r="T160" i="4"/>
  <c r="AN160" i="4" s="1"/>
  <c r="S160" i="4"/>
  <c r="AM160" i="4" s="1"/>
  <c r="O160" i="4"/>
  <c r="AI160" i="4" s="1"/>
  <c r="T159" i="4"/>
  <c r="AN159" i="4" s="1"/>
  <c r="S159" i="4"/>
  <c r="AM159" i="4" s="1"/>
  <c r="Q159" i="4"/>
  <c r="AK159" i="4" s="1"/>
  <c r="O159" i="4"/>
  <c r="AI159" i="4" s="1"/>
  <c r="S158" i="4"/>
  <c r="AM158" i="4" s="1"/>
  <c r="Q158" i="4"/>
  <c r="AK158" i="4" s="1"/>
  <c r="O158" i="4"/>
  <c r="AI158" i="4" s="1"/>
  <c r="P157" i="4"/>
  <c r="AJ157" i="4" s="1"/>
  <c r="N157" i="4"/>
  <c r="AH157" i="4" s="1"/>
  <c r="O157" i="4"/>
  <c r="AI157" i="4" s="1"/>
  <c r="W156" i="4"/>
  <c r="AQ156" i="4" s="1"/>
  <c r="P156" i="4"/>
  <c r="AJ156" i="4" s="1"/>
  <c r="O156" i="4"/>
  <c r="AI156" i="4" s="1"/>
  <c r="W155" i="4"/>
  <c r="AQ155" i="4" s="1"/>
  <c r="S155" i="4"/>
  <c r="AM155" i="4" s="1"/>
  <c r="O155" i="4"/>
  <c r="AI155" i="4" s="1"/>
  <c r="O154" i="4"/>
  <c r="AI154" i="4" s="1"/>
  <c r="T151" i="4"/>
  <c r="AN151" i="4" s="1"/>
  <c r="Q151" i="4"/>
  <c r="AK151" i="4" s="1"/>
  <c r="R151" i="4"/>
  <c r="AL151" i="4" s="1"/>
  <c r="O151" i="4"/>
  <c r="AI151" i="4" s="1"/>
  <c r="D153" i="4"/>
  <c r="F153" i="4" s="1"/>
  <c r="D152" i="4"/>
  <c r="I152" i="4" s="1"/>
  <c r="AC152" i="4" s="1"/>
  <c r="T150" i="4"/>
  <c r="AN150" i="4" s="1"/>
  <c r="R150" i="4"/>
  <c r="AL150" i="4" s="1"/>
  <c r="O150" i="4"/>
  <c r="AI150" i="4" s="1"/>
  <c r="T149" i="4"/>
  <c r="AN149" i="4" s="1"/>
  <c r="R149" i="4"/>
  <c r="AL149" i="4" s="1"/>
  <c r="O149" i="4"/>
  <c r="AI149" i="4" s="1"/>
  <c r="T146" i="4"/>
  <c r="AN146" i="4" s="1"/>
  <c r="Q146" i="4"/>
  <c r="AK146" i="4" s="1"/>
  <c r="R146" i="4"/>
  <c r="AL146" i="4" s="1"/>
  <c r="O146" i="4"/>
  <c r="AI146" i="4" s="1"/>
  <c r="D148" i="4"/>
  <c r="F148" i="4" s="1"/>
  <c r="D147" i="4"/>
  <c r="F147" i="4" s="1"/>
  <c r="D149" i="4"/>
  <c r="F149" i="4" s="1"/>
  <c r="D150" i="4"/>
  <c r="F150" i="4" s="1"/>
  <c r="Q145" i="4"/>
  <c r="AK145" i="4" s="1"/>
  <c r="S145" i="4"/>
  <c r="AM145" i="4" s="1"/>
  <c r="O145" i="4"/>
  <c r="AI145" i="4" s="1"/>
  <c r="W144" i="4"/>
  <c r="AQ144" i="4" s="1"/>
  <c r="U144" i="4"/>
  <c r="AO144" i="4" s="1"/>
  <c r="S144" i="4"/>
  <c r="AM144" i="4" s="1"/>
  <c r="Q144" i="4"/>
  <c r="AK144" i="4" s="1"/>
  <c r="O144" i="4"/>
  <c r="AI144" i="4" s="1"/>
  <c r="T143" i="4"/>
  <c r="AN143" i="4" s="1"/>
  <c r="S143" i="4"/>
  <c r="AM143" i="4" s="1"/>
  <c r="O143" i="4"/>
  <c r="AI143" i="4" s="1"/>
  <c r="T142" i="4"/>
  <c r="AN142" i="4" s="1"/>
  <c r="S142" i="4"/>
  <c r="AM142" i="4" s="1"/>
  <c r="O142" i="4"/>
  <c r="AI142" i="4" s="1"/>
  <c r="T141" i="4"/>
  <c r="AN141" i="4" s="1"/>
  <c r="S141" i="4"/>
  <c r="AM141" i="4" s="1"/>
  <c r="Q141" i="4"/>
  <c r="AK141" i="4" s="1"/>
  <c r="O141" i="4"/>
  <c r="AI141" i="4" s="1"/>
  <c r="S140" i="4"/>
  <c r="AM140" i="4" s="1"/>
  <c r="Q140" i="4"/>
  <c r="AK140" i="4" s="1"/>
  <c r="O140" i="4"/>
  <c r="AI140" i="4" s="1"/>
  <c r="P139" i="4"/>
  <c r="AJ139" i="4" s="1"/>
  <c r="N139" i="4"/>
  <c r="AH139" i="4" s="1"/>
  <c r="O139" i="4"/>
  <c r="AI139" i="4" s="1"/>
  <c r="W138" i="4"/>
  <c r="AQ138" i="4" s="1"/>
  <c r="P138" i="4"/>
  <c r="AJ138" i="4" s="1"/>
  <c r="O138" i="4"/>
  <c r="AI138" i="4" s="1"/>
  <c r="W137" i="4"/>
  <c r="AQ137" i="4" s="1"/>
  <c r="S137" i="4"/>
  <c r="AM137" i="4" s="1"/>
  <c r="O137" i="4"/>
  <c r="AI137" i="4" s="1"/>
  <c r="D136" i="4"/>
  <c r="F136" i="4" s="1"/>
  <c r="D135" i="4"/>
  <c r="F135" i="4" s="1"/>
  <c r="J133" i="4"/>
  <c r="AD133" i="4" s="1"/>
  <c r="K132" i="4"/>
  <c r="AE132" i="4" s="1"/>
  <c r="D134" i="4"/>
  <c r="D137" i="4"/>
  <c r="F137" i="4" s="1"/>
  <c r="R130" i="4"/>
  <c r="AL130" i="4" s="1"/>
  <c r="O130" i="4"/>
  <c r="AI130" i="4" s="1"/>
  <c r="V129" i="4"/>
  <c r="AP129" i="4" s="1"/>
  <c r="G128" i="4"/>
  <c r="AA128" i="4" s="1"/>
  <c r="K128" i="4"/>
  <c r="AE128" i="4" s="1"/>
  <c r="K127" i="4"/>
  <c r="AE127" i="4" s="1"/>
  <c r="T125" i="4"/>
  <c r="AN125" i="4" s="1"/>
  <c r="R125" i="4"/>
  <c r="AL125" i="4" s="1"/>
  <c r="J124" i="4"/>
  <c r="AD124" i="4" s="1"/>
  <c r="K123" i="4"/>
  <c r="AE123" i="4" s="1"/>
  <c r="T121" i="4"/>
  <c r="AN121" i="4" s="1"/>
  <c r="R121" i="4"/>
  <c r="AL121" i="4" s="1"/>
  <c r="T118" i="4"/>
  <c r="AN118" i="4" s="1"/>
  <c r="G2069" i="2"/>
  <c r="G2068" i="2"/>
  <c r="G2067" i="2"/>
  <c r="O118" i="4"/>
  <c r="AI118" i="4" s="1"/>
  <c r="Q118" i="4"/>
  <c r="AK118" i="4" s="1"/>
  <c r="R118" i="4"/>
  <c r="AL118" i="4" s="1"/>
  <c r="D120" i="4"/>
  <c r="I120" i="4" s="1"/>
  <c r="AC120" i="4" s="1"/>
  <c r="D119" i="4"/>
  <c r="F119" i="4" s="1"/>
  <c r="K116" i="4"/>
  <c r="AE116" i="4" s="1"/>
  <c r="K115" i="4"/>
  <c r="AE115" i="4" s="1"/>
  <c r="T113" i="4"/>
  <c r="AN113" i="4" s="1"/>
  <c r="R113" i="4"/>
  <c r="AL113" i="4" s="1"/>
  <c r="O113" i="4"/>
  <c r="AI113" i="4" s="1"/>
  <c r="R112" i="4"/>
  <c r="AL112" i="4" s="1"/>
  <c r="O112" i="4"/>
  <c r="AI112" i="4" s="1"/>
  <c r="R109" i="4"/>
  <c r="AL109" i="4" s="1"/>
  <c r="Q109" i="4"/>
  <c r="AK109" i="4" s="1"/>
  <c r="O109" i="4"/>
  <c r="AI109" i="4" s="1"/>
  <c r="D111" i="4"/>
  <c r="K111" i="4" s="1"/>
  <c r="AE111" i="4" s="1"/>
  <c r="D110" i="4"/>
  <c r="K110" i="4" s="1"/>
  <c r="AE110" i="4" s="1"/>
  <c r="G1972" i="2"/>
  <c r="T112" i="4" s="1"/>
  <c r="AN112" i="4" s="1"/>
  <c r="G1971" i="2"/>
  <c r="G1970" i="2"/>
  <c r="G1969" i="2"/>
  <c r="T106" i="4"/>
  <c r="AN106" i="4" s="1"/>
  <c r="Q106" i="4"/>
  <c r="AK106" i="4" s="1"/>
  <c r="R106" i="4"/>
  <c r="AL106" i="4" s="1"/>
  <c r="O106" i="4"/>
  <c r="AI106" i="4" s="1"/>
  <c r="D108" i="4"/>
  <c r="J108" i="4" s="1"/>
  <c r="AD108" i="4" s="1"/>
  <c r="G1914" i="2"/>
  <c r="D107" i="4"/>
  <c r="K107" i="4" s="1"/>
  <c r="AE107" i="4" s="1"/>
  <c r="G1898" i="2"/>
  <c r="G1896" i="2"/>
  <c r="G1897" i="2"/>
  <c r="R105" i="4"/>
  <c r="AL105" i="4" s="1"/>
  <c r="Q105" i="4"/>
  <c r="AK105" i="4" s="1"/>
  <c r="O105" i="4"/>
  <c r="AI105" i="4" s="1"/>
  <c r="K135" i="4" l="1"/>
  <c r="AE135" i="4" s="1"/>
  <c r="J201" i="4"/>
  <c r="AD201" i="4" s="1"/>
  <c r="K147" i="4"/>
  <c r="AE147" i="4" s="1"/>
  <c r="J136" i="4"/>
  <c r="AD136" i="4" s="1"/>
  <c r="J148" i="4"/>
  <c r="AD148" i="4" s="1"/>
  <c r="J175" i="4"/>
  <c r="AD175" i="4" s="1"/>
  <c r="K197" i="4"/>
  <c r="AE197" i="4" s="1"/>
  <c r="K153" i="4"/>
  <c r="AE153" i="4" s="1"/>
  <c r="J198" i="4"/>
  <c r="AD198" i="4" s="1"/>
  <c r="K120" i="4"/>
  <c r="AE120" i="4" s="1"/>
  <c r="I174" i="4"/>
  <c r="AC174" i="4" s="1"/>
  <c r="K229" i="4"/>
  <c r="AE229" i="4" s="1"/>
  <c r="G1900" i="2"/>
  <c r="D199" i="4"/>
  <c r="I183" i="4"/>
  <c r="AC183" i="4" s="1"/>
  <c r="G197" i="4"/>
  <c r="AA197" i="4" s="1"/>
  <c r="F200" i="4"/>
  <c r="F199" i="4" s="1"/>
  <c r="F229" i="4"/>
  <c r="J197" i="4"/>
  <c r="AD197" i="4" s="1"/>
  <c r="I197" i="4"/>
  <c r="AC197" i="4" s="1"/>
  <c r="G229" i="4"/>
  <c r="AA229" i="4" s="1"/>
  <c r="F228" i="4"/>
  <c r="J229" i="4"/>
  <c r="AD229" i="4" s="1"/>
  <c r="H228" i="4"/>
  <c r="AB228" i="4" s="1"/>
  <c r="J228" i="4"/>
  <c r="AD228" i="4" s="1"/>
  <c r="G120" i="4"/>
  <c r="AA120" i="4" s="1"/>
  <c r="D122" i="4"/>
  <c r="K126" i="4"/>
  <c r="AE126" i="4" s="1"/>
  <c r="F196" i="4"/>
  <c r="G228" i="4"/>
  <c r="AA228" i="4" s="1"/>
  <c r="I228" i="4"/>
  <c r="AC228" i="4" s="1"/>
  <c r="H229" i="4"/>
  <c r="AB229" i="4" s="1"/>
  <c r="G183" i="4"/>
  <c r="AA183" i="4" s="1"/>
  <c r="K183" i="4"/>
  <c r="AE183" i="4" s="1"/>
  <c r="H200" i="4"/>
  <c r="AB200" i="4" s="1"/>
  <c r="J200" i="4"/>
  <c r="AD200" i="4" s="1"/>
  <c r="G201" i="4"/>
  <c r="AA201" i="4" s="1"/>
  <c r="I201" i="4"/>
  <c r="AC201" i="4" s="1"/>
  <c r="K201" i="4"/>
  <c r="AE201" i="4" s="1"/>
  <c r="G200" i="4"/>
  <c r="AA200" i="4" s="1"/>
  <c r="I200" i="4"/>
  <c r="AC200" i="4" s="1"/>
  <c r="H201" i="4"/>
  <c r="AB201" i="4" s="1"/>
  <c r="G3317" i="2"/>
  <c r="J174" i="4"/>
  <c r="AD174" i="4" s="1"/>
  <c r="H197" i="4"/>
  <c r="AB197" i="4" s="1"/>
  <c r="G198" i="4"/>
  <c r="AA198" i="4" s="1"/>
  <c r="I198" i="4"/>
  <c r="AC198" i="4" s="1"/>
  <c r="K198" i="4"/>
  <c r="AE198" i="4" s="1"/>
  <c r="H198" i="4"/>
  <c r="AB198" i="4" s="1"/>
  <c r="F181" i="4"/>
  <c r="K182" i="4"/>
  <c r="AE182" i="4" s="1"/>
  <c r="D181" i="4"/>
  <c r="F178" i="4"/>
  <c r="H182" i="4"/>
  <c r="AB182" i="4" s="1"/>
  <c r="J182" i="4"/>
  <c r="AD182" i="4" s="1"/>
  <c r="I149" i="4"/>
  <c r="AC149" i="4" s="1"/>
  <c r="D151" i="4"/>
  <c r="F173" i="4"/>
  <c r="G182" i="4"/>
  <c r="AA182" i="4" s="1"/>
  <c r="I182" i="4"/>
  <c r="AC182" i="4" s="1"/>
  <c r="H183" i="4"/>
  <c r="AB183" i="4" s="1"/>
  <c r="D178" i="4"/>
  <c r="K179" i="4"/>
  <c r="AE179" i="4" s="1"/>
  <c r="I150" i="4"/>
  <c r="AC150" i="4" s="1"/>
  <c r="H179" i="4"/>
  <c r="AB179" i="4" s="1"/>
  <c r="J179" i="4"/>
  <c r="AD179" i="4" s="1"/>
  <c r="G180" i="4"/>
  <c r="AA180" i="4" s="1"/>
  <c r="I180" i="4"/>
  <c r="AC180" i="4" s="1"/>
  <c r="K180" i="4"/>
  <c r="AE180" i="4" s="1"/>
  <c r="I137" i="4"/>
  <c r="AC137" i="4" s="1"/>
  <c r="G179" i="4"/>
  <c r="AA179" i="4" s="1"/>
  <c r="I179" i="4"/>
  <c r="AC179" i="4" s="1"/>
  <c r="H180" i="4"/>
  <c r="AB180" i="4" s="1"/>
  <c r="D173" i="4"/>
  <c r="G174" i="4"/>
  <c r="AA174" i="4" s="1"/>
  <c r="K174" i="4"/>
  <c r="AE174" i="4" s="1"/>
  <c r="D131" i="4"/>
  <c r="F134" i="4"/>
  <c r="K150" i="4"/>
  <c r="AE150" i="4" s="1"/>
  <c r="G150" i="4"/>
  <c r="AA150" i="4" s="1"/>
  <c r="K149" i="4"/>
  <c r="AE149" i="4" s="1"/>
  <c r="G149" i="4"/>
  <c r="AA149" i="4" s="1"/>
  <c r="F146" i="4"/>
  <c r="J152" i="4"/>
  <c r="AD152" i="4" s="1"/>
  <c r="H174" i="4"/>
  <c r="AB174" i="4" s="1"/>
  <c r="G175" i="4"/>
  <c r="AA175" i="4" s="1"/>
  <c r="I175" i="4"/>
  <c r="AC175" i="4" s="1"/>
  <c r="K175" i="4"/>
  <c r="AE175" i="4" s="1"/>
  <c r="F152" i="4"/>
  <c r="F151" i="4" s="1"/>
  <c r="H175" i="4"/>
  <c r="AB175" i="4" s="1"/>
  <c r="G152" i="4"/>
  <c r="AA152" i="4" s="1"/>
  <c r="K152" i="4"/>
  <c r="AE152" i="4" s="1"/>
  <c r="J110" i="4"/>
  <c r="AD110" i="4" s="1"/>
  <c r="H153" i="4"/>
  <c r="AB153" i="4" s="1"/>
  <c r="J153" i="4"/>
  <c r="AD153" i="4" s="1"/>
  <c r="I110" i="4"/>
  <c r="AC110" i="4" s="1"/>
  <c r="G115" i="4"/>
  <c r="AA115" i="4" s="1"/>
  <c r="K137" i="4"/>
  <c r="AE137" i="4" s="1"/>
  <c r="G137" i="4"/>
  <c r="AA137" i="4" s="1"/>
  <c r="J150" i="4"/>
  <c r="AD150" i="4" s="1"/>
  <c r="H150" i="4"/>
  <c r="AB150" i="4" s="1"/>
  <c r="J149" i="4"/>
  <c r="AD149" i="4" s="1"/>
  <c r="H149" i="4"/>
  <c r="AB149" i="4" s="1"/>
  <c r="D146" i="4"/>
  <c r="H152" i="4"/>
  <c r="AB152" i="4" s="1"/>
  <c r="G153" i="4"/>
  <c r="AA153" i="4" s="1"/>
  <c r="I153" i="4"/>
  <c r="AC153" i="4" s="1"/>
  <c r="H147" i="4"/>
  <c r="AB147" i="4" s="1"/>
  <c r="J147" i="4"/>
  <c r="AD147" i="4" s="1"/>
  <c r="G148" i="4"/>
  <c r="AA148" i="4" s="1"/>
  <c r="I148" i="4"/>
  <c r="AC148" i="4" s="1"/>
  <c r="K148" i="4"/>
  <c r="AE148" i="4" s="1"/>
  <c r="J137" i="4"/>
  <c r="AD137" i="4" s="1"/>
  <c r="H137" i="4"/>
  <c r="AB137" i="4" s="1"/>
  <c r="G147" i="4"/>
  <c r="AA147" i="4" s="1"/>
  <c r="I147" i="4"/>
  <c r="AC147" i="4" s="1"/>
  <c r="H148" i="4"/>
  <c r="AB148" i="4" s="1"/>
  <c r="H135" i="4"/>
  <c r="AB135" i="4" s="1"/>
  <c r="J135" i="4"/>
  <c r="AD135" i="4" s="1"/>
  <c r="G136" i="4"/>
  <c r="AA136" i="4" s="1"/>
  <c r="I136" i="4"/>
  <c r="AC136" i="4" s="1"/>
  <c r="K136" i="4"/>
  <c r="AE136" i="4" s="1"/>
  <c r="F131" i="4"/>
  <c r="G135" i="4"/>
  <c r="AA135" i="4" s="1"/>
  <c r="I135" i="4"/>
  <c r="AC135" i="4" s="1"/>
  <c r="H136" i="4"/>
  <c r="AB136" i="4" s="1"/>
  <c r="H132" i="4"/>
  <c r="AB132" i="4" s="1"/>
  <c r="J132" i="4"/>
  <c r="AD132" i="4" s="1"/>
  <c r="G133" i="4"/>
  <c r="AA133" i="4" s="1"/>
  <c r="I133" i="4"/>
  <c r="AC133" i="4" s="1"/>
  <c r="K133" i="4"/>
  <c r="AE133" i="4" s="1"/>
  <c r="D126" i="4"/>
  <c r="G132" i="4"/>
  <c r="AA132" i="4" s="1"/>
  <c r="I132" i="4"/>
  <c r="AC132" i="4" s="1"/>
  <c r="H133" i="4"/>
  <c r="AB133" i="4" s="1"/>
  <c r="J128" i="4"/>
  <c r="AD128" i="4" s="1"/>
  <c r="I128" i="4"/>
  <c r="AC128" i="4" s="1"/>
  <c r="H127" i="4"/>
  <c r="AB127" i="4" s="1"/>
  <c r="J127" i="4"/>
  <c r="AD127" i="4" s="1"/>
  <c r="K119" i="4"/>
  <c r="AE119" i="4" s="1"/>
  <c r="G127" i="4"/>
  <c r="AA127" i="4" s="1"/>
  <c r="I127" i="4"/>
  <c r="AC127" i="4" s="1"/>
  <c r="H128" i="4"/>
  <c r="AB128" i="4" s="1"/>
  <c r="F120" i="4"/>
  <c r="F118" i="4" s="1"/>
  <c r="F122" i="4"/>
  <c r="H123" i="4"/>
  <c r="AB123" i="4" s="1"/>
  <c r="J123" i="4"/>
  <c r="AD123" i="4" s="1"/>
  <c r="G124" i="4"/>
  <c r="AA124" i="4" s="1"/>
  <c r="I124" i="4"/>
  <c r="AC124" i="4" s="1"/>
  <c r="K124" i="4"/>
  <c r="AE124" i="4" s="1"/>
  <c r="D109" i="4"/>
  <c r="G123" i="4"/>
  <c r="AA123" i="4" s="1"/>
  <c r="I123" i="4"/>
  <c r="AC123" i="4" s="1"/>
  <c r="H124" i="4"/>
  <c r="AB124" i="4" s="1"/>
  <c r="G2072" i="2"/>
  <c r="J120" i="4"/>
  <c r="AD120" i="4" s="1"/>
  <c r="H119" i="4"/>
  <c r="AB119" i="4" s="1"/>
  <c r="J119" i="4"/>
  <c r="AD119" i="4" s="1"/>
  <c r="J115" i="4"/>
  <c r="AD115" i="4" s="1"/>
  <c r="I115" i="4"/>
  <c r="AC115" i="4" s="1"/>
  <c r="G119" i="4"/>
  <c r="AA119" i="4" s="1"/>
  <c r="I119" i="4"/>
  <c r="AC119" i="4" s="1"/>
  <c r="H120" i="4"/>
  <c r="AB120" i="4" s="1"/>
  <c r="K114" i="4"/>
  <c r="AE114" i="4" s="1"/>
  <c r="H116" i="4"/>
  <c r="AB116" i="4" s="1"/>
  <c r="J116" i="4"/>
  <c r="AD116" i="4" s="1"/>
  <c r="K109" i="4"/>
  <c r="AE109" i="4" s="1"/>
  <c r="F110" i="4"/>
  <c r="F111" i="4"/>
  <c r="H115" i="4"/>
  <c r="AB115" i="4" s="1"/>
  <c r="G116" i="4"/>
  <c r="AA116" i="4" s="1"/>
  <c r="I116" i="4"/>
  <c r="AC116" i="4" s="1"/>
  <c r="G110" i="4"/>
  <c r="AA110" i="4" s="1"/>
  <c r="F108" i="4"/>
  <c r="F107" i="4"/>
  <c r="D106" i="4"/>
  <c r="H110" i="4"/>
  <c r="AB110" i="4" s="1"/>
  <c r="H111" i="4"/>
  <c r="AB111" i="4" s="1"/>
  <c r="J111" i="4"/>
  <c r="AD111" i="4" s="1"/>
  <c r="G111" i="4"/>
  <c r="AA111" i="4" s="1"/>
  <c r="I111" i="4"/>
  <c r="AC111" i="4" s="1"/>
  <c r="G1974" i="2"/>
  <c r="H107" i="4"/>
  <c r="AB107" i="4" s="1"/>
  <c r="J107" i="4"/>
  <c r="AD107" i="4" s="1"/>
  <c r="G108" i="4"/>
  <c r="AA108" i="4" s="1"/>
  <c r="I108" i="4"/>
  <c r="AC108" i="4" s="1"/>
  <c r="K108" i="4"/>
  <c r="AE108" i="4" s="1"/>
  <c r="G107" i="4"/>
  <c r="AA107" i="4" s="1"/>
  <c r="I107" i="4"/>
  <c r="AC107" i="4" s="1"/>
  <c r="H108" i="4"/>
  <c r="AB108" i="4" s="1"/>
  <c r="T104" i="4"/>
  <c r="AN104" i="4" s="1"/>
  <c r="R104" i="4"/>
  <c r="AL104" i="4" s="1"/>
  <c r="O102" i="4"/>
  <c r="AI102" i="4" s="1"/>
  <c r="S101" i="4"/>
  <c r="AM101" i="4" s="1"/>
  <c r="Q101" i="4"/>
  <c r="AK101" i="4" s="1"/>
  <c r="O101" i="4"/>
  <c r="AI101" i="4" s="1"/>
  <c r="S100" i="4"/>
  <c r="AM100" i="4" s="1"/>
  <c r="O100" i="4"/>
  <c r="AI100" i="4" s="1"/>
  <c r="W99" i="4"/>
  <c r="AQ99" i="4" s="1"/>
  <c r="U99" i="4"/>
  <c r="AO99" i="4" s="1"/>
  <c r="S99" i="4"/>
  <c r="AM99" i="4" s="1"/>
  <c r="Q99" i="4"/>
  <c r="AK99" i="4" s="1"/>
  <c r="T98" i="4"/>
  <c r="AN98" i="4" s="1"/>
  <c r="S98" i="4"/>
  <c r="AM98" i="4" s="1"/>
  <c r="Q98" i="4"/>
  <c r="AK98" i="4" s="1"/>
  <c r="O98" i="4"/>
  <c r="AI98" i="4" s="1"/>
  <c r="T97" i="4"/>
  <c r="AN97" i="4" s="1"/>
  <c r="S97" i="4"/>
  <c r="AM97" i="4" s="1"/>
  <c r="O97" i="4"/>
  <c r="AI97" i="4" s="1"/>
  <c r="W96" i="4"/>
  <c r="AQ96" i="4" s="1"/>
  <c r="U96" i="4"/>
  <c r="AO96" i="4" s="1"/>
  <c r="Q96" i="4"/>
  <c r="AK96" i="4" s="1"/>
  <c r="P96" i="4"/>
  <c r="AJ96" i="4" s="1"/>
  <c r="O96" i="4"/>
  <c r="AI96" i="4" s="1"/>
  <c r="P95" i="4"/>
  <c r="AJ95" i="4" s="1"/>
  <c r="N95" i="4"/>
  <c r="AH95" i="4" s="1"/>
  <c r="O95" i="4"/>
  <c r="AI95" i="4" s="1"/>
  <c r="Q94" i="4"/>
  <c r="AK94" i="4" s="1"/>
  <c r="O94" i="4"/>
  <c r="AI94" i="4" s="1"/>
  <c r="W93" i="4"/>
  <c r="AQ93" i="4" s="1"/>
  <c r="O93" i="4"/>
  <c r="AI93" i="4" s="1"/>
  <c r="V92" i="4"/>
  <c r="AP92" i="4" s="1"/>
  <c r="V91" i="4"/>
  <c r="AP91" i="4" s="1"/>
  <c r="V90" i="4"/>
  <c r="AP90" i="4" s="1"/>
  <c r="V89" i="4"/>
  <c r="AP89" i="4" s="1"/>
  <c r="V88" i="4"/>
  <c r="AP88" i="4" s="1"/>
  <c r="W87" i="4"/>
  <c r="AQ87" i="4" s="1"/>
  <c r="S87" i="4"/>
  <c r="AM87" i="4" s="1"/>
  <c r="O87" i="4"/>
  <c r="AI87" i="4" s="1"/>
  <c r="T86" i="4"/>
  <c r="AN86" i="4" s="1"/>
  <c r="R86" i="4"/>
  <c r="AL86" i="4" s="1"/>
  <c r="O86" i="4"/>
  <c r="AI86" i="4" s="1"/>
  <c r="T83" i="4"/>
  <c r="AN83" i="4" s="1"/>
  <c r="R83" i="4"/>
  <c r="AL83" i="4" s="1"/>
  <c r="Q83" i="4"/>
  <c r="AK83" i="4" s="1"/>
  <c r="O83" i="4"/>
  <c r="AI83" i="4" s="1"/>
  <c r="D85" i="4"/>
  <c r="I85" i="4" s="1"/>
  <c r="AC85" i="4" s="1"/>
  <c r="D84" i="4"/>
  <c r="F84" i="4" s="1"/>
  <c r="T82" i="4"/>
  <c r="AN82" i="4" s="1"/>
  <c r="S82" i="4"/>
  <c r="AM82" i="4" s="1"/>
  <c r="O82" i="4"/>
  <c r="AI82" i="4" s="1"/>
  <c r="T81" i="4"/>
  <c r="AN81" i="4" s="1"/>
  <c r="S81" i="4"/>
  <c r="AM81" i="4" s="1"/>
  <c r="Q81" i="4"/>
  <c r="AK81" i="4" s="1"/>
  <c r="O81" i="4"/>
  <c r="AI81" i="4" s="1"/>
  <c r="S80" i="4"/>
  <c r="AM80" i="4" s="1"/>
  <c r="Q80" i="4"/>
  <c r="AK80" i="4" s="1"/>
  <c r="O80" i="4"/>
  <c r="AI80" i="4" s="1"/>
  <c r="P79" i="4"/>
  <c r="AJ79" i="4" s="1"/>
  <c r="N79" i="4"/>
  <c r="AH79" i="4" s="1"/>
  <c r="O79" i="4"/>
  <c r="AI79" i="4" s="1"/>
  <c r="W78" i="4"/>
  <c r="AQ78" i="4" s="1"/>
  <c r="P78" i="4"/>
  <c r="AJ78" i="4" s="1"/>
  <c r="O78" i="4"/>
  <c r="AI78" i="4" s="1"/>
  <c r="S77" i="4"/>
  <c r="AM77" i="4" s="1"/>
  <c r="O77" i="4"/>
  <c r="AI77" i="4" s="1"/>
  <c r="O76" i="4"/>
  <c r="AI76" i="4" s="1"/>
  <c r="U74" i="4"/>
  <c r="AO74" i="4" s="1"/>
  <c r="S74" i="4"/>
  <c r="AM74" i="4" s="1"/>
  <c r="Q74" i="4"/>
  <c r="AK74" i="4" s="1"/>
  <c r="O74" i="4"/>
  <c r="AI74" i="4" s="1"/>
  <c r="W73" i="4"/>
  <c r="AQ73" i="4" s="1"/>
  <c r="U73" i="4"/>
  <c r="AO73" i="4" s="1"/>
  <c r="P73" i="4"/>
  <c r="AJ73" i="4" s="1"/>
  <c r="Q73" i="4"/>
  <c r="AK73" i="4" s="1"/>
  <c r="O73" i="4"/>
  <c r="AI73" i="4" s="1"/>
  <c r="W72" i="4"/>
  <c r="AQ72" i="4" s="1"/>
  <c r="P72" i="4"/>
  <c r="AJ72" i="4" s="1"/>
  <c r="O72" i="4"/>
  <c r="AI72" i="4" s="1"/>
  <c r="Q68" i="4"/>
  <c r="AK68" i="4" s="1"/>
  <c r="O68" i="4"/>
  <c r="AI68" i="4" s="1"/>
  <c r="O67" i="4"/>
  <c r="AI67" i="4" s="1"/>
  <c r="O66" i="4"/>
  <c r="AI66" i="4" s="1"/>
  <c r="T65" i="4"/>
  <c r="AN65" i="4" s="1"/>
  <c r="S65" i="4"/>
  <c r="AM65" i="4" s="1"/>
  <c r="Q65" i="4"/>
  <c r="AK65" i="4" s="1"/>
  <c r="O65" i="4"/>
  <c r="AI65" i="4" s="1"/>
  <c r="Q64" i="4"/>
  <c r="AK64" i="4" s="1"/>
  <c r="O64" i="4"/>
  <c r="AI64" i="4" s="1"/>
  <c r="T63" i="4"/>
  <c r="AN63" i="4" s="1"/>
  <c r="S63" i="4"/>
  <c r="AM63" i="4" s="1"/>
  <c r="O63" i="4"/>
  <c r="AI63" i="4" s="1"/>
  <c r="W62" i="4"/>
  <c r="AQ62" i="4" s="1"/>
  <c r="U62" i="4"/>
  <c r="AO62" i="4" s="1"/>
  <c r="S62" i="4"/>
  <c r="AM62" i="4" s="1"/>
  <c r="Q62" i="4"/>
  <c r="AK62" i="4" s="1"/>
  <c r="O62" i="4"/>
  <c r="AI62" i="4" s="1"/>
  <c r="P61" i="4"/>
  <c r="AJ61" i="4" s="1"/>
  <c r="W61" i="4"/>
  <c r="AQ61" i="4" s="1"/>
  <c r="O61" i="4"/>
  <c r="AI61" i="4" s="1"/>
  <c r="Q59" i="4"/>
  <c r="AK59" i="4" s="1"/>
  <c r="O59" i="4"/>
  <c r="AI59" i="4" s="1"/>
  <c r="J56" i="4"/>
  <c r="AD56" i="4" s="1"/>
  <c r="J57" i="4"/>
  <c r="AD57" i="4" s="1"/>
  <c r="Q54" i="4"/>
  <c r="AK54" i="4" s="1"/>
  <c r="O54" i="4"/>
  <c r="AI54" i="4" s="1"/>
  <c r="F51" i="4"/>
  <c r="G980" i="2"/>
  <c r="G979" i="2"/>
  <c r="G978" i="2"/>
  <c r="G977" i="2"/>
  <c r="Q49" i="4"/>
  <c r="AK49" i="4" s="1"/>
  <c r="S49" i="4"/>
  <c r="AM49" i="4" s="1"/>
  <c r="O49" i="4"/>
  <c r="AI49" i="4" s="1"/>
  <c r="T48" i="4"/>
  <c r="AN48" i="4" s="1"/>
  <c r="S48" i="4"/>
  <c r="AM48" i="4" s="1"/>
  <c r="Q48" i="4"/>
  <c r="AK48" i="4" s="1"/>
  <c r="O48" i="4"/>
  <c r="AI48" i="4" s="1"/>
  <c r="Q47" i="4"/>
  <c r="AK47" i="4" s="1"/>
  <c r="O47" i="4"/>
  <c r="AI47" i="4" s="1"/>
  <c r="S46" i="4"/>
  <c r="AM46" i="4" s="1"/>
  <c r="O46" i="4"/>
  <c r="AI46" i="4" s="1"/>
  <c r="D99" i="4"/>
  <c r="I99" i="4" s="1"/>
  <c r="AC99" i="4" s="1"/>
  <c r="D445" i="4"/>
  <c r="H445" i="4" s="1"/>
  <c r="AB445" i="4" s="1"/>
  <c r="D443" i="4"/>
  <c r="D442" i="4"/>
  <c r="K442" i="4" s="1"/>
  <c r="AE442" i="4" s="1"/>
  <c r="D440" i="4"/>
  <c r="H440" i="4" s="1"/>
  <c r="AB440" i="4" s="1"/>
  <c r="D439" i="4"/>
  <c r="H439" i="4" s="1"/>
  <c r="AB439" i="4" s="1"/>
  <c r="D438" i="4"/>
  <c r="D437" i="4"/>
  <c r="H437" i="4" s="1"/>
  <c r="AB437" i="4" s="1"/>
  <c r="D435" i="4"/>
  <c r="J435" i="4" s="1"/>
  <c r="AD435" i="4" s="1"/>
  <c r="D434" i="4"/>
  <c r="J434" i="4" s="1"/>
  <c r="AD434" i="4" s="1"/>
  <c r="D433" i="4"/>
  <c r="I433" i="4" s="1"/>
  <c r="AC433" i="4" s="1"/>
  <c r="D432" i="4"/>
  <c r="D431" i="4"/>
  <c r="I431" i="4" s="1"/>
  <c r="AC431" i="4" s="1"/>
  <c r="D430" i="4"/>
  <c r="J430" i="4" s="1"/>
  <c r="AD430" i="4" s="1"/>
  <c r="D427" i="4"/>
  <c r="J427" i="4" s="1"/>
  <c r="AD427" i="4" s="1"/>
  <c r="D426" i="4"/>
  <c r="H426" i="4" s="1"/>
  <c r="AB426" i="4" s="1"/>
  <c r="D425" i="4"/>
  <c r="H425" i="4" s="1"/>
  <c r="AB425" i="4" s="1"/>
  <c r="D424" i="4"/>
  <c r="D421" i="4"/>
  <c r="H421" i="4" s="1"/>
  <c r="AB421" i="4" s="1"/>
  <c r="D420" i="4"/>
  <c r="H420" i="4" s="1"/>
  <c r="AB420" i="4" s="1"/>
  <c r="D419" i="4"/>
  <c r="D418" i="4"/>
  <c r="J418" i="4" s="1"/>
  <c r="AD418" i="4" s="1"/>
  <c r="D417" i="4"/>
  <c r="D411" i="4"/>
  <c r="J411" i="4" s="1"/>
  <c r="AD411" i="4" s="1"/>
  <c r="D410" i="4"/>
  <c r="I410" i="4" s="1"/>
  <c r="AC410" i="4" s="1"/>
  <c r="D409" i="4"/>
  <c r="D408" i="4"/>
  <c r="I408" i="4" s="1"/>
  <c r="AC408" i="4" s="1"/>
  <c r="D407" i="4"/>
  <c r="J407" i="4" s="1"/>
  <c r="AD407" i="4" s="1"/>
  <c r="D406" i="4"/>
  <c r="J406" i="4" s="1"/>
  <c r="AD406" i="4" s="1"/>
  <c r="D405" i="4"/>
  <c r="H405" i="4" s="1"/>
  <c r="AB405" i="4" s="1"/>
  <c r="D404" i="4"/>
  <c r="J404" i="4" s="1"/>
  <c r="AD404" i="4" s="1"/>
  <c r="D403" i="4"/>
  <c r="H403" i="4" s="1"/>
  <c r="AB403" i="4" s="1"/>
  <c r="D402" i="4"/>
  <c r="G402" i="4" s="1"/>
  <c r="D401" i="4"/>
  <c r="H401" i="4" s="1"/>
  <c r="AB401" i="4" s="1"/>
  <c r="D399" i="4"/>
  <c r="H399" i="4" s="1"/>
  <c r="AB399" i="4" s="1"/>
  <c r="D393" i="4"/>
  <c r="K393" i="4" s="1"/>
  <c r="AE393" i="4" s="1"/>
  <c r="D392" i="4"/>
  <c r="H392" i="4" s="1"/>
  <c r="AB392" i="4" s="1"/>
  <c r="D391" i="4"/>
  <c r="G391" i="4" s="1"/>
  <c r="D390" i="4"/>
  <c r="H390" i="4" s="1"/>
  <c r="AB390" i="4" s="1"/>
  <c r="D389" i="4"/>
  <c r="K389" i="4" s="1"/>
  <c r="AE389" i="4" s="1"/>
  <c r="D388" i="4"/>
  <c r="G388" i="4" s="1"/>
  <c r="D386" i="4"/>
  <c r="H386" i="4" s="1"/>
  <c r="AB386" i="4" s="1"/>
  <c r="D384" i="4"/>
  <c r="H384" i="4" s="1"/>
  <c r="AB384" i="4" s="1"/>
  <c r="D375" i="4"/>
  <c r="AB375" i="4" s="1"/>
  <c r="D371" i="4"/>
  <c r="D370" i="4"/>
  <c r="D369" i="4"/>
  <c r="J369" i="4" s="1"/>
  <c r="AD369" i="4" s="1"/>
  <c r="D368" i="4"/>
  <c r="G368" i="4" s="1"/>
  <c r="D367" i="4"/>
  <c r="I367" i="4" s="1"/>
  <c r="AC367" i="4" s="1"/>
  <c r="D366" i="4"/>
  <c r="D365" i="4"/>
  <c r="I365" i="4" s="1"/>
  <c r="AC365" i="4" s="1"/>
  <c r="D364" i="4"/>
  <c r="D363" i="4"/>
  <c r="H363" i="4" s="1"/>
  <c r="AB363" i="4" s="1"/>
  <c r="D362" i="4"/>
  <c r="J362" i="4" s="1"/>
  <c r="AD362" i="4" s="1"/>
  <c r="D361" i="4"/>
  <c r="K361" i="4" s="1"/>
  <c r="AE361" i="4" s="1"/>
  <c r="D360" i="4"/>
  <c r="J360" i="4" s="1"/>
  <c r="AD360" i="4" s="1"/>
  <c r="D359" i="4"/>
  <c r="K359" i="4" s="1"/>
  <c r="AE359" i="4" s="1"/>
  <c r="D355" i="4"/>
  <c r="G355" i="4" s="1"/>
  <c r="D354" i="4"/>
  <c r="H354" i="4" s="1"/>
  <c r="AB354" i="4" s="1"/>
  <c r="D351" i="4"/>
  <c r="D350" i="4"/>
  <c r="H350" i="4" s="1"/>
  <c r="AB350" i="4" s="1"/>
  <c r="D349" i="4"/>
  <c r="D348" i="4"/>
  <c r="H348" i="4" s="1"/>
  <c r="AB348" i="4" s="1"/>
  <c r="D347" i="4"/>
  <c r="D345" i="4"/>
  <c r="H345" i="4" s="1"/>
  <c r="AB345" i="4" s="1"/>
  <c r="D344" i="4"/>
  <c r="J344" i="4" s="1"/>
  <c r="AD344" i="4" s="1"/>
  <c r="D343" i="4"/>
  <c r="H343" i="4" s="1"/>
  <c r="AB343" i="4" s="1"/>
  <c r="D342" i="4"/>
  <c r="J342" i="4" s="1"/>
  <c r="AD342" i="4" s="1"/>
  <c r="D341" i="4"/>
  <c r="D339" i="4"/>
  <c r="D336" i="4"/>
  <c r="D335" i="4"/>
  <c r="D332" i="4"/>
  <c r="D331" i="4"/>
  <c r="I331" i="4" s="1"/>
  <c r="AC331" i="4" s="1"/>
  <c r="D330" i="4"/>
  <c r="H330" i="4" s="1"/>
  <c r="AB330" i="4" s="1"/>
  <c r="D329" i="4"/>
  <c r="I329" i="4" s="1"/>
  <c r="AC329" i="4" s="1"/>
  <c r="D328" i="4"/>
  <c r="D327" i="4"/>
  <c r="K327" i="4" s="1"/>
  <c r="AE327" i="4" s="1"/>
  <c r="D326" i="4"/>
  <c r="G326" i="4" s="1"/>
  <c r="D325" i="4"/>
  <c r="K325" i="4" s="1"/>
  <c r="AE325" i="4" s="1"/>
  <c r="D324" i="4"/>
  <c r="D323" i="4"/>
  <c r="D322" i="4"/>
  <c r="H322" i="4" s="1"/>
  <c r="AB322" i="4" s="1"/>
  <c r="D321" i="4"/>
  <c r="K321" i="4" s="1"/>
  <c r="AE321" i="4" s="1"/>
  <c r="D320" i="4"/>
  <c r="D319" i="4"/>
  <c r="K319" i="4" s="1"/>
  <c r="AE319" i="4" s="1"/>
  <c r="D318" i="4"/>
  <c r="G318" i="4" s="1"/>
  <c r="D317" i="4"/>
  <c r="K317" i="4" s="1"/>
  <c r="AE317" i="4" s="1"/>
  <c r="D316" i="4"/>
  <c r="D315" i="4"/>
  <c r="G315" i="4" s="1"/>
  <c r="D314" i="4"/>
  <c r="J314" i="4" s="1"/>
  <c r="AD314" i="4" s="1"/>
  <c r="D313" i="4"/>
  <c r="K313" i="4" s="1"/>
  <c r="AE313" i="4" s="1"/>
  <c r="D312" i="4"/>
  <c r="D308" i="4"/>
  <c r="AE308" i="4" s="1"/>
  <c r="D307" i="4"/>
  <c r="J307" i="4" s="1"/>
  <c r="AD307" i="4" s="1"/>
  <c r="D306" i="4"/>
  <c r="K306" i="4" s="1"/>
  <c r="AE306" i="4" s="1"/>
  <c r="D305" i="4"/>
  <c r="J305" i="4" s="1"/>
  <c r="AD305" i="4" s="1"/>
  <c r="D304" i="4"/>
  <c r="K304" i="4" s="1"/>
  <c r="AE304" i="4" s="1"/>
  <c r="D303" i="4"/>
  <c r="J303" i="4" s="1"/>
  <c r="AD303" i="4" s="1"/>
  <c r="K302" i="4"/>
  <c r="AE302" i="4" s="1"/>
  <c r="D301" i="4"/>
  <c r="G301" i="4" s="1"/>
  <c r="D299" i="4"/>
  <c r="K299" i="4" s="1"/>
  <c r="AE299" i="4" s="1"/>
  <c r="D298" i="4"/>
  <c r="J298" i="4" s="1"/>
  <c r="AD298" i="4" s="1"/>
  <c r="D294" i="4"/>
  <c r="D293" i="4"/>
  <c r="J293" i="4" s="1"/>
  <c r="AD293" i="4" s="1"/>
  <c r="D292" i="4"/>
  <c r="G292" i="4" s="1"/>
  <c r="D291" i="4"/>
  <c r="G291" i="4" s="1"/>
  <c r="D290" i="4"/>
  <c r="G290" i="4" s="1"/>
  <c r="D289" i="4"/>
  <c r="H289" i="4" s="1"/>
  <c r="AB289" i="4" s="1"/>
  <c r="D288" i="4"/>
  <c r="D287" i="4"/>
  <c r="D286" i="4"/>
  <c r="D285" i="4"/>
  <c r="H285" i="4" s="1"/>
  <c r="AB285" i="4" s="1"/>
  <c r="D284" i="4"/>
  <c r="D281" i="4"/>
  <c r="D280" i="4"/>
  <c r="D279" i="4"/>
  <c r="H279" i="4" s="1"/>
  <c r="AB279" i="4" s="1"/>
  <c r="D278" i="4"/>
  <c r="D277" i="4"/>
  <c r="D276" i="4"/>
  <c r="D275" i="4"/>
  <c r="H275" i="4" s="1"/>
  <c r="AB275" i="4" s="1"/>
  <c r="D274" i="4"/>
  <c r="D273" i="4"/>
  <c r="J273" i="4" s="1"/>
  <c r="AD273" i="4" s="1"/>
  <c r="D272" i="4"/>
  <c r="J272" i="4" s="1"/>
  <c r="AD272" i="4" s="1"/>
  <c r="D271" i="4"/>
  <c r="H271" i="4" s="1"/>
  <c r="AB271" i="4" s="1"/>
  <c r="D270" i="4"/>
  <c r="G270" i="4" s="1"/>
  <c r="D269" i="4"/>
  <c r="D268" i="4"/>
  <c r="J268" i="4" s="1"/>
  <c r="AD268" i="4" s="1"/>
  <c r="D267" i="4"/>
  <c r="D266" i="4"/>
  <c r="J266" i="4" s="1"/>
  <c r="AD266" i="4" s="1"/>
  <c r="D265" i="4"/>
  <c r="D264" i="4"/>
  <c r="J264" i="4" s="1"/>
  <c r="AD264" i="4" s="1"/>
  <c r="D263" i="4"/>
  <c r="D262" i="4"/>
  <c r="D261" i="4"/>
  <c r="D259" i="4"/>
  <c r="D257" i="4"/>
  <c r="J257" i="4" s="1"/>
  <c r="AD257" i="4" s="1"/>
  <c r="D256" i="4"/>
  <c r="J256" i="4" s="1"/>
  <c r="AD256" i="4" s="1"/>
  <c r="D253" i="4"/>
  <c r="D250" i="4"/>
  <c r="D249" i="4"/>
  <c r="D248" i="4"/>
  <c r="G248" i="4" s="1"/>
  <c r="D247" i="4"/>
  <c r="J247" i="4" s="1"/>
  <c r="AD247" i="4" s="1"/>
  <c r="D246" i="4"/>
  <c r="J246" i="4" s="1"/>
  <c r="AD246" i="4" s="1"/>
  <c r="D245" i="4"/>
  <c r="J245" i="4" s="1"/>
  <c r="AD245" i="4" s="1"/>
  <c r="D244" i="4"/>
  <c r="J244" i="4" s="1"/>
  <c r="AD244" i="4" s="1"/>
  <c r="D243" i="4"/>
  <c r="J243" i="4" s="1"/>
  <c r="AD243" i="4" s="1"/>
  <c r="D242" i="4"/>
  <c r="K242" i="4" s="1"/>
  <c r="AE242" i="4" s="1"/>
  <c r="D241" i="4"/>
  <c r="D240" i="4"/>
  <c r="K240" i="4" s="1"/>
  <c r="AE240" i="4" s="1"/>
  <c r="D239" i="4"/>
  <c r="J239" i="4" s="1"/>
  <c r="AD239" i="4" s="1"/>
  <c r="D238" i="4"/>
  <c r="K238" i="4" s="1"/>
  <c r="AE238" i="4" s="1"/>
  <c r="D237" i="4"/>
  <c r="J237" i="4" s="1"/>
  <c r="AD237" i="4" s="1"/>
  <c r="D236" i="4"/>
  <c r="J235" i="4"/>
  <c r="AD235" i="4" s="1"/>
  <c r="D234" i="4"/>
  <c r="K234" i="4" s="1"/>
  <c r="AE234" i="4" s="1"/>
  <c r="D232" i="4"/>
  <c r="K232" i="4" s="1"/>
  <c r="AE232" i="4" s="1"/>
  <c r="D231" i="4"/>
  <c r="J231" i="4" s="1"/>
  <c r="AD231" i="4" s="1"/>
  <c r="D230" i="4"/>
  <c r="K230" i="4" s="1"/>
  <c r="AE230" i="4" s="1"/>
  <c r="D227" i="4"/>
  <c r="D226" i="4"/>
  <c r="J226" i="4" s="1"/>
  <c r="AD226" i="4" s="1"/>
  <c r="D225" i="4"/>
  <c r="J225" i="4" s="1"/>
  <c r="AD225" i="4" s="1"/>
  <c r="D224" i="4"/>
  <c r="D223" i="4"/>
  <c r="J223" i="4" s="1"/>
  <c r="AD223" i="4" s="1"/>
  <c r="D222" i="4"/>
  <c r="H222" i="4" s="1"/>
  <c r="AB222" i="4" s="1"/>
  <c r="D221" i="4"/>
  <c r="D220" i="4"/>
  <c r="K220" i="4" s="1"/>
  <c r="AE220" i="4" s="1"/>
  <c r="D218" i="4"/>
  <c r="D217" i="4"/>
  <c r="K217" i="4" s="1"/>
  <c r="AE217" i="4" s="1"/>
  <c r="D216" i="4"/>
  <c r="K216" i="4" s="1"/>
  <c r="AE216" i="4" s="1"/>
  <c r="D215" i="4"/>
  <c r="H215" i="4" s="1"/>
  <c r="AB215" i="4" s="1"/>
  <c r="D214" i="4"/>
  <c r="J214" i="4" s="1"/>
  <c r="AD214" i="4" s="1"/>
  <c r="D213" i="4"/>
  <c r="H213" i="4" s="1"/>
  <c r="AB213" i="4" s="1"/>
  <c r="D212" i="4"/>
  <c r="D211" i="4"/>
  <c r="H211" i="4" s="1"/>
  <c r="AB211" i="4" s="1"/>
  <c r="D210" i="4"/>
  <c r="D209" i="4"/>
  <c r="D208" i="4"/>
  <c r="J208" i="4" s="1"/>
  <c r="AD208" i="4" s="1"/>
  <c r="D207" i="4"/>
  <c r="H207" i="4" s="1"/>
  <c r="AB207" i="4" s="1"/>
  <c r="D205" i="4"/>
  <c r="D203" i="4"/>
  <c r="K203" i="4" s="1"/>
  <c r="AE203" i="4" s="1"/>
  <c r="D202" i="4"/>
  <c r="H202" i="4" s="1"/>
  <c r="AB202" i="4" s="1"/>
  <c r="D196" i="4"/>
  <c r="H195" i="4"/>
  <c r="AB195" i="4" s="1"/>
  <c r="D194" i="4"/>
  <c r="J194" i="4" s="1"/>
  <c r="AD194" i="4" s="1"/>
  <c r="D193" i="4"/>
  <c r="K193" i="4" s="1"/>
  <c r="AE193" i="4" s="1"/>
  <c r="D192" i="4"/>
  <c r="D191" i="4"/>
  <c r="K191" i="4" s="1"/>
  <c r="AE191" i="4" s="1"/>
  <c r="D190" i="4"/>
  <c r="J190" i="4" s="1"/>
  <c r="AD190" i="4" s="1"/>
  <c r="D189" i="4"/>
  <c r="K189" i="4" s="1"/>
  <c r="AE189" i="4" s="1"/>
  <c r="D188" i="4"/>
  <c r="D187" i="4"/>
  <c r="K187" i="4" s="1"/>
  <c r="AE187" i="4" s="1"/>
  <c r="D186" i="4"/>
  <c r="J186" i="4" s="1"/>
  <c r="AD186" i="4" s="1"/>
  <c r="D185" i="4"/>
  <c r="K185" i="4" s="1"/>
  <c r="AE185" i="4" s="1"/>
  <c r="D176" i="4"/>
  <c r="D172" i="4"/>
  <c r="H172" i="4" s="1"/>
  <c r="AB172" i="4" s="1"/>
  <c r="D171" i="4"/>
  <c r="I171" i="4" s="1"/>
  <c r="AC171" i="4" s="1"/>
  <c r="D170" i="4"/>
  <c r="G170" i="4" s="1"/>
  <c r="AA170" i="4" s="1"/>
  <c r="D169" i="4"/>
  <c r="K169" i="4" s="1"/>
  <c r="AE169" i="4" s="1"/>
  <c r="D168" i="4"/>
  <c r="H168" i="4" s="1"/>
  <c r="AB168" i="4" s="1"/>
  <c r="D167" i="4"/>
  <c r="K167" i="4" s="1"/>
  <c r="AE167" i="4" s="1"/>
  <c r="G166" i="4"/>
  <c r="D165" i="4"/>
  <c r="H165" i="4" s="1"/>
  <c r="AB165" i="4" s="1"/>
  <c r="D164" i="4"/>
  <c r="H164" i="4" s="1"/>
  <c r="AB164" i="4" s="1"/>
  <c r="D163" i="4"/>
  <c r="K163" i="4" s="1"/>
  <c r="AE163" i="4" s="1"/>
  <c r="D162" i="4"/>
  <c r="H162" i="4" s="1"/>
  <c r="AB162" i="4" s="1"/>
  <c r="D161" i="4"/>
  <c r="G161" i="4" s="1"/>
  <c r="AA161" i="4" s="1"/>
  <c r="D160" i="4"/>
  <c r="H160" i="4" s="1"/>
  <c r="AB160" i="4" s="1"/>
  <c r="D159" i="4"/>
  <c r="G159" i="4" s="1"/>
  <c r="AA159" i="4" s="1"/>
  <c r="D158" i="4"/>
  <c r="D157" i="4"/>
  <c r="G157" i="4" s="1"/>
  <c r="AA157" i="4" s="1"/>
  <c r="D156" i="4"/>
  <c r="H156" i="4" s="1"/>
  <c r="AB156" i="4" s="1"/>
  <c r="D155" i="4"/>
  <c r="K155" i="4" s="1"/>
  <c r="AE155" i="4" s="1"/>
  <c r="D154" i="4"/>
  <c r="H154" i="4" s="1"/>
  <c r="AB154" i="4" s="1"/>
  <c r="D145" i="4"/>
  <c r="H145" i="4" s="1"/>
  <c r="AB145" i="4" s="1"/>
  <c r="D144" i="4"/>
  <c r="D143" i="4"/>
  <c r="D142" i="4"/>
  <c r="D141" i="4"/>
  <c r="D140" i="4"/>
  <c r="D139" i="4"/>
  <c r="G139" i="4" s="1"/>
  <c r="AA139" i="4" s="1"/>
  <c r="D138" i="4"/>
  <c r="K138" i="4" s="1"/>
  <c r="AE138" i="4" s="1"/>
  <c r="D130" i="4"/>
  <c r="H130" i="4" s="1"/>
  <c r="AB130" i="4" s="1"/>
  <c r="D118" i="4"/>
  <c r="D114" i="4"/>
  <c r="D113" i="4"/>
  <c r="G113" i="4" s="1"/>
  <c r="AA113" i="4" s="1"/>
  <c r="D112" i="4"/>
  <c r="I112" i="4" s="1"/>
  <c r="AC112" i="4" s="1"/>
  <c r="D105" i="4"/>
  <c r="D102" i="4"/>
  <c r="J102" i="4" s="1"/>
  <c r="AD102" i="4" s="1"/>
  <c r="D101" i="4"/>
  <c r="D100" i="4"/>
  <c r="J100" i="4" s="1"/>
  <c r="AD100" i="4" s="1"/>
  <c r="D98" i="4"/>
  <c r="G98" i="4" s="1"/>
  <c r="D97" i="4"/>
  <c r="J97" i="4" s="1"/>
  <c r="AD97" i="4" s="1"/>
  <c r="D96" i="4"/>
  <c r="K96" i="4" s="1"/>
  <c r="AE96" i="4" s="1"/>
  <c r="D95" i="4"/>
  <c r="J95" i="4" s="1"/>
  <c r="AD95" i="4" s="1"/>
  <c r="D94" i="4"/>
  <c r="G94" i="4" s="1"/>
  <c r="D93" i="4"/>
  <c r="J93" i="4" s="1"/>
  <c r="AD93" i="4" s="1"/>
  <c r="D92" i="4"/>
  <c r="K92" i="4" s="1"/>
  <c r="AE92" i="4" s="1"/>
  <c r="D91" i="4"/>
  <c r="J91" i="4" s="1"/>
  <c r="AD91" i="4" s="1"/>
  <c r="D90" i="4"/>
  <c r="G90" i="4" s="1"/>
  <c r="AA90" i="4" s="1"/>
  <c r="D89" i="4"/>
  <c r="D87" i="4"/>
  <c r="I87" i="4" s="1"/>
  <c r="AC87" i="4" s="1"/>
  <c r="D86" i="4"/>
  <c r="J86" i="4" s="1"/>
  <c r="AD86" i="4" s="1"/>
  <c r="D82" i="4"/>
  <c r="J82" i="4" s="1"/>
  <c r="AD82" i="4" s="1"/>
  <c r="D81" i="4"/>
  <c r="J81" i="4" s="1"/>
  <c r="AD81" i="4" s="1"/>
  <c r="D80" i="4"/>
  <c r="D79" i="4"/>
  <c r="D78" i="4"/>
  <c r="H78" i="4" s="1"/>
  <c r="AB78" i="4" s="1"/>
  <c r="D77" i="4"/>
  <c r="D76" i="4"/>
  <c r="H76" i="4" s="1"/>
  <c r="AB76" i="4" s="1"/>
  <c r="D74" i="4"/>
  <c r="D73" i="4"/>
  <c r="D72" i="4"/>
  <c r="H72" i="4" s="1"/>
  <c r="AB72" i="4" s="1"/>
  <c r="D68" i="4"/>
  <c r="H68" i="4" s="1"/>
  <c r="AB68" i="4" s="1"/>
  <c r="D67" i="4"/>
  <c r="D66" i="4"/>
  <c r="H66" i="4" s="1"/>
  <c r="AB66" i="4" s="1"/>
  <c r="D65" i="4"/>
  <c r="G65" i="4" s="1"/>
  <c r="AA65" i="4" s="1"/>
  <c r="D64" i="4"/>
  <c r="H64" i="4" s="1"/>
  <c r="AB64" i="4" s="1"/>
  <c r="D63" i="4"/>
  <c r="D62" i="4"/>
  <c r="F62" i="4" s="1"/>
  <c r="D61" i="4"/>
  <c r="G61" i="4" s="1"/>
  <c r="AA61" i="4" s="1"/>
  <c r="D59" i="4"/>
  <c r="J58" i="4"/>
  <c r="AD58" i="4" s="1"/>
  <c r="D55" i="4"/>
  <c r="D54" i="4"/>
  <c r="H53" i="4"/>
  <c r="AB53" i="4" s="1"/>
  <c r="D49" i="4"/>
  <c r="G49" i="4" s="1"/>
  <c r="AA49" i="4" s="1"/>
  <c r="D48" i="4"/>
  <c r="I48" i="4" s="1"/>
  <c r="AC48" i="4" s="1"/>
  <c r="D47" i="4"/>
  <c r="G47" i="4" s="1"/>
  <c r="AA47" i="4" s="1"/>
  <c r="D46" i="4"/>
  <c r="H46" i="4" s="1"/>
  <c r="AB46" i="4" s="1"/>
  <c r="H60" i="4"/>
  <c r="AB60" i="4" s="1"/>
  <c r="I60" i="4"/>
  <c r="AC60" i="4" s="1"/>
  <c r="J60" i="4"/>
  <c r="AD60" i="4" s="1"/>
  <c r="K60" i="4"/>
  <c r="AE60" i="4" s="1"/>
  <c r="H69" i="4"/>
  <c r="AB69" i="4" s="1"/>
  <c r="I69" i="4"/>
  <c r="AC69" i="4" s="1"/>
  <c r="J69" i="4"/>
  <c r="AD69" i="4" s="1"/>
  <c r="K69" i="4"/>
  <c r="AE69" i="4" s="1"/>
  <c r="H70" i="4"/>
  <c r="AB70" i="4" s="1"/>
  <c r="I70" i="4"/>
  <c r="AC70" i="4" s="1"/>
  <c r="J70" i="4"/>
  <c r="AD70" i="4" s="1"/>
  <c r="K70" i="4"/>
  <c r="AE70" i="4" s="1"/>
  <c r="H71" i="4"/>
  <c r="AB71" i="4" s="1"/>
  <c r="I71" i="4"/>
  <c r="AC71" i="4" s="1"/>
  <c r="J71" i="4"/>
  <c r="AD71" i="4" s="1"/>
  <c r="K71" i="4"/>
  <c r="AE71" i="4" s="1"/>
  <c r="H75" i="4"/>
  <c r="AB75" i="4" s="1"/>
  <c r="I75" i="4"/>
  <c r="AC75" i="4" s="1"/>
  <c r="J75" i="4"/>
  <c r="AD75" i="4" s="1"/>
  <c r="K75" i="4"/>
  <c r="AE75" i="4" s="1"/>
  <c r="H88" i="4"/>
  <c r="AB88" i="4" s="1"/>
  <c r="I88" i="4"/>
  <c r="AC88" i="4" s="1"/>
  <c r="J88" i="4"/>
  <c r="AD88" i="4" s="1"/>
  <c r="K88" i="4"/>
  <c r="AE88" i="4" s="1"/>
  <c r="H103" i="4"/>
  <c r="AB103" i="4" s="1"/>
  <c r="I103" i="4"/>
  <c r="AC103" i="4" s="1"/>
  <c r="J103" i="4"/>
  <c r="AD103" i="4" s="1"/>
  <c r="K103" i="4"/>
  <c r="AE103" i="4" s="1"/>
  <c r="H104" i="4"/>
  <c r="AB104" i="4" s="1"/>
  <c r="I104" i="4"/>
  <c r="AC104" i="4" s="1"/>
  <c r="J104" i="4"/>
  <c r="AD104" i="4" s="1"/>
  <c r="K104" i="4"/>
  <c r="AE104" i="4" s="1"/>
  <c r="H121" i="4"/>
  <c r="AB121" i="4" s="1"/>
  <c r="I121" i="4"/>
  <c r="AC121" i="4" s="1"/>
  <c r="J121" i="4"/>
  <c r="AD121" i="4" s="1"/>
  <c r="K121" i="4"/>
  <c r="AE121" i="4" s="1"/>
  <c r="H125" i="4"/>
  <c r="AB125" i="4" s="1"/>
  <c r="I125" i="4"/>
  <c r="AC125" i="4" s="1"/>
  <c r="J125" i="4"/>
  <c r="AD125" i="4" s="1"/>
  <c r="K125" i="4"/>
  <c r="AE125" i="4" s="1"/>
  <c r="H129" i="4"/>
  <c r="AB129" i="4" s="1"/>
  <c r="I129" i="4"/>
  <c r="AC129" i="4" s="1"/>
  <c r="J129" i="4"/>
  <c r="AD129" i="4" s="1"/>
  <c r="K129" i="4"/>
  <c r="AE129" i="4" s="1"/>
  <c r="H177" i="4"/>
  <c r="AB177" i="4" s="1"/>
  <c r="I177" i="4"/>
  <c r="AC177" i="4" s="1"/>
  <c r="J177" i="4"/>
  <c r="AD177" i="4" s="1"/>
  <c r="K177" i="4"/>
  <c r="AE177" i="4" s="1"/>
  <c r="H184" i="4"/>
  <c r="AB184" i="4" s="1"/>
  <c r="I184" i="4"/>
  <c r="AC184" i="4" s="1"/>
  <c r="J184" i="4"/>
  <c r="AD184" i="4" s="1"/>
  <c r="K184" i="4"/>
  <c r="AE184" i="4" s="1"/>
  <c r="I195" i="4"/>
  <c r="AC195" i="4" s="1"/>
  <c r="K195" i="4"/>
  <c r="AE195" i="4" s="1"/>
  <c r="H204" i="4"/>
  <c r="AB204" i="4" s="1"/>
  <c r="I204" i="4"/>
  <c r="AC204" i="4" s="1"/>
  <c r="J204" i="4"/>
  <c r="AD204" i="4" s="1"/>
  <c r="K204" i="4"/>
  <c r="AE204" i="4" s="1"/>
  <c r="H206" i="4"/>
  <c r="AB206" i="4" s="1"/>
  <c r="I206" i="4"/>
  <c r="AC206" i="4" s="1"/>
  <c r="J206" i="4"/>
  <c r="AD206" i="4" s="1"/>
  <c r="K206" i="4"/>
  <c r="AE206" i="4" s="1"/>
  <c r="H219" i="4"/>
  <c r="AB219" i="4" s="1"/>
  <c r="I219" i="4"/>
  <c r="AC219" i="4" s="1"/>
  <c r="J219" i="4"/>
  <c r="AD219" i="4" s="1"/>
  <c r="K219" i="4"/>
  <c r="AE219" i="4" s="1"/>
  <c r="H258" i="4"/>
  <c r="AB258" i="4" s="1"/>
  <c r="I258" i="4"/>
  <c r="AC258" i="4" s="1"/>
  <c r="J258" i="4"/>
  <c r="AD258" i="4" s="1"/>
  <c r="K258" i="4"/>
  <c r="AE258" i="4" s="1"/>
  <c r="H260" i="4"/>
  <c r="AB260" i="4" s="1"/>
  <c r="I260" i="4"/>
  <c r="AC260" i="4" s="1"/>
  <c r="J260" i="4"/>
  <c r="AD260" i="4" s="1"/>
  <c r="K260" i="4"/>
  <c r="AE260" i="4" s="1"/>
  <c r="H297" i="4"/>
  <c r="AB297" i="4" s="1"/>
  <c r="I297" i="4"/>
  <c r="AC297" i="4" s="1"/>
  <c r="J297" i="4"/>
  <c r="AD297" i="4" s="1"/>
  <c r="K297" i="4"/>
  <c r="AE297" i="4" s="1"/>
  <c r="H300" i="4"/>
  <c r="AB300" i="4" s="1"/>
  <c r="I300" i="4"/>
  <c r="AC300" i="4" s="1"/>
  <c r="J300" i="4"/>
  <c r="AD300" i="4" s="1"/>
  <c r="K300" i="4"/>
  <c r="AE300" i="4" s="1"/>
  <c r="H311" i="4"/>
  <c r="AB311" i="4" s="1"/>
  <c r="I311" i="4"/>
  <c r="AC311" i="4" s="1"/>
  <c r="J311" i="4"/>
  <c r="AD311" i="4" s="1"/>
  <c r="K311" i="4"/>
  <c r="AE311" i="4" s="1"/>
  <c r="H340" i="4"/>
  <c r="AB340" i="4" s="1"/>
  <c r="I340" i="4"/>
  <c r="AC340" i="4" s="1"/>
  <c r="J340" i="4"/>
  <c r="AD340" i="4" s="1"/>
  <c r="K340" i="4"/>
  <c r="AE340" i="4" s="1"/>
  <c r="H346" i="4"/>
  <c r="AB346" i="4" s="1"/>
  <c r="I346" i="4"/>
  <c r="AC346" i="4" s="1"/>
  <c r="J346" i="4"/>
  <c r="AD346" i="4" s="1"/>
  <c r="K346" i="4"/>
  <c r="AE346" i="4" s="1"/>
  <c r="H352" i="4"/>
  <c r="AB352" i="4" s="1"/>
  <c r="I352" i="4"/>
  <c r="AC352" i="4" s="1"/>
  <c r="J352" i="4"/>
  <c r="AD352" i="4" s="1"/>
  <c r="K352" i="4"/>
  <c r="AE352" i="4" s="1"/>
  <c r="H353" i="4"/>
  <c r="AB353" i="4" s="1"/>
  <c r="I353" i="4"/>
  <c r="AC353" i="4" s="1"/>
  <c r="J353" i="4"/>
  <c r="AD353" i="4" s="1"/>
  <c r="K353" i="4"/>
  <c r="AE353" i="4" s="1"/>
  <c r="H356" i="4"/>
  <c r="AB356" i="4" s="1"/>
  <c r="I356" i="4"/>
  <c r="AC356" i="4" s="1"/>
  <c r="J356" i="4"/>
  <c r="AD356" i="4" s="1"/>
  <c r="K356" i="4"/>
  <c r="AE356" i="4" s="1"/>
  <c r="H357" i="4"/>
  <c r="AB357" i="4" s="1"/>
  <c r="I357" i="4"/>
  <c r="AC357" i="4" s="1"/>
  <c r="J357" i="4"/>
  <c r="AD357" i="4" s="1"/>
  <c r="K357" i="4"/>
  <c r="AE357" i="4" s="1"/>
  <c r="H358" i="4"/>
  <c r="AB358" i="4" s="1"/>
  <c r="I358" i="4"/>
  <c r="AC358" i="4" s="1"/>
  <c r="J358" i="4"/>
  <c r="AD358" i="4" s="1"/>
  <c r="K358" i="4"/>
  <c r="AE358" i="4" s="1"/>
  <c r="H372" i="4"/>
  <c r="AB372" i="4" s="1"/>
  <c r="I372" i="4"/>
  <c r="AC372" i="4" s="1"/>
  <c r="J372" i="4"/>
  <c r="AD372" i="4" s="1"/>
  <c r="K372" i="4"/>
  <c r="AE372" i="4" s="1"/>
  <c r="H373" i="4"/>
  <c r="AB373" i="4" s="1"/>
  <c r="I373" i="4"/>
  <c r="AC373" i="4" s="1"/>
  <c r="J373" i="4"/>
  <c r="AD373" i="4" s="1"/>
  <c r="K373" i="4"/>
  <c r="AE373" i="4" s="1"/>
  <c r="H374" i="4"/>
  <c r="AB374" i="4" s="1"/>
  <c r="I374" i="4"/>
  <c r="AC374" i="4" s="1"/>
  <c r="J374" i="4"/>
  <c r="AD374" i="4" s="1"/>
  <c r="K374" i="4"/>
  <c r="AE374" i="4" s="1"/>
  <c r="H378" i="4"/>
  <c r="AB378" i="4" s="1"/>
  <c r="I378" i="4"/>
  <c r="AC378" i="4" s="1"/>
  <c r="J378" i="4"/>
  <c r="AD378" i="4" s="1"/>
  <c r="K378" i="4"/>
  <c r="AE378" i="4" s="1"/>
  <c r="H379" i="4"/>
  <c r="AB379" i="4" s="1"/>
  <c r="I379" i="4"/>
  <c r="AC379" i="4" s="1"/>
  <c r="J379" i="4"/>
  <c r="AD379" i="4" s="1"/>
  <c r="K379" i="4"/>
  <c r="AE379" i="4" s="1"/>
  <c r="H383" i="4"/>
  <c r="AB383" i="4" s="1"/>
  <c r="I383" i="4"/>
  <c r="AC383" i="4" s="1"/>
  <c r="J383" i="4"/>
  <c r="AD383" i="4" s="1"/>
  <c r="K383" i="4"/>
  <c r="AE383" i="4" s="1"/>
  <c r="H385" i="4"/>
  <c r="AB385" i="4" s="1"/>
  <c r="I385" i="4"/>
  <c r="AC385" i="4" s="1"/>
  <c r="J385" i="4"/>
  <c r="AD385" i="4" s="1"/>
  <c r="K385" i="4"/>
  <c r="AE385" i="4" s="1"/>
  <c r="H387" i="4"/>
  <c r="AB387" i="4" s="1"/>
  <c r="I387" i="4"/>
  <c r="AC387" i="4" s="1"/>
  <c r="J387" i="4"/>
  <c r="AD387" i="4" s="1"/>
  <c r="K387" i="4"/>
  <c r="AE387" i="4" s="1"/>
  <c r="H394" i="4"/>
  <c r="AB394" i="4" s="1"/>
  <c r="I394" i="4"/>
  <c r="AC394" i="4" s="1"/>
  <c r="J394" i="4"/>
  <c r="AD394" i="4" s="1"/>
  <c r="K394" i="4"/>
  <c r="AE394" i="4" s="1"/>
  <c r="H395" i="4"/>
  <c r="AB395" i="4" s="1"/>
  <c r="I395" i="4"/>
  <c r="AC395" i="4" s="1"/>
  <c r="J395" i="4"/>
  <c r="AD395" i="4" s="1"/>
  <c r="K395" i="4"/>
  <c r="AE395" i="4" s="1"/>
  <c r="H396" i="4"/>
  <c r="AB396" i="4" s="1"/>
  <c r="I396" i="4"/>
  <c r="AC396" i="4" s="1"/>
  <c r="J396" i="4"/>
  <c r="AD396" i="4" s="1"/>
  <c r="K396" i="4"/>
  <c r="AE396" i="4" s="1"/>
  <c r="H397" i="4"/>
  <c r="AB397" i="4" s="1"/>
  <c r="I397" i="4"/>
  <c r="AC397" i="4" s="1"/>
  <c r="J397" i="4"/>
  <c r="AD397" i="4" s="1"/>
  <c r="K397" i="4"/>
  <c r="AE397" i="4" s="1"/>
  <c r="H398" i="4"/>
  <c r="AB398" i="4" s="1"/>
  <c r="I398" i="4"/>
  <c r="AC398" i="4" s="1"/>
  <c r="J398" i="4"/>
  <c r="AD398" i="4" s="1"/>
  <c r="K398" i="4"/>
  <c r="AE398" i="4" s="1"/>
  <c r="H412" i="4"/>
  <c r="AB412" i="4" s="1"/>
  <c r="I412" i="4"/>
  <c r="AC412" i="4" s="1"/>
  <c r="J412" i="4"/>
  <c r="AD412" i="4" s="1"/>
  <c r="K412" i="4"/>
  <c r="AE412" i="4" s="1"/>
  <c r="H416" i="4"/>
  <c r="AB416" i="4" s="1"/>
  <c r="I416" i="4"/>
  <c r="AC416" i="4" s="1"/>
  <c r="J416" i="4"/>
  <c r="AD416" i="4" s="1"/>
  <c r="K416" i="4"/>
  <c r="AE416" i="4" s="1"/>
  <c r="H422" i="4"/>
  <c r="AB422" i="4" s="1"/>
  <c r="I422" i="4"/>
  <c r="AC422" i="4" s="1"/>
  <c r="J422" i="4"/>
  <c r="AD422" i="4" s="1"/>
  <c r="K422" i="4"/>
  <c r="AE422" i="4" s="1"/>
  <c r="K423" i="4"/>
  <c r="AE423" i="4" s="1"/>
  <c r="J429" i="4"/>
  <c r="AD429" i="4" s="1"/>
  <c r="H441" i="4"/>
  <c r="AB441" i="4" s="1"/>
  <c r="I441" i="4"/>
  <c r="AC441" i="4" s="1"/>
  <c r="J441" i="4"/>
  <c r="AD441" i="4" s="1"/>
  <c r="K441" i="4"/>
  <c r="AE441" i="4" s="1"/>
  <c r="H444" i="4"/>
  <c r="AB444" i="4" s="1"/>
  <c r="I444" i="4"/>
  <c r="AC444" i="4" s="1"/>
  <c r="J444" i="4"/>
  <c r="AD444" i="4" s="1"/>
  <c r="K444" i="4"/>
  <c r="AE444" i="4" s="1"/>
  <c r="G60" i="4"/>
  <c r="AA60" i="4" s="1"/>
  <c r="G69" i="4"/>
  <c r="G70" i="4"/>
  <c r="G71" i="4"/>
  <c r="G75" i="4"/>
  <c r="G88" i="4"/>
  <c r="AA88" i="4" s="1"/>
  <c r="G103" i="4"/>
  <c r="AA103" i="4" s="1"/>
  <c r="G104" i="4"/>
  <c r="AA104" i="4" s="1"/>
  <c r="G121" i="4"/>
  <c r="AA121" i="4" s="1"/>
  <c r="G125" i="4"/>
  <c r="AA125" i="4" s="1"/>
  <c r="G129" i="4"/>
  <c r="AA129" i="4" s="1"/>
  <c r="G177" i="4"/>
  <c r="AA177" i="4" s="1"/>
  <c r="G184" i="4"/>
  <c r="AA184" i="4" s="1"/>
  <c r="G204" i="4"/>
  <c r="AA204" i="4" s="1"/>
  <c r="G206" i="4"/>
  <c r="AA206" i="4" s="1"/>
  <c r="G219" i="4"/>
  <c r="AA219" i="4" s="1"/>
  <c r="G258" i="4"/>
  <c r="AA258" i="4" s="1"/>
  <c r="G260" i="4"/>
  <c r="AA260" i="4" s="1"/>
  <c r="G297" i="4"/>
  <c r="AA297" i="4" s="1"/>
  <c r="G300" i="4"/>
  <c r="AA300" i="4" s="1"/>
  <c r="G302" i="4"/>
  <c r="G311" i="4"/>
  <c r="AA311" i="4" s="1"/>
  <c r="G340" i="4"/>
  <c r="AA340" i="4" s="1"/>
  <c r="G346" i="4"/>
  <c r="AA346" i="4" s="1"/>
  <c r="G352" i="4"/>
  <c r="AA352" i="4" s="1"/>
  <c r="G353" i="4"/>
  <c r="AA353" i="4" s="1"/>
  <c r="G356" i="4"/>
  <c r="AA356" i="4" s="1"/>
  <c r="G357" i="4"/>
  <c r="AA357" i="4" s="1"/>
  <c r="G358" i="4"/>
  <c r="AA358" i="4" s="1"/>
  <c r="G372" i="4"/>
  <c r="AA372" i="4" s="1"/>
  <c r="G373" i="4"/>
  <c r="AA373" i="4" s="1"/>
  <c r="G374" i="4"/>
  <c r="AA374" i="4" s="1"/>
  <c r="G378" i="4"/>
  <c r="AA378" i="4" s="1"/>
  <c r="G379" i="4"/>
  <c r="AA379" i="4" s="1"/>
  <c r="G383" i="4"/>
  <c r="AA383" i="4" s="1"/>
  <c r="G385" i="4"/>
  <c r="G387" i="4"/>
  <c r="G394" i="4"/>
  <c r="G395" i="4"/>
  <c r="G396" i="4"/>
  <c r="G397" i="4"/>
  <c r="G398" i="4"/>
  <c r="G412" i="4"/>
  <c r="G416" i="4"/>
  <c r="G422" i="4"/>
  <c r="G423" i="4"/>
  <c r="G429" i="4"/>
  <c r="G441" i="4"/>
  <c r="G444" i="4"/>
  <c r="T45" i="4"/>
  <c r="AN45" i="4" s="1"/>
  <c r="S45" i="4"/>
  <c r="AM45" i="4" s="1"/>
  <c r="O45" i="4"/>
  <c r="AI45" i="4" s="1"/>
  <c r="D45" i="4"/>
  <c r="H45" i="4" s="1"/>
  <c r="AB45" i="4" s="1"/>
  <c r="W44" i="4"/>
  <c r="AQ44" i="4" s="1"/>
  <c r="U44" i="4"/>
  <c r="AO44" i="4" s="1"/>
  <c r="S44" i="4"/>
  <c r="AM44" i="4" s="1"/>
  <c r="Q44" i="4"/>
  <c r="AK44" i="4" s="1"/>
  <c r="O44" i="4"/>
  <c r="AI44" i="4" s="1"/>
  <c r="D44" i="4"/>
  <c r="F44" i="4" s="1"/>
  <c r="W43" i="4"/>
  <c r="AQ43" i="4" s="1"/>
  <c r="O43" i="4"/>
  <c r="AI43" i="4" s="1"/>
  <c r="D43" i="4"/>
  <c r="I43" i="4" s="1"/>
  <c r="AC43" i="4" s="1"/>
  <c r="S42" i="4"/>
  <c r="AM42" i="4" s="1"/>
  <c r="Q42" i="4"/>
  <c r="AK42" i="4" s="1"/>
  <c r="O42" i="4"/>
  <c r="AI42" i="4" s="1"/>
  <c r="D42" i="4"/>
  <c r="F42" i="4" s="1"/>
  <c r="T41" i="4"/>
  <c r="AN41" i="4" s="1"/>
  <c r="Q41" i="4"/>
  <c r="AK41" i="4" s="1"/>
  <c r="O41" i="4"/>
  <c r="AI41" i="4" s="1"/>
  <c r="D41" i="4"/>
  <c r="F41" i="4" s="1"/>
  <c r="G769" i="2"/>
  <c r="G768" i="2"/>
  <c r="G767" i="2"/>
  <c r="Q40" i="4"/>
  <c r="AK40" i="4" s="1"/>
  <c r="O40" i="4"/>
  <c r="AI40" i="4" s="1"/>
  <c r="D40" i="4"/>
  <c r="F40" i="4" s="1"/>
  <c r="S39" i="4"/>
  <c r="AM39" i="4" s="1"/>
  <c r="O39" i="4"/>
  <c r="AI39" i="4" s="1"/>
  <c r="D39" i="4"/>
  <c r="F39" i="4" s="1"/>
  <c r="T38" i="4"/>
  <c r="AN38" i="4" s="1"/>
  <c r="S38" i="4"/>
  <c r="AM38" i="4" s="1"/>
  <c r="O38" i="4"/>
  <c r="AI38" i="4" s="1"/>
  <c r="D38" i="4"/>
  <c r="H38" i="4" s="1"/>
  <c r="AB38" i="4" s="1"/>
  <c r="W37" i="4"/>
  <c r="AQ37" i="4" s="1"/>
  <c r="U37" i="4"/>
  <c r="AO37" i="4" s="1"/>
  <c r="S37" i="4"/>
  <c r="AM37" i="4" s="1"/>
  <c r="Q37" i="4"/>
  <c r="AK37" i="4" s="1"/>
  <c r="O37" i="4"/>
  <c r="AI37" i="4" s="1"/>
  <c r="D37" i="4"/>
  <c r="I37" i="4" s="1"/>
  <c r="AC37" i="4" s="1"/>
  <c r="W36" i="4"/>
  <c r="AQ36" i="4" s="1"/>
  <c r="O36" i="4"/>
  <c r="AI36" i="4" s="1"/>
  <c r="D36" i="4"/>
  <c r="I36" i="4" s="1"/>
  <c r="AC36" i="4" s="1"/>
  <c r="W35" i="4"/>
  <c r="AQ35" i="4" s="1"/>
  <c r="O35" i="4"/>
  <c r="AI35" i="4" s="1"/>
  <c r="D35" i="4"/>
  <c r="F35" i="4" s="1"/>
  <c r="Q34" i="4"/>
  <c r="AK34" i="4" s="1"/>
  <c r="O34" i="4"/>
  <c r="AI34" i="4" s="1"/>
  <c r="D34" i="4"/>
  <c r="F34" i="4" s="1"/>
  <c r="Q33" i="4"/>
  <c r="AK33" i="4" s="1"/>
  <c r="O33" i="4"/>
  <c r="AI33" i="4" s="1"/>
  <c r="D33" i="4"/>
  <c r="F33" i="4" s="1"/>
  <c r="Q32" i="4"/>
  <c r="AK32" i="4" s="1"/>
  <c r="O32" i="4"/>
  <c r="AI32" i="4" s="1"/>
  <c r="D32" i="4"/>
  <c r="I32" i="4" s="1"/>
  <c r="AC32" i="4" s="1"/>
  <c r="F31" i="4"/>
  <c r="F30" i="4"/>
  <c r="G558" i="2"/>
  <c r="G557" i="2"/>
  <c r="G556" i="2"/>
  <c r="H29" i="4"/>
  <c r="AB29" i="4" s="1"/>
  <c r="G536" i="2"/>
  <c r="H26" i="4"/>
  <c r="AB26" i="4" s="1"/>
  <c r="H24" i="4"/>
  <c r="AB24" i="4" s="1"/>
  <c r="T23" i="4"/>
  <c r="AN23" i="4" s="1"/>
  <c r="S23" i="4"/>
  <c r="AM23" i="4" s="1"/>
  <c r="O23" i="4"/>
  <c r="AI23" i="4" s="1"/>
  <c r="D23" i="4"/>
  <c r="I23" i="4" s="1"/>
  <c r="AC23" i="4" s="1"/>
  <c r="U22" i="4"/>
  <c r="AO22" i="4" s="1"/>
  <c r="U21" i="4"/>
  <c r="AO21" i="4" s="1"/>
  <c r="H21" i="4"/>
  <c r="AB21" i="4" s="1"/>
  <c r="U20" i="4"/>
  <c r="AO20" i="4" s="1"/>
  <c r="H20" i="4"/>
  <c r="AB20" i="4" s="1"/>
  <c r="U19" i="4"/>
  <c r="AO19" i="4" s="1"/>
  <c r="I19" i="4"/>
  <c r="AC19" i="4" s="1"/>
  <c r="H19" i="4"/>
  <c r="AB19" i="4" s="1"/>
  <c r="K21" i="4"/>
  <c r="AE21" i="4" s="1"/>
  <c r="K22" i="4"/>
  <c r="AE22" i="4" s="1"/>
  <c r="H27" i="4"/>
  <c r="AB27" i="4" s="1"/>
  <c r="H18" i="4"/>
  <c r="AB18" i="4" s="1"/>
  <c r="I17" i="4"/>
  <c r="AC17" i="4" s="1"/>
  <c r="I16" i="4"/>
  <c r="AC16" i="4" s="1"/>
  <c r="I15" i="4"/>
  <c r="AC15" i="4" s="1"/>
  <c r="H14" i="4"/>
  <c r="AB14" i="4" s="1"/>
  <c r="J202" i="4" l="1"/>
  <c r="AD202" i="4" s="1"/>
  <c r="G420" i="4"/>
  <c r="AA420" i="4" s="1"/>
  <c r="H368" i="4"/>
  <c r="AB368" i="4" s="1"/>
  <c r="G304" i="4"/>
  <c r="AA304" i="4" s="1"/>
  <c r="K227" i="4"/>
  <c r="AE227" i="4" s="1"/>
  <c r="I138" i="4"/>
  <c r="AC138" i="4" s="1"/>
  <c r="K44" i="4"/>
  <c r="AE44" i="4" s="1"/>
  <c r="H47" i="4"/>
  <c r="AB47" i="4" s="1"/>
  <c r="G560" i="2"/>
  <c r="H245" i="4"/>
  <c r="AB245" i="4" s="1"/>
  <c r="H186" i="4"/>
  <c r="AB186" i="4" s="1"/>
  <c r="G771" i="2"/>
  <c r="H388" i="4"/>
  <c r="AB388" i="4" s="1"/>
  <c r="H49" i="4"/>
  <c r="AB49" i="4" s="1"/>
  <c r="G982" i="2"/>
  <c r="G433" i="4"/>
  <c r="AA433" i="4" s="1"/>
  <c r="G359" i="4"/>
  <c r="AA359" i="4" s="1"/>
  <c r="G354" i="4"/>
  <c r="AA354" i="4" s="1"/>
  <c r="G237" i="4"/>
  <c r="AA237" i="4" s="1"/>
  <c r="J402" i="4"/>
  <c r="AD402" i="4" s="1"/>
  <c r="J330" i="4"/>
  <c r="AD330" i="4" s="1"/>
  <c r="AA441" i="4"/>
  <c r="AA416" i="4"/>
  <c r="AA396" i="4"/>
  <c r="AA398" i="4"/>
  <c r="AA394" i="4"/>
  <c r="AA385" i="4"/>
  <c r="AA444" i="4"/>
  <c r="AA397" i="4"/>
  <c r="AA387" i="4"/>
  <c r="G406" i="4"/>
  <c r="AA406" i="4" s="1"/>
  <c r="G369" i="4"/>
  <c r="AA369" i="4" s="1"/>
  <c r="G285" i="4"/>
  <c r="AA285" i="4" s="1"/>
  <c r="H293" i="4"/>
  <c r="AB293" i="4" s="1"/>
  <c r="G306" i="4"/>
  <c r="AA306" i="4" s="1"/>
  <c r="G208" i="4"/>
  <c r="AA208" i="4" s="1"/>
  <c r="G154" i="4"/>
  <c r="AA154" i="4" s="1"/>
  <c r="J355" i="4"/>
  <c r="AD355" i="4" s="1"/>
  <c r="K315" i="4"/>
  <c r="AE315" i="4" s="1"/>
  <c r="J270" i="4"/>
  <c r="AD270" i="4" s="1"/>
  <c r="H225" i="4"/>
  <c r="AB225" i="4" s="1"/>
  <c r="AA391" i="4"/>
  <c r="G267" i="4"/>
  <c r="I267" i="4"/>
  <c r="K267" i="4"/>
  <c r="F267" i="4"/>
  <c r="H267" i="4"/>
  <c r="J267" i="4"/>
  <c r="AA291" i="4"/>
  <c r="AA301" i="4"/>
  <c r="AA326" i="4"/>
  <c r="AA402" i="4"/>
  <c r="AA318" i="4"/>
  <c r="AA308" i="4"/>
  <c r="AA248" i="4"/>
  <c r="AA270" i="4"/>
  <c r="AA290" i="4"/>
  <c r="AA292" i="4"/>
  <c r="AA315" i="4"/>
  <c r="AA355" i="4"/>
  <c r="AA368" i="4"/>
  <c r="F409" i="4"/>
  <c r="H409" i="4"/>
  <c r="G409" i="4"/>
  <c r="M197" i="4"/>
  <c r="M196" i="4" s="1"/>
  <c r="AA422" i="4"/>
  <c r="AA302" i="4"/>
  <c r="AA75" i="4"/>
  <c r="AA166" i="4"/>
  <c r="AA429" i="4"/>
  <c r="AA423" i="4"/>
  <c r="AA70" i="4"/>
  <c r="AA395" i="4"/>
  <c r="AA94" i="4"/>
  <c r="AA98" i="4"/>
  <c r="AA412" i="4"/>
  <c r="AA71" i="4"/>
  <c r="AA69" i="4"/>
  <c r="AA388" i="4"/>
  <c r="J35" i="4"/>
  <c r="AD35" i="4" s="1"/>
  <c r="G437" i="4"/>
  <c r="G410" i="4"/>
  <c r="G365" i="4"/>
  <c r="G348" i="4"/>
  <c r="G345" i="4"/>
  <c r="G307" i="4"/>
  <c r="G305" i="4"/>
  <c r="G303" i="4"/>
  <c r="G298" i="4"/>
  <c r="G293" i="4"/>
  <c r="G275" i="4"/>
  <c r="G257" i="4"/>
  <c r="G186" i="4"/>
  <c r="G100" i="4"/>
  <c r="H194" i="4"/>
  <c r="AB194" i="4" s="1"/>
  <c r="L383" i="4"/>
  <c r="L373" i="4"/>
  <c r="L357" i="4"/>
  <c r="L346" i="4"/>
  <c r="L297" i="4"/>
  <c r="L258" i="4"/>
  <c r="L129" i="4"/>
  <c r="AF129" i="4" s="1"/>
  <c r="Z129" i="4" s="1"/>
  <c r="L412" i="4"/>
  <c r="AF412" i="4" s="1"/>
  <c r="I118" i="4"/>
  <c r="AC118" i="4" s="1"/>
  <c r="J118" i="4"/>
  <c r="AD118" i="4" s="1"/>
  <c r="G122" i="4"/>
  <c r="AA122" i="4" s="1"/>
  <c r="K122" i="4"/>
  <c r="AE122" i="4" s="1"/>
  <c r="K118" i="4"/>
  <c r="AE118" i="4" s="1"/>
  <c r="J131" i="4"/>
  <c r="AD131" i="4" s="1"/>
  <c r="G134" i="4"/>
  <c r="K134" i="4"/>
  <c r="AE134" i="4" s="1"/>
  <c r="K146" i="4"/>
  <c r="AE146" i="4" s="1"/>
  <c r="K151" i="4"/>
  <c r="AE151" i="4" s="1"/>
  <c r="I178" i="4"/>
  <c r="AC178" i="4" s="1"/>
  <c r="J178" i="4"/>
  <c r="AD178" i="4" s="1"/>
  <c r="I181" i="4"/>
  <c r="AC181" i="4" s="1"/>
  <c r="K196" i="4"/>
  <c r="AE196" i="4" s="1"/>
  <c r="G196" i="4"/>
  <c r="AA196" i="4" s="1"/>
  <c r="J173" i="4"/>
  <c r="AD173" i="4" s="1"/>
  <c r="J199" i="4"/>
  <c r="AD199" i="4" s="1"/>
  <c r="L416" i="4"/>
  <c r="AF416" i="4" s="1"/>
  <c r="Z416" i="4" s="1"/>
  <c r="J109" i="4"/>
  <c r="AD109" i="4" s="1"/>
  <c r="G114" i="4"/>
  <c r="I122" i="4"/>
  <c r="AC122" i="4" s="1"/>
  <c r="J122" i="4"/>
  <c r="AD122" i="4" s="1"/>
  <c r="G126" i="4"/>
  <c r="AA126" i="4" s="1"/>
  <c r="K131" i="4"/>
  <c r="AE131" i="4" s="1"/>
  <c r="I134" i="4"/>
  <c r="AC134" i="4" s="1"/>
  <c r="J134" i="4"/>
  <c r="AD134" i="4" s="1"/>
  <c r="J146" i="4"/>
  <c r="AD146" i="4" s="1"/>
  <c r="I151" i="4"/>
  <c r="AC151" i="4" s="1"/>
  <c r="I173" i="4"/>
  <c r="AC173" i="4" s="1"/>
  <c r="G178" i="4"/>
  <c r="AA178" i="4" s="1"/>
  <c r="G181" i="4"/>
  <c r="AA181" i="4" s="1"/>
  <c r="J181" i="4"/>
  <c r="AD181" i="4" s="1"/>
  <c r="K199" i="4"/>
  <c r="AE199" i="4" s="1"/>
  <c r="I227" i="4"/>
  <c r="AC227" i="4" s="1"/>
  <c r="J196" i="4"/>
  <c r="AD196" i="4" s="1"/>
  <c r="J126" i="4"/>
  <c r="AD126" i="4" s="1"/>
  <c r="I126" i="4"/>
  <c r="AC126" i="4" s="1"/>
  <c r="L397" i="4"/>
  <c r="AF397" i="4" s="1"/>
  <c r="Z397" i="4" s="1"/>
  <c r="L395" i="4"/>
  <c r="AF395" i="4" s="1"/>
  <c r="Z395" i="4" s="1"/>
  <c r="L353" i="4"/>
  <c r="L311" i="4"/>
  <c r="L219" i="4"/>
  <c r="AF219" i="4" s="1"/>
  <c r="Z219" i="4" s="1"/>
  <c r="L177" i="4"/>
  <c r="AF177" i="4" s="1"/>
  <c r="Z177" i="4" s="1"/>
  <c r="F48" i="4"/>
  <c r="G48" i="4"/>
  <c r="AA48" i="4" s="1"/>
  <c r="K63" i="4"/>
  <c r="AE63" i="4" s="1"/>
  <c r="G63" i="4"/>
  <c r="AA63" i="4" s="1"/>
  <c r="K74" i="4"/>
  <c r="AE74" i="4" s="1"/>
  <c r="G74" i="4"/>
  <c r="AA74" i="4" s="1"/>
  <c r="I79" i="4"/>
  <c r="AC79" i="4" s="1"/>
  <c r="G79" i="4"/>
  <c r="AA79" i="4" s="1"/>
  <c r="J89" i="4"/>
  <c r="AD89" i="4" s="1"/>
  <c r="G89" i="4"/>
  <c r="AA89" i="4" s="1"/>
  <c r="H158" i="4"/>
  <c r="AB158" i="4" s="1"/>
  <c r="G158" i="4"/>
  <c r="AA158" i="4" s="1"/>
  <c r="H170" i="4"/>
  <c r="AB170" i="4" s="1"/>
  <c r="J170" i="4"/>
  <c r="AD170" i="4" s="1"/>
  <c r="J210" i="4"/>
  <c r="AD210" i="4" s="1"/>
  <c r="H210" i="4"/>
  <c r="AB210" i="4" s="1"/>
  <c r="J212" i="4"/>
  <c r="AD212" i="4" s="1"/>
  <c r="G212" i="4"/>
  <c r="AA212" i="4" s="1"/>
  <c r="H218" i="4"/>
  <c r="AB218" i="4" s="1"/>
  <c r="J218" i="4"/>
  <c r="AD218" i="4" s="1"/>
  <c r="J233" i="4"/>
  <c r="AD233" i="4" s="1"/>
  <c r="H233" i="4"/>
  <c r="AB233" i="4" s="1"/>
  <c r="G233" i="4"/>
  <c r="J241" i="4"/>
  <c r="AD241" i="4" s="1"/>
  <c r="H241" i="4"/>
  <c r="AB241" i="4" s="1"/>
  <c r="G241" i="4"/>
  <c r="J249" i="4"/>
  <c r="AD249" i="4" s="1"/>
  <c r="H249" i="4"/>
  <c r="AB249" i="4" s="1"/>
  <c r="G249" i="4"/>
  <c r="J261" i="4"/>
  <c r="AD261" i="4" s="1"/>
  <c r="G261" i="4"/>
  <c r="J263" i="4"/>
  <c r="AD263" i="4" s="1"/>
  <c r="H263" i="4"/>
  <c r="AB263" i="4" s="1"/>
  <c r="J265" i="4"/>
  <c r="AD265" i="4" s="1"/>
  <c r="G265" i="4"/>
  <c r="J269" i="4"/>
  <c r="AD269" i="4" s="1"/>
  <c r="G269" i="4"/>
  <c r="H273" i="4"/>
  <c r="AB273" i="4" s="1"/>
  <c r="G273" i="4"/>
  <c r="H277" i="4"/>
  <c r="AB277" i="4" s="1"/>
  <c r="J277" i="4"/>
  <c r="AD277" i="4" s="1"/>
  <c r="G277" i="4"/>
  <c r="H287" i="4"/>
  <c r="AB287" i="4" s="1"/>
  <c r="J287" i="4"/>
  <c r="AD287" i="4" s="1"/>
  <c r="G287" i="4"/>
  <c r="J301" i="4"/>
  <c r="AD301" i="4" s="1"/>
  <c r="H301" i="4"/>
  <c r="AB301" i="4" s="1"/>
  <c r="J312" i="4"/>
  <c r="AD312" i="4" s="1"/>
  <c r="H312" i="4"/>
  <c r="AB312" i="4" s="1"/>
  <c r="G312" i="4"/>
  <c r="H316" i="4"/>
  <c r="AB316" i="4" s="1"/>
  <c r="G316" i="4"/>
  <c r="H318" i="4"/>
  <c r="AB318" i="4" s="1"/>
  <c r="J318" i="4"/>
  <c r="AD318" i="4" s="1"/>
  <c r="H320" i="4"/>
  <c r="AB320" i="4" s="1"/>
  <c r="G320" i="4"/>
  <c r="H324" i="4"/>
  <c r="AB324" i="4" s="1"/>
  <c r="G324" i="4"/>
  <c r="H326" i="4"/>
  <c r="AB326" i="4" s="1"/>
  <c r="J326" i="4"/>
  <c r="AD326" i="4" s="1"/>
  <c r="H328" i="4"/>
  <c r="AB328" i="4" s="1"/>
  <c r="G328" i="4"/>
  <c r="AB332" i="4"/>
  <c r="H341" i="4"/>
  <c r="AB341" i="4" s="1"/>
  <c r="G341" i="4"/>
  <c r="J371" i="4"/>
  <c r="AD371" i="4" s="1"/>
  <c r="H371" i="4"/>
  <c r="AB371" i="4" s="1"/>
  <c r="F386" i="4"/>
  <c r="J386" i="4"/>
  <c r="AD386" i="4" s="1"/>
  <c r="F389" i="4"/>
  <c r="I389" i="4"/>
  <c r="AC389" i="4" s="1"/>
  <c r="F391" i="4"/>
  <c r="I391" i="4"/>
  <c r="AC391" i="4" s="1"/>
  <c r="F393" i="4"/>
  <c r="I393" i="4"/>
  <c r="AC393" i="4" s="1"/>
  <c r="I400" i="4"/>
  <c r="AC400" i="4" s="1"/>
  <c r="F402" i="4"/>
  <c r="I402" i="4"/>
  <c r="AC402" i="4" s="1"/>
  <c r="K402" i="4"/>
  <c r="AE402" i="4" s="1"/>
  <c r="F404" i="4"/>
  <c r="I404" i="4"/>
  <c r="AC404" i="4" s="1"/>
  <c r="K404" i="4"/>
  <c r="AE404" i="4" s="1"/>
  <c r="F406" i="4"/>
  <c r="I406" i="4"/>
  <c r="AC406" i="4" s="1"/>
  <c r="K406" i="4"/>
  <c r="AE406" i="4" s="1"/>
  <c r="F408" i="4"/>
  <c r="H408" i="4"/>
  <c r="AB408" i="4" s="1"/>
  <c r="J408" i="4"/>
  <c r="AD408" i="4" s="1"/>
  <c r="F410" i="4"/>
  <c r="H410" i="4"/>
  <c r="AB410" i="4" s="1"/>
  <c r="J410" i="4"/>
  <c r="AD410" i="4" s="1"/>
  <c r="F420" i="4"/>
  <c r="I420" i="4"/>
  <c r="AC420" i="4" s="1"/>
  <c r="K420" i="4"/>
  <c r="AE420" i="4" s="1"/>
  <c r="H423" i="4"/>
  <c r="AB423" i="4" s="1"/>
  <c r="J423" i="4"/>
  <c r="AD423" i="4" s="1"/>
  <c r="F427" i="4"/>
  <c r="I427" i="4"/>
  <c r="AC427" i="4" s="1"/>
  <c r="K427" i="4"/>
  <c r="AE427" i="4" s="1"/>
  <c r="I429" i="4"/>
  <c r="AC429" i="4" s="1"/>
  <c r="K429" i="4"/>
  <c r="AE429" i="4" s="1"/>
  <c r="F431" i="4"/>
  <c r="H431" i="4"/>
  <c r="AB431" i="4" s="1"/>
  <c r="J431" i="4"/>
  <c r="AD431" i="4" s="1"/>
  <c r="F433" i="4"/>
  <c r="H433" i="4"/>
  <c r="AB433" i="4" s="1"/>
  <c r="J433" i="4"/>
  <c r="AD433" i="4" s="1"/>
  <c r="F437" i="4"/>
  <c r="I437" i="4"/>
  <c r="AC437" i="4" s="1"/>
  <c r="K437" i="4"/>
  <c r="AE437" i="4" s="1"/>
  <c r="F439" i="4"/>
  <c r="I439" i="4"/>
  <c r="AC439" i="4" s="1"/>
  <c r="K439" i="4"/>
  <c r="AE439" i="4" s="1"/>
  <c r="F442" i="4"/>
  <c r="H442" i="4"/>
  <c r="AB442" i="4" s="1"/>
  <c r="J442" i="4"/>
  <c r="AD442" i="4" s="1"/>
  <c r="G445" i="4"/>
  <c r="G442" i="4"/>
  <c r="G439" i="4"/>
  <c r="G435" i="4"/>
  <c r="G431" i="4"/>
  <c r="G427" i="4"/>
  <c r="G408" i="4"/>
  <c r="G404" i="4"/>
  <c r="G400" i="4"/>
  <c r="G393" i="4"/>
  <c r="G389" i="4"/>
  <c r="G386" i="4"/>
  <c r="G371" i="4"/>
  <c r="G367" i="4"/>
  <c r="G361" i="4"/>
  <c r="G350" i="4"/>
  <c r="G343" i="4"/>
  <c r="G330" i="4"/>
  <c r="G322" i="4"/>
  <c r="G314" i="4"/>
  <c r="G289" i="4"/>
  <c r="G279" i="4"/>
  <c r="G271" i="4"/>
  <c r="G263" i="4"/>
  <c r="G245" i="4"/>
  <c r="G225" i="4"/>
  <c r="G216" i="4"/>
  <c r="G162" i="4"/>
  <c r="AA162" i="4" s="1"/>
  <c r="J445" i="4"/>
  <c r="AD445" i="4" s="1"/>
  <c r="I442" i="4"/>
  <c r="AC442" i="4" s="1"/>
  <c r="J439" i="4"/>
  <c r="AD439" i="4" s="1"/>
  <c r="J437" i="4"/>
  <c r="AD437" i="4" s="1"/>
  <c r="H435" i="4"/>
  <c r="AB435" i="4" s="1"/>
  <c r="K433" i="4"/>
  <c r="AE433" i="4" s="1"/>
  <c r="K431" i="4"/>
  <c r="AE431" i="4" s="1"/>
  <c r="H429" i="4"/>
  <c r="AB429" i="4" s="1"/>
  <c r="H427" i="4"/>
  <c r="AB427" i="4" s="1"/>
  <c r="J425" i="4"/>
  <c r="AD425" i="4" s="1"/>
  <c r="I423" i="4"/>
  <c r="AC423" i="4" s="1"/>
  <c r="J420" i="4"/>
  <c r="AD420" i="4" s="1"/>
  <c r="H418" i="4"/>
  <c r="AB418" i="4" s="1"/>
  <c r="K410" i="4"/>
  <c r="AE410" i="4" s="1"/>
  <c r="K408" i="4"/>
  <c r="AE408" i="4" s="1"/>
  <c r="H406" i="4"/>
  <c r="AB406" i="4" s="1"/>
  <c r="H404" i="4"/>
  <c r="AB404" i="4" s="1"/>
  <c r="H402" i="4"/>
  <c r="AB402" i="4" s="1"/>
  <c r="K400" i="4"/>
  <c r="AE400" i="4" s="1"/>
  <c r="K391" i="4"/>
  <c r="AE391" i="4" s="1"/>
  <c r="H369" i="4"/>
  <c r="AB369" i="4" s="1"/>
  <c r="K367" i="4"/>
  <c r="AE367" i="4" s="1"/>
  <c r="J322" i="4"/>
  <c r="AD322" i="4" s="1"/>
  <c r="H305" i="4"/>
  <c r="AB305" i="4" s="1"/>
  <c r="H257" i="4"/>
  <c r="AB257" i="4" s="1"/>
  <c r="H237" i="4"/>
  <c r="AB237" i="4" s="1"/>
  <c r="H214" i="4"/>
  <c r="AB214" i="4" s="1"/>
  <c r="H166" i="4"/>
  <c r="AB166" i="4" s="1"/>
  <c r="K142" i="4"/>
  <c r="AE142" i="4" s="1"/>
  <c r="I142" i="4"/>
  <c r="AC142" i="4" s="1"/>
  <c r="J205" i="4"/>
  <c r="AD205" i="4" s="1"/>
  <c r="H205" i="4"/>
  <c r="AB205" i="4" s="1"/>
  <c r="K221" i="4"/>
  <c r="AE221" i="4" s="1"/>
  <c r="I221" i="4"/>
  <c r="AC221" i="4" s="1"/>
  <c r="J291" i="4"/>
  <c r="AD291" i="4" s="1"/>
  <c r="H291" i="4"/>
  <c r="AB291" i="4" s="1"/>
  <c r="AD336" i="4"/>
  <c r="AB336" i="4"/>
  <c r="F341" i="4"/>
  <c r="I341" i="4"/>
  <c r="AC341" i="4" s="1"/>
  <c r="K341" i="4"/>
  <c r="AE341" i="4" s="1"/>
  <c r="F343" i="4"/>
  <c r="I343" i="4"/>
  <c r="AC343" i="4" s="1"/>
  <c r="K343" i="4"/>
  <c r="AE343" i="4" s="1"/>
  <c r="F345" i="4"/>
  <c r="I345" i="4"/>
  <c r="AC345" i="4" s="1"/>
  <c r="K345" i="4"/>
  <c r="AE345" i="4" s="1"/>
  <c r="F348" i="4"/>
  <c r="I348" i="4"/>
  <c r="AC348" i="4" s="1"/>
  <c r="K348" i="4"/>
  <c r="AE348" i="4" s="1"/>
  <c r="F350" i="4"/>
  <c r="I350" i="4"/>
  <c r="AC350" i="4" s="1"/>
  <c r="K350" i="4"/>
  <c r="AE350" i="4" s="1"/>
  <c r="F354" i="4"/>
  <c r="I354" i="4"/>
  <c r="AC354" i="4" s="1"/>
  <c r="K354" i="4"/>
  <c r="AE354" i="4" s="1"/>
  <c r="F359" i="4"/>
  <c r="H359" i="4"/>
  <c r="AB359" i="4" s="1"/>
  <c r="J359" i="4"/>
  <c r="AD359" i="4" s="1"/>
  <c r="F361" i="4"/>
  <c r="H361" i="4"/>
  <c r="AB361" i="4" s="1"/>
  <c r="J361" i="4"/>
  <c r="AD361" i="4" s="1"/>
  <c r="F365" i="4"/>
  <c r="H365" i="4"/>
  <c r="AB365" i="4" s="1"/>
  <c r="J365" i="4"/>
  <c r="AD365" i="4" s="1"/>
  <c r="F367" i="4"/>
  <c r="H367" i="4"/>
  <c r="AB367" i="4" s="1"/>
  <c r="G247" i="4"/>
  <c r="G243" i="4"/>
  <c r="G239" i="4"/>
  <c r="G235" i="4"/>
  <c r="G231" i="4"/>
  <c r="G223" i="4"/>
  <c r="G218" i="4"/>
  <c r="AA218" i="4" s="1"/>
  <c r="G214" i="4"/>
  <c r="AA214" i="4" s="1"/>
  <c r="G210" i="4"/>
  <c r="G202" i="4"/>
  <c r="AA202" i="4" s="1"/>
  <c r="G172" i="4"/>
  <c r="AA172" i="4" s="1"/>
  <c r="G168" i="4"/>
  <c r="AA168" i="4" s="1"/>
  <c r="G164" i="4"/>
  <c r="AA164" i="4" s="1"/>
  <c r="G160" i="4"/>
  <c r="AA160" i="4" s="1"/>
  <c r="G156" i="4"/>
  <c r="AA156" i="4" s="1"/>
  <c r="G142" i="4"/>
  <c r="AA142" i="4" s="1"/>
  <c r="G112" i="4"/>
  <c r="AA112" i="4" s="1"/>
  <c r="G91" i="4"/>
  <c r="G72" i="4"/>
  <c r="AA72" i="4" s="1"/>
  <c r="G58" i="4"/>
  <c r="AA58" i="4" s="1"/>
  <c r="G46" i="4"/>
  <c r="AA46" i="4" s="1"/>
  <c r="J400" i="4"/>
  <c r="AD400" i="4" s="1"/>
  <c r="H400" i="4"/>
  <c r="AB400" i="4" s="1"/>
  <c r="J393" i="4"/>
  <c r="AD393" i="4" s="1"/>
  <c r="H393" i="4"/>
  <c r="AB393" i="4" s="1"/>
  <c r="J391" i="4"/>
  <c r="AD391" i="4" s="1"/>
  <c r="H391" i="4"/>
  <c r="AB391" i="4" s="1"/>
  <c r="J389" i="4"/>
  <c r="AD389" i="4" s="1"/>
  <c r="H389" i="4"/>
  <c r="AB389" i="4" s="1"/>
  <c r="K386" i="4"/>
  <c r="AE386" i="4" s="1"/>
  <c r="I386" i="4"/>
  <c r="AC386" i="4" s="1"/>
  <c r="J367" i="4"/>
  <c r="AD367" i="4" s="1"/>
  <c r="K365" i="4"/>
  <c r="AE365" i="4" s="1"/>
  <c r="J363" i="4"/>
  <c r="AD363" i="4" s="1"/>
  <c r="I361" i="4"/>
  <c r="AC361" i="4" s="1"/>
  <c r="I359" i="4"/>
  <c r="AC359" i="4" s="1"/>
  <c r="J354" i="4"/>
  <c r="AD354" i="4" s="1"/>
  <c r="J350" i="4"/>
  <c r="AD350" i="4" s="1"/>
  <c r="J348" i="4"/>
  <c r="AD348" i="4" s="1"/>
  <c r="J345" i="4"/>
  <c r="AD345" i="4" s="1"/>
  <c r="J343" i="4"/>
  <c r="AD343" i="4" s="1"/>
  <c r="J341" i="4"/>
  <c r="AD341" i="4" s="1"/>
  <c r="AD332" i="4"/>
  <c r="J328" i="4"/>
  <c r="AD328" i="4" s="1"/>
  <c r="J324" i="4"/>
  <c r="AD324" i="4" s="1"/>
  <c r="J320" i="4"/>
  <c r="AD320" i="4" s="1"/>
  <c r="J316" i="4"/>
  <c r="AD316" i="4" s="1"/>
  <c r="H314" i="4"/>
  <c r="AB314" i="4" s="1"/>
  <c r="H307" i="4"/>
  <c r="AB307" i="4" s="1"/>
  <c r="H303" i="4"/>
  <c r="AB303" i="4" s="1"/>
  <c r="H298" i="4"/>
  <c r="AB298" i="4" s="1"/>
  <c r="J289" i="4"/>
  <c r="AD289" i="4" s="1"/>
  <c r="J285" i="4"/>
  <c r="AD285" i="4" s="1"/>
  <c r="J279" i="4"/>
  <c r="AD279" i="4" s="1"/>
  <c r="J275" i="4"/>
  <c r="AD275" i="4" s="1"/>
  <c r="J271" i="4"/>
  <c r="AD271" i="4" s="1"/>
  <c r="H269" i="4"/>
  <c r="AB269" i="4" s="1"/>
  <c r="H265" i="4"/>
  <c r="AB265" i="4" s="1"/>
  <c r="H261" i="4"/>
  <c r="AB261" i="4" s="1"/>
  <c r="H247" i="4"/>
  <c r="AB247" i="4" s="1"/>
  <c r="H243" i="4"/>
  <c r="AB243" i="4" s="1"/>
  <c r="H239" i="4"/>
  <c r="AB239" i="4" s="1"/>
  <c r="H235" i="4"/>
  <c r="AB235" i="4" s="1"/>
  <c r="H231" i="4"/>
  <c r="AB231" i="4" s="1"/>
  <c r="H223" i="4"/>
  <c r="AB223" i="4" s="1"/>
  <c r="I216" i="4"/>
  <c r="AC216" i="4" s="1"/>
  <c r="H212" i="4"/>
  <c r="AB212" i="4" s="1"/>
  <c r="H208" i="4"/>
  <c r="AB208" i="4" s="1"/>
  <c r="J172" i="4"/>
  <c r="AD172" i="4" s="1"/>
  <c r="J168" i="4"/>
  <c r="AD168" i="4" s="1"/>
  <c r="G118" i="4"/>
  <c r="AA118" i="4" s="1"/>
  <c r="I196" i="4"/>
  <c r="AC196" i="4" s="1"/>
  <c r="F227" i="4"/>
  <c r="L441" i="4"/>
  <c r="AF441" i="4" s="1"/>
  <c r="L398" i="4"/>
  <c r="AF398" i="4" s="1"/>
  <c r="Z398" i="4" s="1"/>
  <c r="L396" i="4"/>
  <c r="AF396" i="4" s="1"/>
  <c r="Z396" i="4" s="1"/>
  <c r="L394" i="4"/>
  <c r="AF394" i="4" s="1"/>
  <c r="L387" i="4"/>
  <c r="AF387" i="4" s="1"/>
  <c r="L385" i="4"/>
  <c r="AF385" i="4" s="1"/>
  <c r="Z385" i="4" s="1"/>
  <c r="L379" i="4"/>
  <c r="L374" i="4"/>
  <c r="L372" i="4"/>
  <c r="G227" i="4"/>
  <c r="K98" i="4"/>
  <c r="AE98" i="4" s="1"/>
  <c r="L201" i="4"/>
  <c r="AF201" i="4" s="1"/>
  <c r="Z201" i="4" s="1"/>
  <c r="G220" i="4"/>
  <c r="AA220" i="4" s="1"/>
  <c r="L206" i="4"/>
  <c r="AF206" i="4" s="1"/>
  <c r="Z206" i="4" s="1"/>
  <c r="G203" i="4"/>
  <c r="AA203" i="4" s="1"/>
  <c r="G194" i="4"/>
  <c r="L103" i="4"/>
  <c r="AF103" i="4" s="1"/>
  <c r="Z103" i="4" s="1"/>
  <c r="L70" i="4"/>
  <c r="AF70" i="4" s="1"/>
  <c r="G66" i="4"/>
  <c r="AA66" i="4" s="1"/>
  <c r="G64" i="4"/>
  <c r="AA64" i="4" s="1"/>
  <c r="G62" i="4"/>
  <c r="AA62" i="4" s="1"/>
  <c r="G53" i="4"/>
  <c r="AA53" i="4" s="1"/>
  <c r="H190" i="4"/>
  <c r="AB190" i="4" s="1"/>
  <c r="I90" i="4"/>
  <c r="AC90" i="4" s="1"/>
  <c r="L133" i="4"/>
  <c r="AF133" i="4" s="1"/>
  <c r="Z133" i="4" s="1"/>
  <c r="G131" i="4"/>
  <c r="L136" i="4"/>
  <c r="AF136" i="4" s="1"/>
  <c r="Z136" i="4" s="1"/>
  <c r="L175" i="4"/>
  <c r="AF175" i="4" s="1"/>
  <c r="Z175" i="4" s="1"/>
  <c r="G199" i="4"/>
  <c r="J227" i="4"/>
  <c r="AD227" i="4" s="1"/>
  <c r="H227" i="4"/>
  <c r="AB227" i="4" s="1"/>
  <c r="M228" i="4"/>
  <c r="AG228" i="4" s="1"/>
  <c r="Z228" i="4" s="1"/>
  <c r="H73" i="4"/>
  <c r="AB73" i="4" s="1"/>
  <c r="G73" i="4"/>
  <c r="G117" i="4"/>
  <c r="H117" i="4"/>
  <c r="AB117" i="4" s="1"/>
  <c r="I143" i="4"/>
  <c r="AC143" i="4" s="1"/>
  <c r="G143" i="4"/>
  <c r="AA143" i="4" s="1"/>
  <c r="J176" i="4"/>
  <c r="AD176" i="4" s="1"/>
  <c r="H176" i="4"/>
  <c r="AB176" i="4" s="1"/>
  <c r="J188" i="4"/>
  <c r="AD188" i="4" s="1"/>
  <c r="G188" i="4"/>
  <c r="J192" i="4"/>
  <c r="AD192" i="4" s="1"/>
  <c r="G192" i="4"/>
  <c r="G209" i="4"/>
  <c r="H209" i="4"/>
  <c r="AB209" i="4" s="1"/>
  <c r="G236" i="4"/>
  <c r="K236" i="4"/>
  <c r="AE236" i="4" s="1"/>
  <c r="J259" i="4"/>
  <c r="AD259" i="4" s="1"/>
  <c r="G259" i="4"/>
  <c r="G262" i="4"/>
  <c r="J262" i="4"/>
  <c r="AD262" i="4" s="1"/>
  <c r="H276" i="4"/>
  <c r="AB276" i="4" s="1"/>
  <c r="G276" i="4"/>
  <c r="H278" i="4"/>
  <c r="AB278" i="4" s="1"/>
  <c r="G278" i="4"/>
  <c r="H280" i="4"/>
  <c r="AB280" i="4" s="1"/>
  <c r="G280" i="4"/>
  <c r="H284" i="4"/>
  <c r="AB284" i="4" s="1"/>
  <c r="G284" i="4"/>
  <c r="H286" i="4"/>
  <c r="AB286" i="4" s="1"/>
  <c r="G286" i="4"/>
  <c r="H288" i="4"/>
  <c r="AB288" i="4" s="1"/>
  <c r="G288" i="4"/>
  <c r="AE294" i="4"/>
  <c r="G323" i="4"/>
  <c r="K323" i="4"/>
  <c r="AE323" i="4" s="1"/>
  <c r="I335" i="4"/>
  <c r="AC335" i="4" s="1"/>
  <c r="K335" i="4"/>
  <c r="AE335" i="4" s="1"/>
  <c r="J339" i="4"/>
  <c r="AD339" i="4" s="1"/>
  <c r="H339" i="4"/>
  <c r="AB339" i="4" s="1"/>
  <c r="G339" i="4"/>
  <c r="J347" i="4"/>
  <c r="AD347" i="4" s="1"/>
  <c r="G347" i="4"/>
  <c r="J349" i="4"/>
  <c r="AD349" i="4" s="1"/>
  <c r="H349" i="4"/>
  <c r="AB349" i="4" s="1"/>
  <c r="G349" i="4"/>
  <c r="K351" i="4"/>
  <c r="AE351" i="4" s="1"/>
  <c r="G351" i="4"/>
  <c r="K364" i="4"/>
  <c r="AE364" i="4" s="1"/>
  <c r="G364" i="4"/>
  <c r="H366" i="4"/>
  <c r="AB366" i="4" s="1"/>
  <c r="G366" i="4"/>
  <c r="H370" i="4"/>
  <c r="AB370" i="4" s="1"/>
  <c r="G370" i="4"/>
  <c r="F407" i="4"/>
  <c r="H407" i="4"/>
  <c r="AB407" i="4" s="1"/>
  <c r="F411" i="4"/>
  <c r="H411" i="4"/>
  <c r="AB411" i="4" s="1"/>
  <c r="F417" i="4"/>
  <c r="H417" i="4"/>
  <c r="AB417" i="4" s="1"/>
  <c r="K419" i="4"/>
  <c r="AE419" i="4" s="1"/>
  <c r="I419" i="4"/>
  <c r="AC419" i="4" s="1"/>
  <c r="F421" i="4"/>
  <c r="J421" i="4"/>
  <c r="AD421" i="4" s="1"/>
  <c r="F424" i="4"/>
  <c r="J424" i="4"/>
  <c r="AD424" i="4" s="1"/>
  <c r="F426" i="4"/>
  <c r="J426" i="4"/>
  <c r="AD426" i="4" s="1"/>
  <c r="G426" i="4"/>
  <c r="K428" i="4"/>
  <c r="AE428" i="4" s="1"/>
  <c r="G428" i="4"/>
  <c r="F430" i="4"/>
  <c r="H430" i="4"/>
  <c r="AB430" i="4" s="1"/>
  <c r="G430" i="4"/>
  <c r="F432" i="4"/>
  <c r="H432" i="4"/>
  <c r="AB432" i="4" s="1"/>
  <c r="G432" i="4"/>
  <c r="F434" i="4"/>
  <c r="H434" i="4"/>
  <c r="AB434" i="4" s="1"/>
  <c r="G434" i="4"/>
  <c r="H436" i="4"/>
  <c r="AB436" i="4" s="1"/>
  <c r="G436" i="4"/>
  <c r="K438" i="4"/>
  <c r="AE438" i="4" s="1"/>
  <c r="I438" i="4"/>
  <c r="AC438" i="4" s="1"/>
  <c r="G438" i="4"/>
  <c r="F440" i="4"/>
  <c r="J440" i="4"/>
  <c r="AD440" i="4" s="1"/>
  <c r="G440" i="4"/>
  <c r="F443" i="4"/>
  <c r="J443" i="4"/>
  <c r="AD443" i="4" s="1"/>
  <c r="G421" i="4"/>
  <c r="G419" i="4"/>
  <c r="G392" i="4"/>
  <c r="G390" i="4"/>
  <c r="G384" i="4"/>
  <c r="G190" i="4"/>
  <c r="G82" i="4"/>
  <c r="AA82" i="4" s="1"/>
  <c r="G78" i="4"/>
  <c r="AA78" i="4" s="1"/>
  <c r="H443" i="4"/>
  <c r="AB443" i="4" s="1"/>
  <c r="J436" i="4"/>
  <c r="AD436" i="4" s="1"/>
  <c r="J432" i="4"/>
  <c r="AD432" i="4" s="1"/>
  <c r="I428" i="4"/>
  <c r="AC428" i="4" s="1"/>
  <c r="H424" i="4"/>
  <c r="AB424" i="4" s="1"/>
  <c r="J417" i="4"/>
  <c r="AD417" i="4" s="1"/>
  <c r="J409" i="4"/>
  <c r="AD409" i="4" s="1"/>
  <c r="H344" i="4"/>
  <c r="AB344" i="4" s="1"/>
  <c r="K329" i="4"/>
  <c r="AE329" i="4" s="1"/>
  <c r="K292" i="4"/>
  <c r="AE292" i="4" s="1"/>
  <c r="H290" i="4"/>
  <c r="AB290" i="4" s="1"/>
  <c r="J248" i="4"/>
  <c r="AD248" i="4" s="1"/>
  <c r="H192" i="4"/>
  <c r="AB192" i="4" s="1"/>
  <c r="H188" i="4"/>
  <c r="AB188" i="4" s="1"/>
  <c r="K94" i="4"/>
  <c r="AE94" i="4" s="1"/>
  <c r="L204" i="4"/>
  <c r="AF204" i="4" s="1"/>
  <c r="Z204" i="4" s="1"/>
  <c r="L184" i="4"/>
  <c r="AF184" i="4" s="1"/>
  <c r="Z184" i="4" s="1"/>
  <c r="L183" i="4"/>
  <c r="AF183" i="4" s="1"/>
  <c r="Z183" i="4" s="1"/>
  <c r="K181" i="4"/>
  <c r="AE181" i="4" s="1"/>
  <c r="I199" i="4"/>
  <c r="AC199" i="4" s="1"/>
  <c r="L229" i="4"/>
  <c r="AF229" i="4" s="1"/>
  <c r="Z229" i="4" s="1"/>
  <c r="H199" i="4"/>
  <c r="AB199" i="4" s="1"/>
  <c r="M200" i="4"/>
  <c r="AG200" i="4" s="1"/>
  <c r="Z200" i="4" s="1"/>
  <c r="L198" i="4"/>
  <c r="H196" i="4"/>
  <c r="AB196" i="4" s="1"/>
  <c r="H181" i="4"/>
  <c r="AB181" i="4" s="1"/>
  <c r="J80" i="4"/>
  <c r="AD80" i="4" s="1"/>
  <c r="H80" i="4"/>
  <c r="AB80" i="4" s="1"/>
  <c r="F87" i="4"/>
  <c r="H87" i="4"/>
  <c r="AB87" i="4" s="1"/>
  <c r="J87" i="4"/>
  <c r="AD87" i="4" s="1"/>
  <c r="H90" i="4"/>
  <c r="AB90" i="4" s="1"/>
  <c r="J90" i="4"/>
  <c r="AD90" i="4" s="1"/>
  <c r="H92" i="4"/>
  <c r="AB92" i="4" s="1"/>
  <c r="I92" i="4"/>
  <c r="AC92" i="4" s="1"/>
  <c r="F94" i="4"/>
  <c r="H94" i="4"/>
  <c r="AB94" i="4" s="1"/>
  <c r="J94" i="4"/>
  <c r="AD94" i="4" s="1"/>
  <c r="F96" i="4"/>
  <c r="H96" i="4"/>
  <c r="AB96" i="4" s="1"/>
  <c r="J96" i="4"/>
  <c r="AD96" i="4" s="1"/>
  <c r="F98" i="4"/>
  <c r="H98" i="4"/>
  <c r="AB98" i="4" s="1"/>
  <c r="J98" i="4"/>
  <c r="AD98" i="4" s="1"/>
  <c r="H101" i="4"/>
  <c r="AB101" i="4" s="1"/>
  <c r="K101" i="4"/>
  <c r="AE101" i="4" s="1"/>
  <c r="H355" i="4"/>
  <c r="AB355" i="4" s="1"/>
  <c r="K355" i="4"/>
  <c r="AE355" i="4" s="1"/>
  <c r="F360" i="4"/>
  <c r="I360" i="4"/>
  <c r="AC360" i="4" s="1"/>
  <c r="K360" i="4"/>
  <c r="AE360" i="4" s="1"/>
  <c r="F362" i="4"/>
  <c r="I362" i="4"/>
  <c r="AC362" i="4" s="1"/>
  <c r="K362" i="4"/>
  <c r="AE362" i="4" s="1"/>
  <c r="F366" i="4"/>
  <c r="I366" i="4"/>
  <c r="AC366" i="4" s="1"/>
  <c r="K366" i="4"/>
  <c r="AE366" i="4" s="1"/>
  <c r="F368" i="4"/>
  <c r="I368" i="4"/>
  <c r="AC368" i="4" s="1"/>
  <c r="K368" i="4"/>
  <c r="AE368" i="4" s="1"/>
  <c r="F370" i="4"/>
  <c r="I370" i="4"/>
  <c r="AC370" i="4" s="1"/>
  <c r="K370" i="4"/>
  <c r="AE370" i="4" s="1"/>
  <c r="AC375" i="4"/>
  <c r="AE375" i="4"/>
  <c r="F384" i="4"/>
  <c r="I384" i="4"/>
  <c r="AC384" i="4" s="1"/>
  <c r="K384" i="4"/>
  <c r="AE384" i="4" s="1"/>
  <c r="F388" i="4"/>
  <c r="I388" i="4"/>
  <c r="AC388" i="4" s="1"/>
  <c r="K388" i="4"/>
  <c r="AE388" i="4" s="1"/>
  <c r="F390" i="4"/>
  <c r="I390" i="4"/>
  <c r="AC390" i="4" s="1"/>
  <c r="K390" i="4"/>
  <c r="AE390" i="4" s="1"/>
  <c r="F392" i="4"/>
  <c r="I392" i="4"/>
  <c r="AC392" i="4" s="1"/>
  <c r="K392" i="4"/>
  <c r="AE392" i="4" s="1"/>
  <c r="F399" i="4"/>
  <c r="I399" i="4"/>
  <c r="AC399" i="4" s="1"/>
  <c r="K399" i="4"/>
  <c r="AE399" i="4" s="1"/>
  <c r="F401" i="4"/>
  <c r="I401" i="4"/>
  <c r="AC401" i="4" s="1"/>
  <c r="K401" i="4"/>
  <c r="AE401" i="4" s="1"/>
  <c r="F403" i="4"/>
  <c r="I403" i="4"/>
  <c r="AC403" i="4" s="1"/>
  <c r="K403" i="4"/>
  <c r="AE403" i="4" s="1"/>
  <c r="F405" i="4"/>
  <c r="I405" i="4"/>
  <c r="AC405" i="4" s="1"/>
  <c r="K405" i="4"/>
  <c r="AE405" i="4" s="1"/>
  <c r="M182" i="4"/>
  <c r="AG182" i="4" s="1"/>
  <c r="Z182" i="4" s="1"/>
  <c r="G443" i="4"/>
  <c r="G424" i="4"/>
  <c r="G417" i="4"/>
  <c r="G411" i="4"/>
  <c r="G407" i="4"/>
  <c r="G405" i="4"/>
  <c r="G403" i="4"/>
  <c r="G401" i="4"/>
  <c r="G399" i="4"/>
  <c r="G362" i="4"/>
  <c r="G360" i="4"/>
  <c r="G344" i="4"/>
  <c r="G342" i="4"/>
  <c r="G335" i="4"/>
  <c r="G331" i="4"/>
  <c r="G329" i="4"/>
  <c r="G327" i="4"/>
  <c r="G325" i="4"/>
  <c r="G321" i="4"/>
  <c r="G319" i="4"/>
  <c r="G317" i="4"/>
  <c r="G313" i="4"/>
  <c r="G299" i="4"/>
  <c r="G272" i="4"/>
  <c r="G268" i="4"/>
  <c r="G266" i="4"/>
  <c r="G264" i="4"/>
  <c r="G256" i="4"/>
  <c r="G246" i="4"/>
  <c r="G244" i="4"/>
  <c r="G242" i="4"/>
  <c r="G240" i="4"/>
  <c r="AA240" i="4" s="1"/>
  <c r="G238" i="4"/>
  <c r="G234" i="4"/>
  <c r="G232" i="4"/>
  <c r="G230" i="4"/>
  <c r="G222" i="4"/>
  <c r="G217" i="4"/>
  <c r="AA217" i="4" s="1"/>
  <c r="G215" i="4"/>
  <c r="AA215" i="4" s="1"/>
  <c r="G213" i="4"/>
  <c r="AA213" i="4" s="1"/>
  <c r="G211" i="4"/>
  <c r="AA211" i="4" s="1"/>
  <c r="G207" i="4"/>
  <c r="AA207" i="4" s="1"/>
  <c r="G193" i="4"/>
  <c r="G191" i="4"/>
  <c r="G189" i="4"/>
  <c r="G187" i="4"/>
  <c r="G185" i="4"/>
  <c r="G176" i="4"/>
  <c r="AA176" i="4" s="1"/>
  <c r="G171" i="4"/>
  <c r="AA171" i="4" s="1"/>
  <c r="G169" i="4"/>
  <c r="AA169" i="4" s="1"/>
  <c r="G167" i="4"/>
  <c r="AA167" i="4" s="1"/>
  <c r="G165" i="4"/>
  <c r="AA165" i="4" s="1"/>
  <c r="G163" i="4"/>
  <c r="AA163" i="4" s="1"/>
  <c r="G130" i="4"/>
  <c r="AA130" i="4" s="1"/>
  <c r="G99" i="4"/>
  <c r="G96" i="4"/>
  <c r="G87" i="4"/>
  <c r="AA87" i="4" s="1"/>
  <c r="G76" i="4"/>
  <c r="AA76" i="4" s="1"/>
  <c r="G68" i="4"/>
  <c r="AA68" i="4" s="1"/>
  <c r="K443" i="4"/>
  <c r="AE443" i="4" s="1"/>
  <c r="I443" i="4"/>
  <c r="AC443" i="4" s="1"/>
  <c r="K440" i="4"/>
  <c r="AE440" i="4" s="1"/>
  <c r="I440" i="4"/>
  <c r="AC440" i="4" s="1"/>
  <c r="K436" i="4"/>
  <c r="AE436" i="4" s="1"/>
  <c r="I436" i="4"/>
  <c r="AC436" i="4" s="1"/>
  <c r="K434" i="4"/>
  <c r="AE434" i="4" s="1"/>
  <c r="I434" i="4"/>
  <c r="AC434" i="4" s="1"/>
  <c r="K432" i="4"/>
  <c r="AE432" i="4" s="1"/>
  <c r="I432" i="4"/>
  <c r="AC432" i="4" s="1"/>
  <c r="K430" i="4"/>
  <c r="AE430" i="4" s="1"/>
  <c r="I430" i="4"/>
  <c r="AC430" i="4" s="1"/>
  <c r="K426" i="4"/>
  <c r="AE426" i="4" s="1"/>
  <c r="I426" i="4"/>
  <c r="AC426" i="4" s="1"/>
  <c r="K424" i="4"/>
  <c r="AE424" i="4" s="1"/>
  <c r="I424" i="4"/>
  <c r="AC424" i="4" s="1"/>
  <c r="K421" i="4"/>
  <c r="AE421" i="4" s="1"/>
  <c r="I421" i="4"/>
  <c r="AC421" i="4" s="1"/>
  <c r="K417" i="4"/>
  <c r="AE417" i="4" s="1"/>
  <c r="I417" i="4"/>
  <c r="AC417" i="4" s="1"/>
  <c r="K411" i="4"/>
  <c r="AE411" i="4" s="1"/>
  <c r="I411" i="4"/>
  <c r="AC411" i="4" s="1"/>
  <c r="K409" i="4"/>
  <c r="AE409" i="4" s="1"/>
  <c r="I409" i="4"/>
  <c r="AC409" i="4" s="1"/>
  <c r="K407" i="4"/>
  <c r="AE407" i="4" s="1"/>
  <c r="I407" i="4"/>
  <c r="AC407" i="4" s="1"/>
  <c r="J405" i="4"/>
  <c r="AD405" i="4" s="1"/>
  <c r="J403" i="4"/>
  <c r="AD403" i="4" s="1"/>
  <c r="J401" i="4"/>
  <c r="AD401" i="4" s="1"/>
  <c r="J399" i="4"/>
  <c r="AD399" i="4" s="1"/>
  <c r="J392" i="4"/>
  <c r="AD392" i="4" s="1"/>
  <c r="J390" i="4"/>
  <c r="AD390" i="4" s="1"/>
  <c r="J388" i="4"/>
  <c r="AD388" i="4" s="1"/>
  <c r="J384" i="4"/>
  <c r="AD384" i="4" s="1"/>
  <c r="AD375" i="4"/>
  <c r="J370" i="4"/>
  <c r="AD370" i="4" s="1"/>
  <c r="J368" i="4"/>
  <c r="AD368" i="4" s="1"/>
  <c r="J366" i="4"/>
  <c r="AD366" i="4" s="1"/>
  <c r="I364" i="4"/>
  <c r="AC364" i="4" s="1"/>
  <c r="H362" i="4"/>
  <c r="AB362" i="4" s="1"/>
  <c r="H360" i="4"/>
  <c r="AB360" i="4" s="1"/>
  <c r="I351" i="4"/>
  <c r="AC351" i="4" s="1"/>
  <c r="H347" i="4"/>
  <c r="AB347" i="4" s="1"/>
  <c r="H342" i="4"/>
  <c r="AB342" i="4" s="1"/>
  <c r="K331" i="4"/>
  <c r="AE331" i="4" s="1"/>
  <c r="I101" i="4"/>
  <c r="AC101" i="4" s="1"/>
  <c r="I98" i="4"/>
  <c r="AC98" i="4" s="1"/>
  <c r="I96" i="4"/>
  <c r="AC96" i="4" s="1"/>
  <c r="I94" i="4"/>
  <c r="AC94" i="4" s="1"/>
  <c r="K90" i="4"/>
  <c r="AE90" i="4" s="1"/>
  <c r="K87" i="4"/>
  <c r="AE87" i="4" s="1"/>
  <c r="H62" i="4"/>
  <c r="AB62" i="4" s="1"/>
  <c r="I109" i="4"/>
  <c r="AC109" i="4" s="1"/>
  <c r="J151" i="4"/>
  <c r="AD151" i="4" s="1"/>
  <c r="H178" i="4"/>
  <c r="AB178" i="4" s="1"/>
  <c r="K178" i="4"/>
  <c r="AE178" i="4" s="1"/>
  <c r="M179" i="4"/>
  <c r="AG179" i="4" s="1"/>
  <c r="Z179" i="4" s="1"/>
  <c r="K173" i="4"/>
  <c r="AE173" i="4" s="1"/>
  <c r="L180" i="4"/>
  <c r="AF180" i="4" s="1"/>
  <c r="Z180" i="4" s="1"/>
  <c r="H173" i="4"/>
  <c r="AB173" i="4" s="1"/>
  <c r="M174" i="4"/>
  <c r="AG174" i="4" s="1"/>
  <c r="Z174" i="4" s="1"/>
  <c r="G173" i="4"/>
  <c r="AA173" i="4" s="1"/>
  <c r="G85" i="4"/>
  <c r="AA85" i="4" s="1"/>
  <c r="H151" i="4"/>
  <c r="AB151" i="4" s="1"/>
  <c r="L149" i="4"/>
  <c r="AF149" i="4" s="1"/>
  <c r="Z149" i="4" s="1"/>
  <c r="L150" i="4"/>
  <c r="AF150" i="4" s="1"/>
  <c r="Z150" i="4" s="1"/>
  <c r="M152" i="4"/>
  <c r="AG152" i="4" s="1"/>
  <c r="Z152" i="4" s="1"/>
  <c r="G151" i="4"/>
  <c r="AA151" i="4" s="1"/>
  <c r="I146" i="4"/>
  <c r="AC146" i="4" s="1"/>
  <c r="L137" i="4"/>
  <c r="AF137" i="4" s="1"/>
  <c r="Z137" i="4" s="1"/>
  <c r="L148" i="4"/>
  <c r="AF148" i="4" s="1"/>
  <c r="Z148" i="4" s="1"/>
  <c r="L153" i="4"/>
  <c r="AF153" i="4" s="1"/>
  <c r="Z153" i="4" s="1"/>
  <c r="H146" i="4"/>
  <c r="AB146" i="4" s="1"/>
  <c r="G146" i="4"/>
  <c r="AA146" i="4" s="1"/>
  <c r="M147" i="4"/>
  <c r="AG147" i="4" s="1"/>
  <c r="Z147" i="4" s="1"/>
  <c r="H134" i="4"/>
  <c r="AB134" i="4" s="1"/>
  <c r="M135" i="4"/>
  <c r="AG135" i="4" s="1"/>
  <c r="Z135" i="4" s="1"/>
  <c r="I131" i="4"/>
  <c r="AC131" i="4" s="1"/>
  <c r="H131" i="4"/>
  <c r="AB131" i="4" s="1"/>
  <c r="J114" i="4"/>
  <c r="AD114" i="4" s="1"/>
  <c r="M132" i="4"/>
  <c r="AG132" i="4" s="1"/>
  <c r="Z132" i="4" s="1"/>
  <c r="L128" i="4"/>
  <c r="AF128" i="4" s="1"/>
  <c r="Z128" i="4" s="1"/>
  <c r="F126" i="4"/>
  <c r="H126" i="4"/>
  <c r="AB126" i="4" s="1"/>
  <c r="M127" i="4"/>
  <c r="AG127" i="4" s="1"/>
  <c r="Z127" i="4" s="1"/>
  <c r="I114" i="4"/>
  <c r="AC114" i="4" s="1"/>
  <c r="F109" i="4"/>
  <c r="L120" i="4"/>
  <c r="AF120" i="4" s="1"/>
  <c r="Z120" i="4" s="1"/>
  <c r="H118" i="4"/>
  <c r="AB118" i="4" s="1"/>
  <c r="L124" i="4"/>
  <c r="AF124" i="4" s="1"/>
  <c r="Z124" i="4" s="1"/>
  <c r="H122" i="4"/>
  <c r="AB122" i="4" s="1"/>
  <c r="M123" i="4"/>
  <c r="AG123" i="4" s="1"/>
  <c r="Z123" i="4" s="1"/>
  <c r="I65" i="4"/>
  <c r="AC65" i="4" s="1"/>
  <c r="H65" i="4"/>
  <c r="AB65" i="4" s="1"/>
  <c r="H67" i="4"/>
  <c r="AB67" i="4" s="1"/>
  <c r="K67" i="4"/>
  <c r="AE67" i="4" s="1"/>
  <c r="I77" i="4"/>
  <c r="AC77" i="4" s="1"/>
  <c r="H77" i="4"/>
  <c r="AB77" i="4" s="1"/>
  <c r="J141" i="4"/>
  <c r="AD141" i="4" s="1"/>
  <c r="H141" i="4"/>
  <c r="AB141" i="4" s="1"/>
  <c r="K224" i="4"/>
  <c r="AE224" i="4" s="1"/>
  <c r="I224" i="4"/>
  <c r="AC224" i="4" s="1"/>
  <c r="F246" i="4"/>
  <c r="H246" i="4"/>
  <c r="AB246" i="4" s="1"/>
  <c r="F248" i="4"/>
  <c r="H248" i="4"/>
  <c r="AB248" i="4" s="1"/>
  <c r="F256" i="4"/>
  <c r="H256" i="4"/>
  <c r="AB256" i="4" s="1"/>
  <c r="F259" i="4"/>
  <c r="H259" i="4"/>
  <c r="AB259" i="4" s="1"/>
  <c r="F262" i="4"/>
  <c r="H262" i="4"/>
  <c r="AB262" i="4" s="1"/>
  <c r="F264" i="4"/>
  <c r="H264" i="4"/>
  <c r="AB264" i="4" s="1"/>
  <c r="F266" i="4"/>
  <c r="H266" i="4"/>
  <c r="AB266" i="4" s="1"/>
  <c r="F268" i="4"/>
  <c r="H268" i="4"/>
  <c r="AB268" i="4" s="1"/>
  <c r="F270" i="4"/>
  <c r="H270" i="4"/>
  <c r="AB270" i="4" s="1"/>
  <c r="F272" i="4"/>
  <c r="H272" i="4"/>
  <c r="AB272" i="4" s="1"/>
  <c r="K274" i="4"/>
  <c r="AE274" i="4" s="1"/>
  <c r="I274" i="4"/>
  <c r="AC274" i="4" s="1"/>
  <c r="F276" i="4"/>
  <c r="J276" i="4"/>
  <c r="AD276" i="4" s="1"/>
  <c r="F278" i="4"/>
  <c r="J278" i="4"/>
  <c r="AD278" i="4" s="1"/>
  <c r="F280" i="4"/>
  <c r="J280" i="4"/>
  <c r="AD280" i="4" s="1"/>
  <c r="F284" i="4"/>
  <c r="J284" i="4"/>
  <c r="AD284" i="4" s="1"/>
  <c r="F286" i="4"/>
  <c r="J286" i="4"/>
  <c r="AD286" i="4" s="1"/>
  <c r="F288" i="4"/>
  <c r="J288" i="4"/>
  <c r="AD288" i="4" s="1"/>
  <c r="F290" i="4"/>
  <c r="J290" i="4"/>
  <c r="AD290" i="4" s="1"/>
  <c r="F292" i="4"/>
  <c r="I292" i="4"/>
  <c r="AC292" i="4" s="1"/>
  <c r="AC294" i="4"/>
  <c r="F299" i="4"/>
  <c r="I299" i="4"/>
  <c r="AC299" i="4" s="1"/>
  <c r="I302" i="4"/>
  <c r="AC302" i="4" s="1"/>
  <c r="F304" i="4"/>
  <c r="I304" i="4"/>
  <c r="AC304" i="4" s="1"/>
  <c r="F306" i="4"/>
  <c r="I306" i="4"/>
  <c r="AC306" i="4" s="1"/>
  <c r="AC308" i="4"/>
  <c r="F313" i="4"/>
  <c r="I313" i="4"/>
  <c r="AC313" i="4" s="1"/>
  <c r="F315" i="4"/>
  <c r="I315" i="4"/>
  <c r="AC315" i="4" s="1"/>
  <c r="F317" i="4"/>
  <c r="I317" i="4"/>
  <c r="AC317" i="4" s="1"/>
  <c r="F319" i="4"/>
  <c r="I319" i="4"/>
  <c r="AC319" i="4" s="1"/>
  <c r="F321" i="4"/>
  <c r="I321" i="4"/>
  <c r="AC321" i="4" s="1"/>
  <c r="F323" i="4"/>
  <c r="I323" i="4"/>
  <c r="AC323" i="4" s="1"/>
  <c r="F325" i="4"/>
  <c r="I325" i="4"/>
  <c r="AC325" i="4" s="1"/>
  <c r="F327" i="4"/>
  <c r="I327" i="4"/>
  <c r="AC327" i="4" s="1"/>
  <c r="F329" i="4"/>
  <c r="H329" i="4"/>
  <c r="AB329" i="4" s="1"/>
  <c r="J329" i="4"/>
  <c r="AD329" i="4" s="1"/>
  <c r="F331" i="4"/>
  <c r="H331" i="4"/>
  <c r="AB331" i="4" s="1"/>
  <c r="J331" i="4"/>
  <c r="AD331" i="4" s="1"/>
  <c r="F335" i="4"/>
  <c r="H335" i="4"/>
  <c r="AB335" i="4" s="1"/>
  <c r="J335" i="4"/>
  <c r="AD335" i="4" s="1"/>
  <c r="F339" i="4"/>
  <c r="I339" i="4"/>
  <c r="AC339" i="4" s="1"/>
  <c r="K339" i="4"/>
  <c r="AE339" i="4" s="1"/>
  <c r="F342" i="4"/>
  <c r="I342" i="4"/>
  <c r="AC342" i="4" s="1"/>
  <c r="K342" i="4"/>
  <c r="AE342" i="4" s="1"/>
  <c r="F344" i="4"/>
  <c r="I344" i="4"/>
  <c r="AC344" i="4" s="1"/>
  <c r="K344" i="4"/>
  <c r="AE344" i="4" s="1"/>
  <c r="F347" i="4"/>
  <c r="I347" i="4"/>
  <c r="AC347" i="4" s="1"/>
  <c r="K347" i="4"/>
  <c r="AE347" i="4" s="1"/>
  <c r="F349" i="4"/>
  <c r="I349" i="4"/>
  <c r="AC349" i="4" s="1"/>
  <c r="K349" i="4"/>
  <c r="AE349" i="4" s="1"/>
  <c r="F355" i="4"/>
  <c r="I355" i="4"/>
  <c r="AC355" i="4" s="1"/>
  <c r="M119" i="4"/>
  <c r="AG119" i="4" s="1"/>
  <c r="Z119" i="4" s="1"/>
  <c r="H114" i="4"/>
  <c r="AB114" i="4" s="1"/>
  <c r="M115" i="4"/>
  <c r="AG115" i="4" s="1"/>
  <c r="Z115" i="4" s="1"/>
  <c r="F114" i="4"/>
  <c r="F54" i="4"/>
  <c r="H54" i="4"/>
  <c r="AB54" i="4" s="1"/>
  <c r="H58" i="4"/>
  <c r="AB58" i="4" s="1"/>
  <c r="I61" i="4"/>
  <c r="AC61" i="4" s="1"/>
  <c r="H61" i="4"/>
  <c r="AB61" i="4" s="1"/>
  <c r="F63" i="4"/>
  <c r="I63" i="4"/>
  <c r="AC63" i="4" s="1"/>
  <c r="F72" i="4"/>
  <c r="J72" i="4"/>
  <c r="AD72" i="4" s="1"/>
  <c r="F74" i="4"/>
  <c r="I74" i="4"/>
  <c r="AC74" i="4" s="1"/>
  <c r="F79" i="4"/>
  <c r="K79" i="4"/>
  <c r="AE79" i="4" s="1"/>
  <c r="F81" i="4"/>
  <c r="H81" i="4"/>
  <c r="AB81" i="4" s="1"/>
  <c r="F112" i="4"/>
  <c r="K112" i="4"/>
  <c r="AE112" i="4" s="1"/>
  <c r="F139" i="4"/>
  <c r="J139" i="4"/>
  <c r="AD139" i="4" s="1"/>
  <c r="F143" i="4"/>
  <c r="K143" i="4"/>
  <c r="AE143" i="4" s="1"/>
  <c r="F157" i="4"/>
  <c r="K157" i="4"/>
  <c r="AE157" i="4" s="1"/>
  <c r="F159" i="4"/>
  <c r="H159" i="4"/>
  <c r="AB159" i="4" s="1"/>
  <c r="F161" i="4"/>
  <c r="K161" i="4"/>
  <c r="AE161" i="4" s="1"/>
  <c r="F163" i="4"/>
  <c r="H163" i="4"/>
  <c r="AB163" i="4" s="1"/>
  <c r="J163" i="4"/>
  <c r="AD163" i="4" s="1"/>
  <c r="F165" i="4"/>
  <c r="I165" i="4"/>
  <c r="AC165" i="4" s="1"/>
  <c r="K165" i="4"/>
  <c r="AE165" i="4" s="1"/>
  <c r="F167" i="4"/>
  <c r="H167" i="4"/>
  <c r="AB167" i="4" s="1"/>
  <c r="J167" i="4"/>
  <c r="AD167" i="4" s="1"/>
  <c r="F169" i="4"/>
  <c r="H169" i="4"/>
  <c r="AB169" i="4" s="1"/>
  <c r="J169" i="4"/>
  <c r="AD169" i="4" s="1"/>
  <c r="F185" i="4"/>
  <c r="H185" i="4"/>
  <c r="AB185" i="4" s="1"/>
  <c r="J185" i="4"/>
  <c r="AD185" i="4" s="1"/>
  <c r="F187" i="4"/>
  <c r="H187" i="4"/>
  <c r="AB187" i="4" s="1"/>
  <c r="J187" i="4"/>
  <c r="AD187" i="4" s="1"/>
  <c r="F189" i="4"/>
  <c r="H189" i="4"/>
  <c r="AB189" i="4" s="1"/>
  <c r="J189" i="4"/>
  <c r="AD189" i="4" s="1"/>
  <c r="F191" i="4"/>
  <c r="H191" i="4"/>
  <c r="AB191" i="4" s="1"/>
  <c r="J191" i="4"/>
  <c r="AD191" i="4" s="1"/>
  <c r="F193" i="4"/>
  <c r="H193" i="4"/>
  <c r="AB193" i="4" s="1"/>
  <c r="J193" i="4"/>
  <c r="AD193" i="4" s="1"/>
  <c r="F203" i="4"/>
  <c r="H203" i="4"/>
  <c r="AB203" i="4" s="1"/>
  <c r="J203" i="4"/>
  <c r="AD203" i="4" s="1"/>
  <c r="F207" i="4"/>
  <c r="I207" i="4"/>
  <c r="AC207" i="4" s="1"/>
  <c r="K207" i="4"/>
  <c r="AE207" i="4" s="1"/>
  <c r="F209" i="4"/>
  <c r="I209" i="4"/>
  <c r="AC209" i="4" s="1"/>
  <c r="K209" i="4"/>
  <c r="AE209" i="4" s="1"/>
  <c r="F211" i="4"/>
  <c r="I211" i="4"/>
  <c r="AC211" i="4" s="1"/>
  <c r="K211" i="4"/>
  <c r="AE211" i="4" s="1"/>
  <c r="F213" i="4"/>
  <c r="I213" i="4"/>
  <c r="AC213" i="4" s="1"/>
  <c r="K213" i="4"/>
  <c r="AE213" i="4" s="1"/>
  <c r="F215" i="4"/>
  <c r="I215" i="4"/>
  <c r="AC215" i="4" s="1"/>
  <c r="K215" i="4"/>
  <c r="AE215" i="4" s="1"/>
  <c r="F217" i="4"/>
  <c r="H217" i="4"/>
  <c r="AB217" i="4" s="1"/>
  <c r="J217" i="4"/>
  <c r="AD217" i="4" s="1"/>
  <c r="F220" i="4"/>
  <c r="H220" i="4"/>
  <c r="AB220" i="4" s="1"/>
  <c r="J220" i="4"/>
  <c r="AD220" i="4" s="1"/>
  <c r="F222" i="4"/>
  <c r="I222" i="4"/>
  <c r="AC222" i="4" s="1"/>
  <c r="K222" i="4"/>
  <c r="AE222" i="4" s="1"/>
  <c r="F230" i="4"/>
  <c r="H230" i="4"/>
  <c r="AB230" i="4" s="1"/>
  <c r="J230" i="4"/>
  <c r="AD230" i="4" s="1"/>
  <c r="F232" i="4"/>
  <c r="H232" i="4"/>
  <c r="AB232" i="4" s="1"/>
  <c r="J232" i="4"/>
  <c r="AD232" i="4" s="1"/>
  <c r="F234" i="4"/>
  <c r="H234" i="4"/>
  <c r="AB234" i="4" s="1"/>
  <c r="J234" i="4"/>
  <c r="AD234" i="4" s="1"/>
  <c r="F236" i="4"/>
  <c r="H236" i="4"/>
  <c r="AB236" i="4" s="1"/>
  <c r="J236" i="4"/>
  <c r="AD236" i="4" s="1"/>
  <c r="F238" i="4"/>
  <c r="H238" i="4"/>
  <c r="AB238" i="4" s="1"/>
  <c r="J238" i="4"/>
  <c r="AD238" i="4" s="1"/>
  <c r="F240" i="4"/>
  <c r="H240" i="4"/>
  <c r="AB240" i="4" s="1"/>
  <c r="J240" i="4"/>
  <c r="AD240" i="4" s="1"/>
  <c r="F242" i="4"/>
  <c r="H242" i="4"/>
  <c r="AB242" i="4" s="1"/>
  <c r="J242" i="4"/>
  <c r="AD242" i="4" s="1"/>
  <c r="F244" i="4"/>
  <c r="H244" i="4"/>
  <c r="AB244" i="4" s="1"/>
  <c r="F99" i="4"/>
  <c r="H99" i="4"/>
  <c r="AB99" i="4" s="1"/>
  <c r="J99" i="4"/>
  <c r="AD99" i="4" s="1"/>
  <c r="L125" i="4"/>
  <c r="AF125" i="4" s="1"/>
  <c r="Z125" i="4" s="1"/>
  <c r="L121" i="4"/>
  <c r="AF121" i="4" s="1"/>
  <c r="Z121" i="4" s="1"/>
  <c r="L104" i="4"/>
  <c r="AF104" i="4" s="1"/>
  <c r="Z104" i="4" s="1"/>
  <c r="G102" i="4"/>
  <c r="AA102" i="4" s="1"/>
  <c r="G97" i="4"/>
  <c r="G95" i="4"/>
  <c r="G93" i="4"/>
  <c r="L88" i="4"/>
  <c r="AF88" i="4" s="1"/>
  <c r="Z88" i="4" s="1"/>
  <c r="G86" i="4"/>
  <c r="AA86" i="4" s="1"/>
  <c r="G81" i="4"/>
  <c r="AA81" i="4" s="1"/>
  <c r="L75" i="4"/>
  <c r="AF75" i="4" s="1"/>
  <c r="G54" i="4"/>
  <c r="AA54" i="4" s="1"/>
  <c r="J327" i="4"/>
  <c r="AD327" i="4" s="1"/>
  <c r="H327" i="4"/>
  <c r="AB327" i="4" s="1"/>
  <c r="J325" i="4"/>
  <c r="AD325" i="4" s="1"/>
  <c r="H325" i="4"/>
  <c r="AB325" i="4" s="1"/>
  <c r="J323" i="4"/>
  <c r="AD323" i="4" s="1"/>
  <c r="H323" i="4"/>
  <c r="AB323" i="4" s="1"/>
  <c r="J321" i="4"/>
  <c r="AD321" i="4" s="1"/>
  <c r="H321" i="4"/>
  <c r="AB321" i="4" s="1"/>
  <c r="J319" i="4"/>
  <c r="AD319" i="4" s="1"/>
  <c r="H319" i="4"/>
  <c r="AB319" i="4" s="1"/>
  <c r="J317" i="4"/>
  <c r="AD317" i="4" s="1"/>
  <c r="H317" i="4"/>
  <c r="AB317" i="4" s="1"/>
  <c r="J315" i="4"/>
  <c r="AD315" i="4" s="1"/>
  <c r="H315" i="4"/>
  <c r="AB315" i="4" s="1"/>
  <c r="J313" i="4"/>
  <c r="AD313" i="4" s="1"/>
  <c r="H313" i="4"/>
  <c r="AB313" i="4" s="1"/>
  <c r="AD308" i="4"/>
  <c r="AB308" i="4"/>
  <c r="J306" i="4"/>
  <c r="AD306" i="4" s="1"/>
  <c r="H306" i="4"/>
  <c r="AB306" i="4" s="1"/>
  <c r="J304" i="4"/>
  <c r="AD304" i="4" s="1"/>
  <c r="H304" i="4"/>
  <c r="AB304" i="4" s="1"/>
  <c r="J302" i="4"/>
  <c r="AD302" i="4" s="1"/>
  <c r="H302" i="4"/>
  <c r="AB302" i="4" s="1"/>
  <c r="J299" i="4"/>
  <c r="AD299" i="4" s="1"/>
  <c r="H299" i="4"/>
  <c r="AB299" i="4" s="1"/>
  <c r="AD294" i="4"/>
  <c r="AB294" i="4"/>
  <c r="J292" i="4"/>
  <c r="AD292" i="4" s="1"/>
  <c r="H292" i="4"/>
  <c r="AB292" i="4" s="1"/>
  <c r="K290" i="4"/>
  <c r="AE290" i="4" s="1"/>
  <c r="I290" i="4"/>
  <c r="AC290" i="4" s="1"/>
  <c r="K288" i="4"/>
  <c r="AE288" i="4" s="1"/>
  <c r="I288" i="4"/>
  <c r="AC288" i="4" s="1"/>
  <c r="K286" i="4"/>
  <c r="AE286" i="4" s="1"/>
  <c r="I286" i="4"/>
  <c r="AC286" i="4" s="1"/>
  <c r="K284" i="4"/>
  <c r="AE284" i="4" s="1"/>
  <c r="I284" i="4"/>
  <c r="AC284" i="4" s="1"/>
  <c r="K280" i="4"/>
  <c r="AE280" i="4" s="1"/>
  <c r="I280" i="4"/>
  <c r="AC280" i="4" s="1"/>
  <c r="K278" i="4"/>
  <c r="AE278" i="4" s="1"/>
  <c r="I278" i="4"/>
  <c r="AC278" i="4" s="1"/>
  <c r="K276" i="4"/>
  <c r="AE276" i="4" s="1"/>
  <c r="I276" i="4"/>
  <c r="AC276" i="4" s="1"/>
  <c r="K272" i="4"/>
  <c r="AE272" i="4" s="1"/>
  <c r="I272" i="4"/>
  <c r="AC272" i="4" s="1"/>
  <c r="K270" i="4"/>
  <c r="AE270" i="4" s="1"/>
  <c r="I270" i="4"/>
  <c r="AC270" i="4" s="1"/>
  <c r="K268" i="4"/>
  <c r="AE268" i="4" s="1"/>
  <c r="I268" i="4"/>
  <c r="AC268" i="4" s="1"/>
  <c r="K266" i="4"/>
  <c r="AE266" i="4" s="1"/>
  <c r="I266" i="4"/>
  <c r="AC266" i="4" s="1"/>
  <c r="K264" i="4"/>
  <c r="AE264" i="4" s="1"/>
  <c r="I264" i="4"/>
  <c r="AC264" i="4" s="1"/>
  <c r="K262" i="4"/>
  <c r="AE262" i="4" s="1"/>
  <c r="I262" i="4"/>
  <c r="AC262" i="4" s="1"/>
  <c r="K259" i="4"/>
  <c r="AE259" i="4" s="1"/>
  <c r="I259" i="4"/>
  <c r="AC259" i="4" s="1"/>
  <c r="K256" i="4"/>
  <c r="AE256" i="4" s="1"/>
  <c r="I256" i="4"/>
  <c r="AC256" i="4" s="1"/>
  <c r="K248" i="4"/>
  <c r="AE248" i="4" s="1"/>
  <c r="I248" i="4"/>
  <c r="AC248" i="4" s="1"/>
  <c r="K246" i="4"/>
  <c r="AE246" i="4" s="1"/>
  <c r="I246" i="4"/>
  <c r="AC246" i="4" s="1"/>
  <c r="K244" i="4"/>
  <c r="AE244" i="4" s="1"/>
  <c r="I244" i="4"/>
  <c r="AC244" i="4" s="1"/>
  <c r="I242" i="4"/>
  <c r="AC242" i="4" s="1"/>
  <c r="I240" i="4"/>
  <c r="AC240" i="4" s="1"/>
  <c r="I238" i="4"/>
  <c r="AC238" i="4" s="1"/>
  <c r="I236" i="4"/>
  <c r="AC236" i="4" s="1"/>
  <c r="I234" i="4"/>
  <c r="AC234" i="4" s="1"/>
  <c r="I232" i="4"/>
  <c r="AC232" i="4" s="1"/>
  <c r="I230" i="4"/>
  <c r="AC230" i="4" s="1"/>
  <c r="H226" i="4"/>
  <c r="AB226" i="4" s="1"/>
  <c r="J222" i="4"/>
  <c r="AD222" i="4" s="1"/>
  <c r="I220" i="4"/>
  <c r="AC220" i="4" s="1"/>
  <c r="I217" i="4"/>
  <c r="AC217" i="4" s="1"/>
  <c r="J215" i="4"/>
  <c r="AD215" i="4" s="1"/>
  <c r="J213" i="4"/>
  <c r="AD213" i="4" s="1"/>
  <c r="J211" i="4"/>
  <c r="AD211" i="4" s="1"/>
  <c r="J209" i="4"/>
  <c r="AD209" i="4" s="1"/>
  <c r="J207" i="4"/>
  <c r="AD207" i="4" s="1"/>
  <c r="I203" i="4"/>
  <c r="AC203" i="4" s="1"/>
  <c r="I193" i="4"/>
  <c r="AC193" i="4" s="1"/>
  <c r="I191" i="4"/>
  <c r="AC191" i="4" s="1"/>
  <c r="I189" i="4"/>
  <c r="AC189" i="4" s="1"/>
  <c r="I187" i="4"/>
  <c r="AC187" i="4" s="1"/>
  <c r="I185" i="4"/>
  <c r="AC185" i="4" s="1"/>
  <c r="K171" i="4"/>
  <c r="AE171" i="4" s="1"/>
  <c r="I169" i="4"/>
  <c r="AC169" i="4" s="1"/>
  <c r="I167" i="4"/>
  <c r="AC167" i="4" s="1"/>
  <c r="J165" i="4"/>
  <c r="AD165" i="4" s="1"/>
  <c r="I163" i="4"/>
  <c r="AC163" i="4" s="1"/>
  <c r="I161" i="4"/>
  <c r="AC161" i="4" s="1"/>
  <c r="J159" i="4"/>
  <c r="AD159" i="4" s="1"/>
  <c r="I157" i="4"/>
  <c r="AC157" i="4" s="1"/>
  <c r="I155" i="4"/>
  <c r="AC155" i="4" s="1"/>
  <c r="J145" i="4"/>
  <c r="AD145" i="4" s="1"/>
  <c r="H139" i="4"/>
  <c r="AB139" i="4" s="1"/>
  <c r="K99" i="4"/>
  <c r="AE99" i="4" s="1"/>
  <c r="J54" i="4"/>
  <c r="AD54" i="4" s="1"/>
  <c r="H109" i="4"/>
  <c r="AB109" i="4" s="1"/>
  <c r="F106" i="4"/>
  <c r="L116" i="4"/>
  <c r="AF116" i="4" s="1"/>
  <c r="Z116" i="4" s="1"/>
  <c r="M110" i="4"/>
  <c r="AG110" i="4" s="1"/>
  <c r="Z110" i="4" s="1"/>
  <c r="G109" i="4"/>
  <c r="AA109" i="4" s="1"/>
  <c r="L111" i="4"/>
  <c r="AF111" i="4" s="1"/>
  <c r="Z111" i="4" s="1"/>
  <c r="J161" i="4"/>
  <c r="AD161" i="4" s="1"/>
  <c r="H161" i="4"/>
  <c r="AB161" i="4" s="1"/>
  <c r="K159" i="4"/>
  <c r="AE159" i="4" s="1"/>
  <c r="I159" i="4"/>
  <c r="AC159" i="4" s="1"/>
  <c r="J157" i="4"/>
  <c r="AD157" i="4" s="1"/>
  <c r="H157" i="4"/>
  <c r="AB157" i="4" s="1"/>
  <c r="J143" i="4"/>
  <c r="AD143" i="4" s="1"/>
  <c r="H143" i="4"/>
  <c r="AB143" i="4" s="1"/>
  <c r="K139" i="4"/>
  <c r="AE139" i="4" s="1"/>
  <c r="I139" i="4"/>
  <c r="AC139" i="4" s="1"/>
  <c r="J112" i="4"/>
  <c r="AD112" i="4" s="1"/>
  <c r="H112" i="4"/>
  <c r="AB112" i="4" s="1"/>
  <c r="K81" i="4"/>
  <c r="AE81" i="4" s="1"/>
  <c r="I81" i="4"/>
  <c r="AC81" i="4" s="1"/>
  <c r="J79" i="4"/>
  <c r="AD79" i="4" s="1"/>
  <c r="H79" i="4"/>
  <c r="AB79" i="4" s="1"/>
  <c r="J77" i="4"/>
  <c r="AD77" i="4" s="1"/>
  <c r="J74" i="4"/>
  <c r="AD74" i="4" s="1"/>
  <c r="H74" i="4"/>
  <c r="AB74" i="4" s="1"/>
  <c r="K72" i="4"/>
  <c r="AE72" i="4" s="1"/>
  <c r="I72" i="4"/>
  <c r="AC72" i="4" s="1"/>
  <c r="I67" i="4"/>
  <c r="AC67" i="4" s="1"/>
  <c r="J65" i="4"/>
  <c r="AD65" i="4" s="1"/>
  <c r="J63" i="4"/>
  <c r="AD63" i="4" s="1"/>
  <c r="H63" i="4"/>
  <c r="AB63" i="4" s="1"/>
  <c r="J61" i="4"/>
  <c r="AD61" i="4" s="1"/>
  <c r="K58" i="4"/>
  <c r="AE58" i="4" s="1"/>
  <c r="I58" i="4"/>
  <c r="AC58" i="4" s="1"/>
  <c r="K54" i="4"/>
  <c r="AE54" i="4" s="1"/>
  <c r="I54" i="4"/>
  <c r="AC54" i="4" s="1"/>
  <c r="K48" i="4"/>
  <c r="AE48" i="4" s="1"/>
  <c r="L108" i="4"/>
  <c r="AF108" i="4" s="1"/>
  <c r="Z108" i="4" s="1"/>
  <c r="J85" i="4"/>
  <c r="AD85" i="4" s="1"/>
  <c r="K85" i="4"/>
  <c r="AE85" i="4" s="1"/>
  <c r="D83" i="4"/>
  <c r="F85" i="4"/>
  <c r="F83" i="4" s="1"/>
  <c r="M107" i="4"/>
  <c r="AG107" i="4" s="1"/>
  <c r="Z107" i="4" s="1"/>
  <c r="K84" i="4"/>
  <c r="AE84" i="4" s="1"/>
  <c r="I84" i="4"/>
  <c r="AC84" i="4" s="1"/>
  <c r="G84" i="4"/>
  <c r="AA84" i="4" s="1"/>
  <c r="J84" i="4"/>
  <c r="AD84" i="4" s="1"/>
  <c r="L69" i="4"/>
  <c r="AF69" i="4" s="1"/>
  <c r="F47" i="4"/>
  <c r="I47" i="4"/>
  <c r="AC47" i="4" s="1"/>
  <c r="K47" i="4"/>
  <c r="AE47" i="4" s="1"/>
  <c r="J47" i="4"/>
  <c r="AD47" i="4" s="1"/>
  <c r="F49" i="4"/>
  <c r="I49" i="4"/>
  <c r="AC49" i="4" s="1"/>
  <c r="K49" i="4"/>
  <c r="AE49" i="4" s="1"/>
  <c r="J49" i="4"/>
  <c r="AD49" i="4" s="1"/>
  <c r="I53" i="4"/>
  <c r="AC53" i="4" s="1"/>
  <c r="J53" i="4"/>
  <c r="AD53" i="4" s="1"/>
  <c r="J59" i="4"/>
  <c r="AD59" i="4" s="1"/>
  <c r="H59" i="4"/>
  <c r="AB59" i="4" s="1"/>
  <c r="I62" i="4"/>
  <c r="AC62" i="4" s="1"/>
  <c r="K62" i="4"/>
  <c r="AE62" i="4" s="1"/>
  <c r="J62" i="4"/>
  <c r="AD62" i="4" s="1"/>
  <c r="F64" i="4"/>
  <c r="I64" i="4"/>
  <c r="AC64" i="4" s="1"/>
  <c r="K64" i="4"/>
  <c r="AE64" i="4" s="1"/>
  <c r="J64" i="4"/>
  <c r="AD64" i="4" s="1"/>
  <c r="F66" i="4"/>
  <c r="I66" i="4"/>
  <c r="AC66" i="4" s="1"/>
  <c r="K66" i="4"/>
  <c r="AE66" i="4" s="1"/>
  <c r="J66" i="4"/>
  <c r="AD66" i="4" s="1"/>
  <c r="F68" i="4"/>
  <c r="I68" i="4"/>
  <c r="AC68" i="4" s="1"/>
  <c r="K68" i="4"/>
  <c r="AE68" i="4" s="1"/>
  <c r="J68" i="4"/>
  <c r="AD68" i="4" s="1"/>
  <c r="F73" i="4"/>
  <c r="I73" i="4"/>
  <c r="AC73" i="4" s="1"/>
  <c r="K73" i="4"/>
  <c r="AE73" i="4" s="1"/>
  <c r="J73" i="4"/>
  <c r="AD73" i="4" s="1"/>
  <c r="F76" i="4"/>
  <c r="I76" i="4"/>
  <c r="AC76" i="4" s="1"/>
  <c r="K76" i="4"/>
  <c r="AE76" i="4" s="1"/>
  <c r="J76" i="4"/>
  <c r="AD76" i="4" s="1"/>
  <c r="F78" i="4"/>
  <c r="I78" i="4"/>
  <c r="AC78" i="4" s="1"/>
  <c r="K78" i="4"/>
  <c r="AE78" i="4" s="1"/>
  <c r="J78" i="4"/>
  <c r="AD78" i="4" s="1"/>
  <c r="F82" i="4"/>
  <c r="I82" i="4"/>
  <c r="AC82" i="4" s="1"/>
  <c r="K82" i="4"/>
  <c r="AE82" i="4" s="1"/>
  <c r="H82" i="4"/>
  <c r="AB82" i="4" s="1"/>
  <c r="F86" i="4"/>
  <c r="I86" i="4"/>
  <c r="AC86" i="4" s="1"/>
  <c r="K86" i="4"/>
  <c r="AE86" i="4" s="1"/>
  <c r="H86" i="4"/>
  <c r="AB86" i="4" s="1"/>
  <c r="I89" i="4"/>
  <c r="AC89" i="4" s="1"/>
  <c r="K89" i="4"/>
  <c r="AE89" i="4" s="1"/>
  <c r="H89" i="4"/>
  <c r="AB89" i="4" s="1"/>
  <c r="I91" i="4"/>
  <c r="AC91" i="4" s="1"/>
  <c r="K91" i="4"/>
  <c r="AE91" i="4" s="1"/>
  <c r="H91" i="4"/>
  <c r="AB91" i="4" s="1"/>
  <c r="F93" i="4"/>
  <c r="I93" i="4"/>
  <c r="AC93" i="4" s="1"/>
  <c r="K93" i="4"/>
  <c r="AE93" i="4" s="1"/>
  <c r="H93" i="4"/>
  <c r="AB93" i="4" s="1"/>
  <c r="F95" i="4"/>
  <c r="I95" i="4"/>
  <c r="AC95" i="4" s="1"/>
  <c r="K95" i="4"/>
  <c r="AE95" i="4" s="1"/>
  <c r="H95" i="4"/>
  <c r="AB95" i="4" s="1"/>
  <c r="F97" i="4"/>
  <c r="I97" i="4"/>
  <c r="AC97" i="4" s="1"/>
  <c r="K97" i="4"/>
  <c r="AE97" i="4" s="1"/>
  <c r="H97" i="4"/>
  <c r="AB97" i="4" s="1"/>
  <c r="F100" i="4"/>
  <c r="I100" i="4"/>
  <c r="AC100" i="4" s="1"/>
  <c r="K100" i="4"/>
  <c r="AE100" i="4" s="1"/>
  <c r="H100" i="4"/>
  <c r="AB100" i="4" s="1"/>
  <c r="F102" i="4"/>
  <c r="I102" i="4"/>
  <c r="AC102" i="4" s="1"/>
  <c r="K102" i="4"/>
  <c r="AE102" i="4" s="1"/>
  <c r="H102" i="4"/>
  <c r="AB102" i="4" s="1"/>
  <c r="K106" i="4"/>
  <c r="AE106" i="4" s="1"/>
  <c r="K113" i="4"/>
  <c r="AE113" i="4" s="1"/>
  <c r="I113" i="4"/>
  <c r="AC113" i="4" s="1"/>
  <c r="I117" i="4"/>
  <c r="AC117" i="4" s="1"/>
  <c r="K117" i="4"/>
  <c r="AE117" i="4" s="1"/>
  <c r="J117" i="4"/>
  <c r="AD117" i="4" s="1"/>
  <c r="F130" i="4"/>
  <c r="I130" i="4"/>
  <c r="AC130" i="4" s="1"/>
  <c r="K130" i="4"/>
  <c r="AE130" i="4" s="1"/>
  <c r="J130" i="4"/>
  <c r="AD130" i="4" s="1"/>
  <c r="J140" i="4"/>
  <c r="AD140" i="4" s="1"/>
  <c r="H140" i="4"/>
  <c r="AB140" i="4" s="1"/>
  <c r="J144" i="4"/>
  <c r="AD144" i="4" s="1"/>
  <c r="H144" i="4"/>
  <c r="AB144" i="4" s="1"/>
  <c r="F154" i="4"/>
  <c r="I154" i="4"/>
  <c r="AC154" i="4" s="1"/>
  <c r="K154" i="4"/>
  <c r="AE154" i="4" s="1"/>
  <c r="J154" i="4"/>
  <c r="AD154" i="4" s="1"/>
  <c r="F156" i="4"/>
  <c r="I156" i="4"/>
  <c r="AC156" i="4" s="1"/>
  <c r="K156" i="4"/>
  <c r="AE156" i="4" s="1"/>
  <c r="J156" i="4"/>
  <c r="AD156" i="4" s="1"/>
  <c r="F158" i="4"/>
  <c r="I158" i="4"/>
  <c r="AC158" i="4" s="1"/>
  <c r="K158" i="4"/>
  <c r="AE158" i="4" s="1"/>
  <c r="J158" i="4"/>
  <c r="AD158" i="4" s="1"/>
  <c r="F160" i="4"/>
  <c r="I160" i="4"/>
  <c r="AC160" i="4" s="1"/>
  <c r="K160" i="4"/>
  <c r="AE160" i="4" s="1"/>
  <c r="J160" i="4"/>
  <c r="AD160" i="4" s="1"/>
  <c r="F162" i="4"/>
  <c r="I162" i="4"/>
  <c r="AC162" i="4" s="1"/>
  <c r="K162" i="4"/>
  <c r="AE162" i="4" s="1"/>
  <c r="J162" i="4"/>
  <c r="AD162" i="4" s="1"/>
  <c r="F164" i="4"/>
  <c r="I164" i="4"/>
  <c r="AC164" i="4" s="1"/>
  <c r="K164" i="4"/>
  <c r="AE164" i="4" s="1"/>
  <c r="J164" i="4"/>
  <c r="AD164" i="4" s="1"/>
  <c r="I166" i="4"/>
  <c r="AC166" i="4" s="1"/>
  <c r="K166" i="4"/>
  <c r="AE166" i="4" s="1"/>
  <c r="J166" i="4"/>
  <c r="AD166" i="4" s="1"/>
  <c r="F168" i="4"/>
  <c r="I168" i="4"/>
  <c r="AC168" i="4" s="1"/>
  <c r="K168" i="4"/>
  <c r="AE168" i="4" s="1"/>
  <c r="F170" i="4"/>
  <c r="I170" i="4"/>
  <c r="AC170" i="4" s="1"/>
  <c r="K170" i="4"/>
  <c r="AE170" i="4" s="1"/>
  <c r="F172" i="4"/>
  <c r="I172" i="4"/>
  <c r="AC172" i="4" s="1"/>
  <c r="K172" i="4"/>
  <c r="AE172" i="4" s="1"/>
  <c r="F176" i="4"/>
  <c r="I176" i="4"/>
  <c r="AC176" i="4" s="1"/>
  <c r="K176" i="4"/>
  <c r="AE176" i="4" s="1"/>
  <c r="F186" i="4"/>
  <c r="I186" i="4"/>
  <c r="AC186" i="4" s="1"/>
  <c r="K186" i="4"/>
  <c r="AE186" i="4" s="1"/>
  <c r="F188" i="4"/>
  <c r="I188" i="4"/>
  <c r="AC188" i="4" s="1"/>
  <c r="K188" i="4"/>
  <c r="AE188" i="4" s="1"/>
  <c r="F190" i="4"/>
  <c r="I190" i="4"/>
  <c r="AC190" i="4" s="1"/>
  <c r="K190" i="4"/>
  <c r="AE190" i="4" s="1"/>
  <c r="F192" i="4"/>
  <c r="I192" i="4"/>
  <c r="AC192" i="4" s="1"/>
  <c r="K192" i="4"/>
  <c r="AE192" i="4" s="1"/>
  <c r="F194" i="4"/>
  <c r="I194" i="4"/>
  <c r="AC194" i="4" s="1"/>
  <c r="K194" i="4"/>
  <c r="AE194" i="4" s="1"/>
  <c r="F202" i="4"/>
  <c r="I202" i="4"/>
  <c r="AC202" i="4" s="1"/>
  <c r="K202" i="4"/>
  <c r="AE202" i="4" s="1"/>
  <c r="F208" i="4"/>
  <c r="I208" i="4"/>
  <c r="AC208" i="4" s="1"/>
  <c r="K208" i="4"/>
  <c r="AE208" i="4" s="1"/>
  <c r="F210" i="4"/>
  <c r="I210" i="4"/>
  <c r="AC210" i="4" s="1"/>
  <c r="K210" i="4"/>
  <c r="AE210" i="4" s="1"/>
  <c r="F212" i="4"/>
  <c r="I212" i="4"/>
  <c r="AC212" i="4" s="1"/>
  <c r="K212" i="4"/>
  <c r="AE212" i="4" s="1"/>
  <c r="F214" i="4"/>
  <c r="I214" i="4"/>
  <c r="AC214" i="4" s="1"/>
  <c r="K214" i="4"/>
  <c r="AE214" i="4" s="1"/>
  <c r="F218" i="4"/>
  <c r="I218" i="4"/>
  <c r="AC218" i="4" s="1"/>
  <c r="K218" i="4"/>
  <c r="AE218" i="4" s="1"/>
  <c r="F223" i="4"/>
  <c r="I223" i="4"/>
  <c r="AC223" i="4" s="1"/>
  <c r="K223" i="4"/>
  <c r="AE223" i="4" s="1"/>
  <c r="F225" i="4"/>
  <c r="I225" i="4"/>
  <c r="AC225" i="4" s="1"/>
  <c r="K225" i="4"/>
  <c r="AE225" i="4" s="1"/>
  <c r="F231" i="4"/>
  <c r="I231" i="4"/>
  <c r="AC231" i="4" s="1"/>
  <c r="K231" i="4"/>
  <c r="AE231" i="4" s="1"/>
  <c r="I233" i="4"/>
  <c r="AC233" i="4" s="1"/>
  <c r="K233" i="4"/>
  <c r="AE233" i="4" s="1"/>
  <c r="I235" i="4"/>
  <c r="AC235" i="4" s="1"/>
  <c r="K235" i="4"/>
  <c r="AE235" i="4" s="1"/>
  <c r="F237" i="4"/>
  <c r="I237" i="4"/>
  <c r="AC237" i="4" s="1"/>
  <c r="K237" i="4"/>
  <c r="AE237" i="4" s="1"/>
  <c r="F239" i="4"/>
  <c r="I239" i="4"/>
  <c r="AC239" i="4" s="1"/>
  <c r="K239" i="4"/>
  <c r="AE239" i="4" s="1"/>
  <c r="F241" i="4"/>
  <c r="I241" i="4"/>
  <c r="AC241" i="4" s="1"/>
  <c r="K241" i="4"/>
  <c r="AE241" i="4" s="1"/>
  <c r="F243" i="4"/>
  <c r="I243" i="4"/>
  <c r="AC243" i="4" s="1"/>
  <c r="K243" i="4"/>
  <c r="AE243" i="4" s="1"/>
  <c r="F245" i="4"/>
  <c r="I245" i="4"/>
  <c r="AC245" i="4" s="1"/>
  <c r="K245" i="4"/>
  <c r="AE245" i="4" s="1"/>
  <c r="F247" i="4"/>
  <c r="I247" i="4"/>
  <c r="AC247" i="4" s="1"/>
  <c r="K247" i="4"/>
  <c r="AE247" i="4" s="1"/>
  <c r="I249" i="4"/>
  <c r="AC249" i="4" s="1"/>
  <c r="K249" i="4"/>
  <c r="AE249" i="4" s="1"/>
  <c r="F257" i="4"/>
  <c r="I257" i="4"/>
  <c r="AC257" i="4" s="1"/>
  <c r="K257" i="4"/>
  <c r="AE257" i="4" s="1"/>
  <c r="F261" i="4"/>
  <c r="I261" i="4"/>
  <c r="AC261" i="4" s="1"/>
  <c r="K261" i="4"/>
  <c r="AE261" i="4" s="1"/>
  <c r="F263" i="4"/>
  <c r="I263" i="4"/>
  <c r="AC263" i="4" s="1"/>
  <c r="K263" i="4"/>
  <c r="AE263" i="4" s="1"/>
  <c r="F265" i="4"/>
  <c r="I265" i="4"/>
  <c r="AC265" i="4" s="1"/>
  <c r="K265" i="4"/>
  <c r="AE265" i="4" s="1"/>
  <c r="F269" i="4"/>
  <c r="I269" i="4"/>
  <c r="AC269" i="4" s="1"/>
  <c r="K269" i="4"/>
  <c r="AE269" i="4" s="1"/>
  <c r="F271" i="4"/>
  <c r="I271" i="4"/>
  <c r="AC271" i="4" s="1"/>
  <c r="K271" i="4"/>
  <c r="AE271" i="4" s="1"/>
  <c r="F273" i="4"/>
  <c r="I273" i="4"/>
  <c r="AC273" i="4" s="1"/>
  <c r="K273" i="4"/>
  <c r="AE273" i="4" s="1"/>
  <c r="F275" i="4"/>
  <c r="I275" i="4"/>
  <c r="AC275" i="4" s="1"/>
  <c r="K275" i="4"/>
  <c r="AE275" i="4" s="1"/>
  <c r="F277" i="4"/>
  <c r="I277" i="4"/>
  <c r="AC277" i="4" s="1"/>
  <c r="K277" i="4"/>
  <c r="AE277" i="4" s="1"/>
  <c r="F279" i="4"/>
  <c r="I279" i="4"/>
  <c r="AC279" i="4" s="1"/>
  <c r="K279" i="4"/>
  <c r="AE279" i="4" s="1"/>
  <c r="F285" i="4"/>
  <c r="I285" i="4"/>
  <c r="AC285" i="4" s="1"/>
  <c r="K285" i="4"/>
  <c r="AE285" i="4" s="1"/>
  <c r="F287" i="4"/>
  <c r="I287" i="4"/>
  <c r="AC287" i="4" s="1"/>
  <c r="K287" i="4"/>
  <c r="AE287" i="4" s="1"/>
  <c r="F289" i="4"/>
  <c r="I289" i="4"/>
  <c r="AC289" i="4" s="1"/>
  <c r="K289" i="4"/>
  <c r="AE289" i="4" s="1"/>
  <c r="F293" i="4"/>
  <c r="I293" i="4"/>
  <c r="AC293" i="4" s="1"/>
  <c r="K293" i="4"/>
  <c r="AE293" i="4" s="1"/>
  <c r="F298" i="4"/>
  <c r="I298" i="4"/>
  <c r="AC298" i="4" s="1"/>
  <c r="K298" i="4"/>
  <c r="AE298" i="4" s="1"/>
  <c r="F301" i="4"/>
  <c r="I301" i="4"/>
  <c r="AC301" i="4" s="1"/>
  <c r="K301" i="4"/>
  <c r="AE301" i="4" s="1"/>
  <c r="F303" i="4"/>
  <c r="I303" i="4"/>
  <c r="AC303" i="4" s="1"/>
  <c r="K303" i="4"/>
  <c r="AE303" i="4" s="1"/>
  <c r="F305" i="4"/>
  <c r="I305" i="4"/>
  <c r="AC305" i="4" s="1"/>
  <c r="K305" i="4"/>
  <c r="AE305" i="4" s="1"/>
  <c r="F307" i="4"/>
  <c r="I307" i="4"/>
  <c r="AC307" i="4" s="1"/>
  <c r="K307" i="4"/>
  <c r="AE307" i="4" s="1"/>
  <c r="F312" i="4"/>
  <c r="I312" i="4"/>
  <c r="AC312" i="4" s="1"/>
  <c r="K312" i="4"/>
  <c r="AE312" i="4" s="1"/>
  <c r="F314" i="4"/>
  <c r="I314" i="4"/>
  <c r="AC314" i="4" s="1"/>
  <c r="K314" i="4"/>
  <c r="AE314" i="4" s="1"/>
  <c r="F316" i="4"/>
  <c r="I316" i="4"/>
  <c r="AC316" i="4" s="1"/>
  <c r="K316" i="4"/>
  <c r="AE316" i="4" s="1"/>
  <c r="F318" i="4"/>
  <c r="I318" i="4"/>
  <c r="AC318" i="4" s="1"/>
  <c r="K318" i="4"/>
  <c r="AE318" i="4" s="1"/>
  <c r="F320" i="4"/>
  <c r="I320" i="4"/>
  <c r="AC320" i="4" s="1"/>
  <c r="K320" i="4"/>
  <c r="AE320" i="4" s="1"/>
  <c r="F322" i="4"/>
  <c r="I322" i="4"/>
  <c r="AC322" i="4" s="1"/>
  <c r="K322" i="4"/>
  <c r="AE322" i="4" s="1"/>
  <c r="F324" i="4"/>
  <c r="I324" i="4"/>
  <c r="AC324" i="4" s="1"/>
  <c r="K324" i="4"/>
  <c r="AE324" i="4" s="1"/>
  <c r="F326" i="4"/>
  <c r="I326" i="4"/>
  <c r="AC326" i="4" s="1"/>
  <c r="K326" i="4"/>
  <c r="AE326" i="4" s="1"/>
  <c r="F328" i="4"/>
  <c r="I328" i="4"/>
  <c r="AC328" i="4" s="1"/>
  <c r="K328" i="4"/>
  <c r="AE328" i="4" s="1"/>
  <c r="F330" i="4"/>
  <c r="I330" i="4"/>
  <c r="AC330" i="4" s="1"/>
  <c r="K330" i="4"/>
  <c r="AE330" i="4" s="1"/>
  <c r="AC332" i="4"/>
  <c r="AE332" i="4"/>
  <c r="H84" i="4"/>
  <c r="AB84" i="4" s="1"/>
  <c r="J55" i="4"/>
  <c r="AD55" i="4" s="1"/>
  <c r="F55" i="4"/>
  <c r="H85" i="4"/>
  <c r="AB85" i="4" s="1"/>
  <c r="J48" i="4"/>
  <c r="AD48" i="4" s="1"/>
  <c r="H48" i="4"/>
  <c r="AB48" i="4" s="1"/>
  <c r="G56" i="4"/>
  <c r="AA56" i="4" s="1"/>
  <c r="I56" i="4"/>
  <c r="AC56" i="4" s="1"/>
  <c r="K56" i="4"/>
  <c r="AE56" i="4" s="1"/>
  <c r="K52" i="4"/>
  <c r="AE52" i="4" s="1"/>
  <c r="H56" i="4"/>
  <c r="AB56" i="4" s="1"/>
  <c r="G57" i="4"/>
  <c r="AA57" i="4" s="1"/>
  <c r="I57" i="4"/>
  <c r="AC57" i="4" s="1"/>
  <c r="K57" i="4"/>
  <c r="AE57" i="4" s="1"/>
  <c r="H57" i="4"/>
  <c r="AB57" i="4" s="1"/>
  <c r="F50" i="4"/>
  <c r="H52" i="4"/>
  <c r="AB52" i="4" s="1"/>
  <c r="J52" i="4"/>
  <c r="AD52" i="4" s="1"/>
  <c r="K46" i="4"/>
  <c r="AE46" i="4" s="1"/>
  <c r="G52" i="4"/>
  <c r="AA52" i="4" s="1"/>
  <c r="I52" i="4"/>
  <c r="AC52" i="4" s="1"/>
  <c r="K45" i="4"/>
  <c r="AE45" i="4" s="1"/>
  <c r="I45" i="4"/>
  <c r="AC45" i="4" s="1"/>
  <c r="I59" i="4"/>
  <c r="AC59" i="4" s="1"/>
  <c r="F59" i="4"/>
  <c r="I80" i="4"/>
  <c r="AC80" i="4" s="1"/>
  <c r="F80" i="4"/>
  <c r="H113" i="4"/>
  <c r="AB113" i="4" s="1"/>
  <c r="F113" i="4"/>
  <c r="H138" i="4"/>
  <c r="AB138" i="4" s="1"/>
  <c r="F138" i="4"/>
  <c r="I140" i="4"/>
  <c r="AC140" i="4" s="1"/>
  <c r="F140" i="4"/>
  <c r="H142" i="4"/>
  <c r="AB142" i="4" s="1"/>
  <c r="F142" i="4"/>
  <c r="I144" i="4"/>
  <c r="AC144" i="4" s="1"/>
  <c r="F144" i="4"/>
  <c r="I205" i="4"/>
  <c r="AC205" i="4" s="1"/>
  <c r="F205" i="4"/>
  <c r="H216" i="4"/>
  <c r="AB216" i="4" s="1"/>
  <c r="F216" i="4"/>
  <c r="H221" i="4"/>
  <c r="AB221" i="4" s="1"/>
  <c r="F221" i="4"/>
  <c r="I291" i="4"/>
  <c r="AC291" i="4" s="1"/>
  <c r="F291" i="4"/>
  <c r="AC336" i="4"/>
  <c r="I363" i="4"/>
  <c r="AC363" i="4" s="1"/>
  <c r="F363" i="4"/>
  <c r="I369" i="4"/>
  <c r="AC369" i="4" s="1"/>
  <c r="F369" i="4"/>
  <c r="I371" i="4"/>
  <c r="AC371" i="4" s="1"/>
  <c r="F371" i="4"/>
  <c r="I418" i="4"/>
  <c r="AC418" i="4" s="1"/>
  <c r="F418" i="4"/>
  <c r="I425" i="4"/>
  <c r="AC425" i="4" s="1"/>
  <c r="F425" i="4"/>
  <c r="I435" i="4"/>
  <c r="AC435" i="4" s="1"/>
  <c r="F435" i="4"/>
  <c r="I445" i="4"/>
  <c r="AC445" i="4" s="1"/>
  <c r="F445" i="4"/>
  <c r="E23" i="5" s="1"/>
  <c r="D23" i="5" s="1"/>
  <c r="F65" i="4"/>
  <c r="F77" i="4"/>
  <c r="F105" i="4"/>
  <c r="I46" i="4"/>
  <c r="AC46" i="4" s="1"/>
  <c r="J45" i="4"/>
  <c r="AD45" i="4" s="1"/>
  <c r="F46" i="4"/>
  <c r="I141" i="4"/>
  <c r="AC141" i="4" s="1"/>
  <c r="F141" i="4"/>
  <c r="I145" i="4"/>
  <c r="AC145" i="4" s="1"/>
  <c r="F145" i="4"/>
  <c r="H155" i="4"/>
  <c r="AB155" i="4" s="1"/>
  <c r="F155" i="4"/>
  <c r="H171" i="4"/>
  <c r="AB171" i="4" s="1"/>
  <c r="F171" i="4"/>
  <c r="H224" i="4"/>
  <c r="AB224" i="4" s="1"/>
  <c r="F224" i="4"/>
  <c r="I226" i="4"/>
  <c r="AC226" i="4" s="1"/>
  <c r="F226" i="4"/>
  <c r="H274" i="4"/>
  <c r="AB274" i="4" s="1"/>
  <c r="F274" i="4"/>
  <c r="H351" i="4"/>
  <c r="AB351" i="4" s="1"/>
  <c r="F351" i="4"/>
  <c r="H364" i="4"/>
  <c r="AB364" i="4" s="1"/>
  <c r="F364" i="4"/>
  <c r="H419" i="4"/>
  <c r="AB419" i="4" s="1"/>
  <c r="F419" i="4"/>
  <c r="H428" i="4"/>
  <c r="AB428" i="4" s="1"/>
  <c r="H438" i="4"/>
  <c r="AB438" i="4" s="1"/>
  <c r="F438" i="4"/>
  <c r="F61" i="4"/>
  <c r="F67" i="4"/>
  <c r="F101" i="4"/>
  <c r="K51" i="4"/>
  <c r="AE51" i="4" s="1"/>
  <c r="I51" i="4"/>
  <c r="AC51" i="4" s="1"/>
  <c r="G51" i="4"/>
  <c r="AA51" i="4" s="1"/>
  <c r="H51" i="4"/>
  <c r="AB51" i="4" s="1"/>
  <c r="J51" i="4"/>
  <c r="AD51" i="4" s="1"/>
  <c r="L71" i="4"/>
  <c r="AF71" i="4" s="1"/>
  <c r="Z71" i="4" s="1"/>
  <c r="K445" i="4"/>
  <c r="AE445" i="4" s="1"/>
  <c r="L444" i="4"/>
  <c r="AF444" i="4" s="1"/>
  <c r="Z444" i="4" s="1"/>
  <c r="J438" i="4"/>
  <c r="AD438" i="4" s="1"/>
  <c r="K435" i="4"/>
  <c r="AE435" i="4" s="1"/>
  <c r="J428" i="4"/>
  <c r="AD428" i="4" s="1"/>
  <c r="G425" i="4"/>
  <c r="K425" i="4"/>
  <c r="AE425" i="4" s="1"/>
  <c r="L422" i="4"/>
  <c r="AF422" i="4" s="1"/>
  <c r="Z422" i="4" s="1"/>
  <c r="J419" i="4"/>
  <c r="AD419" i="4" s="1"/>
  <c r="G418" i="4"/>
  <c r="K418" i="4"/>
  <c r="AE418" i="4" s="1"/>
  <c r="L378" i="4"/>
  <c r="K371" i="4"/>
  <c r="AE371" i="4" s="1"/>
  <c r="K369" i="4"/>
  <c r="AE369" i="4" s="1"/>
  <c r="J364" i="4"/>
  <c r="AD364" i="4" s="1"/>
  <c r="G363" i="4"/>
  <c r="K363" i="4"/>
  <c r="AE363" i="4" s="1"/>
  <c r="L358" i="4"/>
  <c r="L356" i="4"/>
  <c r="L352" i="4"/>
  <c r="J351" i="4"/>
  <c r="AD351" i="4" s="1"/>
  <c r="L340" i="4"/>
  <c r="AE336" i="4"/>
  <c r="L300" i="4"/>
  <c r="K291" i="4"/>
  <c r="AE291" i="4" s="1"/>
  <c r="G274" i="4"/>
  <c r="J274" i="4"/>
  <c r="AD274" i="4" s="1"/>
  <c r="L260" i="4"/>
  <c r="G226" i="4"/>
  <c r="K226" i="4"/>
  <c r="AE226" i="4" s="1"/>
  <c r="G224" i="4"/>
  <c r="J224" i="4"/>
  <c r="AD224" i="4" s="1"/>
  <c r="G221" i="4"/>
  <c r="J221" i="4"/>
  <c r="AD221" i="4" s="1"/>
  <c r="J216" i="4"/>
  <c r="AD216" i="4" s="1"/>
  <c r="G205" i="4"/>
  <c r="AA205" i="4" s="1"/>
  <c r="K205" i="4"/>
  <c r="AE205" i="4" s="1"/>
  <c r="G195" i="4"/>
  <c r="AA195" i="4" s="1"/>
  <c r="J195" i="4"/>
  <c r="AD195" i="4" s="1"/>
  <c r="J171" i="4"/>
  <c r="AD171" i="4" s="1"/>
  <c r="G155" i="4"/>
  <c r="AA155" i="4" s="1"/>
  <c r="J155" i="4"/>
  <c r="AD155" i="4" s="1"/>
  <c r="G145" i="4"/>
  <c r="AA145" i="4" s="1"/>
  <c r="K145" i="4"/>
  <c r="AE145" i="4" s="1"/>
  <c r="G144" i="4"/>
  <c r="AA144" i="4" s="1"/>
  <c r="K144" i="4"/>
  <c r="AE144" i="4" s="1"/>
  <c r="J142" i="4"/>
  <c r="AD142" i="4" s="1"/>
  <c r="G141" i="4"/>
  <c r="AA141" i="4" s="1"/>
  <c r="K141" i="4"/>
  <c r="AE141" i="4" s="1"/>
  <c r="G140" i="4"/>
  <c r="AA140" i="4" s="1"/>
  <c r="K140" i="4"/>
  <c r="AE140" i="4" s="1"/>
  <c r="G138" i="4"/>
  <c r="AA138" i="4" s="1"/>
  <c r="J138" i="4"/>
  <c r="AD138" i="4" s="1"/>
  <c r="J113" i="4"/>
  <c r="AD113" i="4" s="1"/>
  <c r="G101" i="4"/>
  <c r="J101" i="4"/>
  <c r="AD101" i="4" s="1"/>
  <c r="G92" i="4"/>
  <c r="J92" i="4"/>
  <c r="AD92" i="4" s="1"/>
  <c r="G80" i="4"/>
  <c r="AA80" i="4" s="1"/>
  <c r="K80" i="4"/>
  <c r="AE80" i="4" s="1"/>
  <c r="G77" i="4"/>
  <c r="AA77" i="4" s="1"/>
  <c r="K77" i="4"/>
  <c r="AE77" i="4" s="1"/>
  <c r="G67" i="4"/>
  <c r="AA67" i="4" s="1"/>
  <c r="J67" i="4"/>
  <c r="AD67" i="4" s="1"/>
  <c r="K65" i="4"/>
  <c r="AE65" i="4" s="1"/>
  <c r="K61" i="4"/>
  <c r="AE61" i="4" s="1"/>
  <c r="L60" i="4"/>
  <c r="AF60" i="4" s="1"/>
  <c r="Z60" i="4" s="1"/>
  <c r="G59" i="4"/>
  <c r="AA59" i="4" s="1"/>
  <c r="K59" i="4"/>
  <c r="AE59" i="4" s="1"/>
  <c r="K53" i="4"/>
  <c r="AE53" i="4" s="1"/>
  <c r="J46" i="4"/>
  <c r="AD46" i="4" s="1"/>
  <c r="G40" i="4"/>
  <c r="AA40" i="4" s="1"/>
  <c r="J36" i="4"/>
  <c r="AD36" i="4" s="1"/>
  <c r="J34" i="4"/>
  <c r="AD34" i="4" s="1"/>
  <c r="G27" i="4"/>
  <c r="AA27" i="4" s="1"/>
  <c r="K40" i="4"/>
  <c r="AE40" i="4" s="1"/>
  <c r="H32" i="4"/>
  <c r="AB32" i="4" s="1"/>
  <c r="G34" i="4"/>
  <c r="AA34" i="4" s="1"/>
  <c r="I44" i="4"/>
  <c r="AC44" i="4" s="1"/>
  <c r="I40" i="4"/>
  <c r="AC40" i="4" s="1"/>
  <c r="H34" i="4"/>
  <c r="AB34" i="4" s="1"/>
  <c r="J27" i="4"/>
  <c r="AD27" i="4" s="1"/>
  <c r="G44" i="4"/>
  <c r="AA44" i="4" s="1"/>
  <c r="G36" i="4"/>
  <c r="AA36" i="4" s="1"/>
  <c r="G32" i="4"/>
  <c r="AA32" i="4" s="1"/>
  <c r="G21" i="4"/>
  <c r="AA21" i="4" s="1"/>
  <c r="J44" i="4"/>
  <c r="AD44" i="4" s="1"/>
  <c r="H44" i="4"/>
  <c r="AB44" i="4" s="1"/>
  <c r="J40" i="4"/>
  <c r="AD40" i="4" s="1"/>
  <c r="H40" i="4"/>
  <c r="AB40" i="4" s="1"/>
  <c r="H36" i="4"/>
  <c r="AB36" i="4" s="1"/>
  <c r="K34" i="4"/>
  <c r="AE34" i="4" s="1"/>
  <c r="I34" i="4"/>
  <c r="AC34" i="4" s="1"/>
  <c r="J32" i="4"/>
  <c r="AD32" i="4" s="1"/>
  <c r="K27" i="4"/>
  <c r="AE27" i="4" s="1"/>
  <c r="I27" i="4"/>
  <c r="AC27" i="4" s="1"/>
  <c r="J42" i="4"/>
  <c r="AD42" i="4" s="1"/>
  <c r="I29" i="4"/>
  <c r="AC29" i="4" s="1"/>
  <c r="J39" i="4"/>
  <c r="AD39" i="4" s="1"/>
  <c r="J31" i="4"/>
  <c r="AD31" i="4" s="1"/>
  <c r="K25" i="4"/>
  <c r="AE25" i="4" s="1"/>
  <c r="G42" i="4"/>
  <c r="AA42" i="4" s="1"/>
  <c r="G38" i="4"/>
  <c r="AA38" i="4" s="1"/>
  <c r="G35" i="4"/>
  <c r="AA35" i="4" s="1"/>
  <c r="G33" i="4"/>
  <c r="AA33" i="4" s="1"/>
  <c r="G31" i="4"/>
  <c r="AA31" i="4" s="1"/>
  <c r="G23" i="4"/>
  <c r="AA23" i="4" s="1"/>
  <c r="G19" i="4"/>
  <c r="AA19" i="4" s="1"/>
  <c r="J41" i="4"/>
  <c r="AD41" i="4" s="1"/>
  <c r="I38" i="4"/>
  <c r="AC38" i="4" s="1"/>
  <c r="J33" i="4"/>
  <c r="AD33" i="4" s="1"/>
  <c r="J30" i="4"/>
  <c r="AD30" i="4" s="1"/>
  <c r="H28" i="4"/>
  <c r="AB28" i="4" s="1"/>
  <c r="K24" i="4"/>
  <c r="AE24" i="4" s="1"/>
  <c r="G28" i="4"/>
  <c r="AA28" i="4" s="1"/>
  <c r="G26" i="4"/>
  <c r="AA26" i="4" s="1"/>
  <c r="H43" i="4"/>
  <c r="AB43" i="4" s="1"/>
  <c r="H42" i="4"/>
  <c r="AB42" i="4" s="1"/>
  <c r="H41" i="4"/>
  <c r="AB41" i="4" s="1"/>
  <c r="H39" i="4"/>
  <c r="AB39" i="4" s="1"/>
  <c r="H37" i="4"/>
  <c r="AB37" i="4" s="1"/>
  <c r="H35" i="4"/>
  <c r="AB35" i="4" s="1"/>
  <c r="H33" i="4"/>
  <c r="AB33" i="4" s="1"/>
  <c r="H31" i="4"/>
  <c r="AB31" i="4" s="1"/>
  <c r="H30" i="4"/>
  <c r="AB30" i="4" s="1"/>
  <c r="J28" i="4"/>
  <c r="AD28" i="4" s="1"/>
  <c r="J26" i="4"/>
  <c r="AD26" i="4" s="1"/>
  <c r="I25" i="4"/>
  <c r="AC25" i="4" s="1"/>
  <c r="J23" i="4"/>
  <c r="AD23" i="4" s="1"/>
  <c r="I22" i="4"/>
  <c r="AC22" i="4" s="1"/>
  <c r="K20" i="4"/>
  <c r="AE20" i="4" s="1"/>
  <c r="I21" i="4"/>
  <c r="AC21" i="4" s="1"/>
  <c r="J19" i="4"/>
  <c r="AD19" i="4" s="1"/>
  <c r="G43" i="4"/>
  <c r="AA43" i="4" s="1"/>
  <c r="G41" i="4"/>
  <c r="AA41" i="4" s="1"/>
  <c r="G39" i="4"/>
  <c r="AA39" i="4" s="1"/>
  <c r="G30" i="4"/>
  <c r="AA30" i="4" s="1"/>
  <c r="G25" i="4"/>
  <c r="AA25" i="4" s="1"/>
  <c r="G22" i="4"/>
  <c r="AA22" i="4" s="1"/>
  <c r="G20" i="4"/>
  <c r="AA20" i="4" s="1"/>
  <c r="J43" i="4"/>
  <c r="AD43" i="4" s="1"/>
  <c r="K42" i="4"/>
  <c r="AE42" i="4" s="1"/>
  <c r="I42" i="4"/>
  <c r="AC42" i="4" s="1"/>
  <c r="K41" i="4"/>
  <c r="AE41" i="4" s="1"/>
  <c r="I41" i="4"/>
  <c r="AC41" i="4" s="1"/>
  <c r="K39" i="4"/>
  <c r="AE39" i="4" s="1"/>
  <c r="I39" i="4"/>
  <c r="AC39" i="4" s="1"/>
  <c r="K38" i="4"/>
  <c r="AE38" i="4" s="1"/>
  <c r="J37" i="4"/>
  <c r="AD37" i="4" s="1"/>
  <c r="K35" i="4"/>
  <c r="AE35" i="4" s="1"/>
  <c r="I35" i="4"/>
  <c r="AC35" i="4" s="1"/>
  <c r="K33" i="4"/>
  <c r="AE33" i="4" s="1"/>
  <c r="I33" i="4"/>
  <c r="AC33" i="4" s="1"/>
  <c r="K31" i="4"/>
  <c r="AE31" i="4" s="1"/>
  <c r="I31" i="4"/>
  <c r="AC31" i="4" s="1"/>
  <c r="K30" i="4"/>
  <c r="AE30" i="4" s="1"/>
  <c r="I30" i="4"/>
  <c r="AC30" i="4" s="1"/>
  <c r="K29" i="4"/>
  <c r="AE29" i="4" s="1"/>
  <c r="K28" i="4"/>
  <c r="AE28" i="4" s="1"/>
  <c r="I28" i="4"/>
  <c r="AC28" i="4" s="1"/>
  <c r="K26" i="4"/>
  <c r="AE26" i="4" s="1"/>
  <c r="I26" i="4"/>
  <c r="AC26" i="4" s="1"/>
  <c r="J25" i="4"/>
  <c r="AD25" i="4" s="1"/>
  <c r="H25" i="4"/>
  <c r="AB25" i="4" s="1"/>
  <c r="I24" i="4"/>
  <c r="AC24" i="4" s="1"/>
  <c r="H23" i="4"/>
  <c r="AB23" i="4" s="1"/>
  <c r="J22" i="4"/>
  <c r="AD22" i="4" s="1"/>
  <c r="H22" i="4"/>
  <c r="AB22" i="4" s="1"/>
  <c r="I20" i="4"/>
  <c r="AC20" i="4" s="1"/>
  <c r="F37" i="4"/>
  <c r="G18" i="4"/>
  <c r="AA18" i="4" s="1"/>
  <c r="F29" i="4"/>
  <c r="F38" i="4"/>
  <c r="F45" i="4"/>
  <c r="F32" i="4"/>
  <c r="F36" i="4"/>
  <c r="F43" i="4"/>
  <c r="G45" i="4"/>
  <c r="AA45" i="4" s="1"/>
  <c r="K43" i="4"/>
  <c r="AE43" i="4" s="1"/>
  <c r="J38" i="4"/>
  <c r="AD38" i="4" s="1"/>
  <c r="G37" i="4"/>
  <c r="AA37" i="4" s="1"/>
  <c r="K37" i="4"/>
  <c r="AE37" i="4" s="1"/>
  <c r="K36" i="4"/>
  <c r="AE36" i="4" s="1"/>
  <c r="K32" i="4"/>
  <c r="AE32" i="4" s="1"/>
  <c r="K14" i="4"/>
  <c r="AE14" i="4" s="1"/>
  <c r="I14" i="4"/>
  <c r="AC14" i="4" s="1"/>
  <c r="G15" i="4"/>
  <c r="AA15" i="4" s="1"/>
  <c r="J15" i="4"/>
  <c r="AD15" i="4" s="1"/>
  <c r="H15" i="4"/>
  <c r="AB15" i="4" s="1"/>
  <c r="G16" i="4"/>
  <c r="AA16" i="4" s="1"/>
  <c r="J16" i="4"/>
  <c r="AD16" i="4" s="1"/>
  <c r="H16" i="4"/>
  <c r="AB16" i="4" s="1"/>
  <c r="G17" i="4"/>
  <c r="AA17" i="4" s="1"/>
  <c r="J17" i="4"/>
  <c r="AD17" i="4" s="1"/>
  <c r="H17" i="4"/>
  <c r="AB17" i="4" s="1"/>
  <c r="K18" i="4"/>
  <c r="AE18" i="4" s="1"/>
  <c r="I18" i="4"/>
  <c r="AC18" i="4" s="1"/>
  <c r="F23" i="4"/>
  <c r="G14" i="4"/>
  <c r="AA14" i="4" s="1"/>
  <c r="J14" i="4"/>
  <c r="AD14" i="4" s="1"/>
  <c r="K15" i="4"/>
  <c r="AE15" i="4" s="1"/>
  <c r="K16" i="4"/>
  <c r="AE16" i="4" s="1"/>
  <c r="K17" i="4"/>
  <c r="AE17" i="4" s="1"/>
  <c r="J18" i="4"/>
  <c r="AD18" i="4" s="1"/>
  <c r="G29" i="4"/>
  <c r="AA29" i="4" s="1"/>
  <c r="J29" i="4"/>
  <c r="AD29" i="4" s="1"/>
  <c r="G24" i="4"/>
  <c r="AA24" i="4" s="1"/>
  <c r="J24" i="4"/>
  <c r="AD24" i="4" s="1"/>
  <c r="K23" i="4"/>
  <c r="AE23" i="4" s="1"/>
  <c r="J21" i="4"/>
  <c r="AD21" i="4" s="1"/>
  <c r="J20" i="4"/>
  <c r="AD20" i="4" s="1"/>
  <c r="K19" i="4"/>
  <c r="AE19" i="4" s="1"/>
  <c r="Z387" i="4" l="1"/>
  <c r="Z441" i="4"/>
  <c r="Z394" i="4"/>
  <c r="E397" i="4"/>
  <c r="E412" i="4"/>
  <c r="E396" i="4"/>
  <c r="E416" i="4"/>
  <c r="E441" i="4"/>
  <c r="E387" i="4"/>
  <c r="E395" i="4"/>
  <c r="E444" i="4"/>
  <c r="E385" i="4"/>
  <c r="E394" i="4"/>
  <c r="E398" i="4"/>
  <c r="E422" i="4"/>
  <c r="AG197" i="4"/>
  <c r="Z197" i="4" s="1"/>
  <c r="E197" i="4" s="1"/>
  <c r="AF340" i="4"/>
  <c r="Z340" i="4" s="1"/>
  <c r="E340" i="4"/>
  <c r="AF352" i="4"/>
  <c r="Z352" i="4" s="1"/>
  <c r="E352" i="4"/>
  <c r="AF358" i="4"/>
  <c r="Z358" i="4" s="1"/>
  <c r="E358" i="4"/>
  <c r="AF378" i="4"/>
  <c r="Z378" i="4" s="1"/>
  <c r="E378" i="4"/>
  <c r="AF372" i="4"/>
  <c r="Z372" i="4" s="1"/>
  <c r="E372" i="4"/>
  <c r="AF379" i="4"/>
  <c r="Z379" i="4" s="1"/>
  <c r="E379" i="4"/>
  <c r="AF353" i="4"/>
  <c r="Z353" i="4" s="1"/>
  <c r="E353" i="4"/>
  <c r="AF346" i="4"/>
  <c r="Z346" i="4" s="1"/>
  <c r="E346" i="4"/>
  <c r="AF373" i="4"/>
  <c r="Z373" i="4" s="1"/>
  <c r="E373" i="4"/>
  <c r="AF356" i="4"/>
  <c r="Z356" i="4" s="1"/>
  <c r="E356" i="4"/>
  <c r="AF374" i="4"/>
  <c r="Z374" i="4" s="1"/>
  <c r="E374" i="4"/>
  <c r="AF357" i="4"/>
  <c r="Z357" i="4" s="1"/>
  <c r="E357" i="4"/>
  <c r="AF383" i="4"/>
  <c r="Z383" i="4" s="1"/>
  <c r="E383" i="4"/>
  <c r="AF260" i="4"/>
  <c r="Z260" i="4" s="1"/>
  <c r="E260" i="4"/>
  <c r="AA274" i="4"/>
  <c r="AF300" i="4"/>
  <c r="Z300" i="4" s="1"/>
  <c r="E300" i="4"/>
  <c r="AA336" i="4"/>
  <c r="AA187" i="4"/>
  <c r="AA191" i="4"/>
  <c r="AA230" i="4"/>
  <c r="AA234" i="4"/>
  <c r="AA244" i="4"/>
  <c r="AA256" i="4"/>
  <c r="AA266" i="4"/>
  <c r="AA272" i="4"/>
  <c r="AA313" i="4"/>
  <c r="AA319" i="4"/>
  <c r="AA325" i="4"/>
  <c r="AA329" i="4"/>
  <c r="AA335" i="4"/>
  <c r="AA344" i="4"/>
  <c r="AA362" i="4"/>
  <c r="AA399" i="4"/>
  <c r="AA403" i="4"/>
  <c r="AA407" i="4"/>
  <c r="AA417" i="4"/>
  <c r="AA443" i="4"/>
  <c r="AF198" i="4"/>
  <c r="Z198" i="4" s="1"/>
  <c r="E198" i="4" s="1"/>
  <c r="L196" i="4"/>
  <c r="AA190" i="4"/>
  <c r="AA390" i="4"/>
  <c r="AA419" i="4"/>
  <c r="AA440" i="4"/>
  <c r="AA432" i="4"/>
  <c r="AA426" i="4"/>
  <c r="AA347" i="4"/>
  <c r="AA339" i="4"/>
  <c r="AA323" i="4"/>
  <c r="AA262" i="4"/>
  <c r="AA236" i="4"/>
  <c r="AA209" i="4"/>
  <c r="AA199" i="4"/>
  <c r="AA210" i="4"/>
  <c r="AA231" i="4"/>
  <c r="AA239" i="4"/>
  <c r="AA247" i="4"/>
  <c r="AA225" i="4"/>
  <c r="AA263" i="4"/>
  <c r="AA279" i="4"/>
  <c r="AA314" i="4"/>
  <c r="AA330" i="4"/>
  <c r="AA350" i="4"/>
  <c r="AA367" i="4"/>
  <c r="AA386" i="4"/>
  <c r="AA393" i="4"/>
  <c r="AA404" i="4"/>
  <c r="AA427" i="4"/>
  <c r="AA435" i="4"/>
  <c r="AA442" i="4"/>
  <c r="AA287" i="4"/>
  <c r="AA273" i="4"/>
  <c r="AA269" i="4"/>
  <c r="AA265" i="4"/>
  <c r="AA261" i="4"/>
  <c r="AA249" i="4"/>
  <c r="AF258" i="4"/>
  <c r="Z258" i="4" s="1"/>
  <c r="E258" i="4"/>
  <c r="AA186" i="4"/>
  <c r="AA275" i="4"/>
  <c r="AA298" i="4"/>
  <c r="AA305" i="4"/>
  <c r="AA345" i="4"/>
  <c r="AA365" i="4"/>
  <c r="AA437" i="4"/>
  <c r="E196" i="4"/>
  <c r="L267" i="4"/>
  <c r="E267" i="4" s="1"/>
  <c r="AA221" i="4"/>
  <c r="AA224" i="4"/>
  <c r="AA226" i="4"/>
  <c r="AA363" i="4"/>
  <c r="AA418" i="4"/>
  <c r="AA425" i="4"/>
  <c r="AA185" i="4"/>
  <c r="AA189" i="4"/>
  <c r="AA193" i="4"/>
  <c r="AA222" i="4"/>
  <c r="AA232" i="4"/>
  <c r="AA238" i="4"/>
  <c r="AA242" i="4"/>
  <c r="AA246" i="4"/>
  <c r="AA264" i="4"/>
  <c r="AA268" i="4"/>
  <c r="AA299" i="4"/>
  <c r="AA317" i="4"/>
  <c r="AA321" i="4"/>
  <c r="AA327" i="4"/>
  <c r="AA331" i="4"/>
  <c r="AA342" i="4"/>
  <c r="AA360" i="4"/>
  <c r="AA375" i="4"/>
  <c r="AA401" i="4"/>
  <c r="AA405" i="4"/>
  <c r="AA411" i="4"/>
  <c r="AA424" i="4"/>
  <c r="AA384" i="4"/>
  <c r="AA392" i="4"/>
  <c r="AA421" i="4"/>
  <c r="AA438" i="4"/>
  <c r="AA434" i="4"/>
  <c r="AA430" i="4"/>
  <c r="AA370" i="4"/>
  <c r="AA366" i="4"/>
  <c r="AA364" i="4"/>
  <c r="AA351" i="4"/>
  <c r="AA349" i="4"/>
  <c r="AA294" i="4"/>
  <c r="AA288" i="4"/>
  <c r="AA286" i="4"/>
  <c r="AA280" i="4"/>
  <c r="AA278" i="4"/>
  <c r="AA276" i="4"/>
  <c r="AA259" i="4"/>
  <c r="AA192" i="4"/>
  <c r="AA188" i="4"/>
  <c r="AA194" i="4"/>
  <c r="AA223" i="4"/>
  <c r="AA235" i="4"/>
  <c r="AA243" i="4"/>
  <c r="AA216" i="4"/>
  <c r="AA245" i="4"/>
  <c r="AA271" i="4"/>
  <c r="AA289" i="4"/>
  <c r="AA343" i="4"/>
  <c r="AA361" i="4"/>
  <c r="AA371" i="4"/>
  <c r="AA389" i="4"/>
  <c r="AA408" i="4"/>
  <c r="AA431" i="4"/>
  <c r="AA439" i="4"/>
  <c r="AA445" i="4"/>
  <c r="AA341" i="4"/>
  <c r="AA332" i="4"/>
  <c r="AA328" i="4"/>
  <c r="AA324" i="4"/>
  <c r="AA320" i="4"/>
  <c r="AA316" i="4"/>
  <c r="AA312" i="4"/>
  <c r="AA277" i="4"/>
  <c r="AA241" i="4"/>
  <c r="AF311" i="4"/>
  <c r="Z311" i="4" s="1"/>
  <c r="E311" i="4"/>
  <c r="AA134" i="4"/>
  <c r="AF297" i="4"/>
  <c r="Z297" i="4" s="1"/>
  <c r="E297" i="4"/>
  <c r="AA257" i="4"/>
  <c r="AA293" i="4"/>
  <c r="AA303" i="4"/>
  <c r="AA307" i="4"/>
  <c r="AA348" i="4"/>
  <c r="AA410" i="4"/>
  <c r="AA227" i="4"/>
  <c r="Z69" i="4"/>
  <c r="Z75" i="4"/>
  <c r="Z70" i="4"/>
  <c r="E75" i="4"/>
  <c r="AA400" i="4"/>
  <c r="AA233" i="4"/>
  <c r="AA436" i="4"/>
  <c r="AA428" i="4"/>
  <c r="L389" i="4"/>
  <c r="AF389" i="4" s="1"/>
  <c r="E70" i="4"/>
  <c r="L404" i="4"/>
  <c r="AF404" i="4" s="1"/>
  <c r="Z412" i="4"/>
  <c r="L433" i="4"/>
  <c r="AF433" i="4" s="1"/>
  <c r="Z433" i="4" s="1"/>
  <c r="AA92" i="4"/>
  <c r="AA101" i="4"/>
  <c r="AA95" i="4"/>
  <c r="AA99" i="4"/>
  <c r="AA117" i="4"/>
  <c r="AA114" i="4"/>
  <c r="AA100" i="4"/>
  <c r="AA93" i="4"/>
  <c r="AA97" i="4"/>
  <c r="AA96" i="4"/>
  <c r="AA284" i="4"/>
  <c r="AA73" i="4"/>
  <c r="AA131" i="4"/>
  <c r="AA91" i="4"/>
  <c r="AA322" i="4"/>
  <c r="E69" i="4"/>
  <c r="E71" i="4"/>
  <c r="E229" i="4"/>
  <c r="L94" i="4"/>
  <c r="AF94" i="4" s="1"/>
  <c r="Z94" i="4" s="1"/>
  <c r="L348" i="4"/>
  <c r="AF348" i="4" s="1"/>
  <c r="L420" i="4"/>
  <c r="AF420" i="4" s="1"/>
  <c r="Z420" i="4" s="1"/>
  <c r="L408" i="4"/>
  <c r="AF408" i="4" s="1"/>
  <c r="E219" i="4"/>
  <c r="L430" i="4"/>
  <c r="AF430" i="4" s="1"/>
  <c r="L345" i="4"/>
  <c r="AF345" i="4" s="1"/>
  <c r="L393" i="4"/>
  <c r="AF393" i="4" s="1"/>
  <c r="L343" i="4"/>
  <c r="AF343" i="4" s="1"/>
  <c r="Z343" i="4" s="1"/>
  <c r="L361" i="4"/>
  <c r="AF361" i="4" s="1"/>
  <c r="M386" i="4"/>
  <c r="AG386" i="4" s="1"/>
  <c r="L365" i="4"/>
  <c r="AF365" i="4" s="1"/>
  <c r="L429" i="4"/>
  <c r="AF429" i="4" s="1"/>
  <c r="Z429" i="4" s="1"/>
  <c r="L439" i="4"/>
  <c r="AF439" i="4" s="1"/>
  <c r="L350" i="4"/>
  <c r="AF350" i="4" s="1"/>
  <c r="E125" i="4"/>
  <c r="E103" i="4"/>
  <c r="E108" i="4"/>
  <c r="E180" i="4"/>
  <c r="E60" i="4"/>
  <c r="E104" i="4"/>
  <c r="E204" i="4"/>
  <c r="E88" i="4"/>
  <c r="E121" i="4"/>
  <c r="E184" i="4"/>
  <c r="E206" i="4"/>
  <c r="E177" i="4"/>
  <c r="E129" i="4"/>
  <c r="I30" i="5"/>
  <c r="G30" i="5"/>
  <c r="K105" i="4"/>
  <c r="AE105" i="4" s="1"/>
  <c r="G106" i="4"/>
  <c r="AA106" i="4" s="1"/>
  <c r="M114" i="4"/>
  <c r="AG114" i="4" s="1"/>
  <c r="L118" i="4"/>
  <c r="AF118" i="4" s="1"/>
  <c r="L126" i="4"/>
  <c r="AF126" i="4" s="1"/>
  <c r="E128" i="4"/>
  <c r="E137" i="4"/>
  <c r="E149" i="4"/>
  <c r="M173" i="4"/>
  <c r="AG173" i="4" s="1"/>
  <c r="E174" i="4"/>
  <c r="I106" i="4"/>
  <c r="AC106" i="4" s="1"/>
  <c r="AF196" i="4"/>
  <c r="M227" i="4"/>
  <c r="AG227" i="4" s="1"/>
  <c r="E228" i="4"/>
  <c r="L173" i="4"/>
  <c r="AF173" i="4" s="1"/>
  <c r="E175" i="4"/>
  <c r="L199" i="4"/>
  <c r="AF199" i="4" s="1"/>
  <c r="E201" i="4"/>
  <c r="E11" i="5"/>
  <c r="D11" i="5" s="1"/>
  <c r="E7" i="5"/>
  <c r="D7" i="5" s="1"/>
  <c r="E16" i="5"/>
  <c r="D16" i="5" s="1"/>
  <c r="L427" i="4"/>
  <c r="AF427" i="4" s="1"/>
  <c r="H30" i="5"/>
  <c r="E30" i="5"/>
  <c r="L423" i="4"/>
  <c r="AF423" i="4" s="1"/>
  <c r="Z423" i="4" s="1"/>
  <c r="I83" i="4"/>
  <c r="AC83" i="4" s="1"/>
  <c r="M106" i="4"/>
  <c r="AG106" i="4" s="1"/>
  <c r="L109" i="4"/>
  <c r="AF109" i="4" s="1"/>
  <c r="E111" i="4"/>
  <c r="M109" i="4"/>
  <c r="AG109" i="4" s="1"/>
  <c r="E110" i="4"/>
  <c r="E115" i="4"/>
  <c r="H106" i="4"/>
  <c r="AB106" i="4" s="1"/>
  <c r="E120" i="4"/>
  <c r="L122" i="4"/>
  <c r="AF122" i="4" s="1"/>
  <c r="E124" i="4"/>
  <c r="L146" i="4"/>
  <c r="AF146" i="4" s="1"/>
  <c r="E148" i="4"/>
  <c r="M151" i="4"/>
  <c r="AG151" i="4" s="1"/>
  <c r="E152" i="4"/>
  <c r="E150" i="4"/>
  <c r="L181" i="4"/>
  <c r="AF181" i="4" s="1"/>
  <c r="L134" i="4"/>
  <c r="AF134" i="4" s="1"/>
  <c r="E136" i="4"/>
  <c r="L131" i="4"/>
  <c r="AF131" i="4" s="1"/>
  <c r="E133" i="4"/>
  <c r="AG196" i="4"/>
  <c r="E4" i="5"/>
  <c r="D4" i="5" s="1"/>
  <c r="E24" i="5"/>
  <c r="D24" i="5" s="1"/>
  <c r="L402" i="4"/>
  <c r="AF402" i="4" s="1"/>
  <c r="Z402" i="4" s="1"/>
  <c r="L406" i="4"/>
  <c r="AF406" i="4" s="1"/>
  <c r="Z406" i="4" s="1"/>
  <c r="J106" i="4"/>
  <c r="AD106" i="4" s="1"/>
  <c r="F30" i="5"/>
  <c r="L442" i="4"/>
  <c r="AF442" i="4" s="1"/>
  <c r="L437" i="4"/>
  <c r="AF437" i="4" s="1"/>
  <c r="L367" i="4"/>
  <c r="AF367" i="4" s="1"/>
  <c r="Z367" i="4" s="1"/>
  <c r="L360" i="4"/>
  <c r="AF360" i="4" s="1"/>
  <c r="L424" i="4"/>
  <c r="AF424" i="4" s="1"/>
  <c r="Z424" i="4" s="1"/>
  <c r="L354" i="4"/>
  <c r="AF354" i="4" s="1"/>
  <c r="Z354" i="4" s="1"/>
  <c r="L400" i="4"/>
  <c r="AF400" i="4" s="1"/>
  <c r="L431" i="4"/>
  <c r="AF431" i="4" s="1"/>
  <c r="L410" i="4"/>
  <c r="AF410" i="4" s="1"/>
  <c r="Z410" i="4" s="1"/>
  <c r="L391" i="4"/>
  <c r="AF391" i="4" s="1"/>
  <c r="Z391" i="4" s="1"/>
  <c r="L341" i="4"/>
  <c r="AF341" i="4" s="1"/>
  <c r="E183" i="4"/>
  <c r="L421" i="4"/>
  <c r="AF421" i="4" s="1"/>
  <c r="L436" i="4"/>
  <c r="AF436" i="4" s="1"/>
  <c r="L434" i="4"/>
  <c r="AF434" i="4" s="1"/>
  <c r="L359" i="4"/>
  <c r="AF359" i="4" s="1"/>
  <c r="Z359" i="4" s="1"/>
  <c r="E15" i="5"/>
  <c r="D15" i="5" s="1"/>
  <c r="E8" i="5"/>
  <c r="D8" i="5" s="1"/>
  <c r="E12" i="5"/>
  <c r="D12" i="5" s="1"/>
  <c r="E28" i="5"/>
  <c r="D28" i="5" s="1"/>
  <c r="E20" i="5"/>
  <c r="D20" i="5" s="1"/>
  <c r="E27" i="5"/>
  <c r="D27" i="5" s="1"/>
  <c r="E19" i="5"/>
  <c r="D19" i="5" s="1"/>
  <c r="G83" i="4"/>
  <c r="AA83" i="4" s="1"/>
  <c r="E13" i="5"/>
  <c r="D13" i="5" s="1"/>
  <c r="E10" i="5"/>
  <c r="D10" i="5" s="1"/>
  <c r="E6" i="5"/>
  <c r="D6" i="5" s="1"/>
  <c r="E14" i="5"/>
  <c r="D14" i="5" s="1"/>
  <c r="E9" i="5"/>
  <c r="D9" i="5" s="1"/>
  <c r="E5" i="5"/>
  <c r="D5" i="5" s="1"/>
  <c r="E26" i="5"/>
  <c r="D26" i="5" s="1"/>
  <c r="E22" i="5"/>
  <c r="D22" i="5" s="1"/>
  <c r="E18" i="5"/>
  <c r="D18" i="5" s="1"/>
  <c r="E29" i="5"/>
  <c r="D29" i="5" s="1"/>
  <c r="E25" i="5"/>
  <c r="D25" i="5" s="1"/>
  <c r="E21" i="5"/>
  <c r="D21" i="5" s="1"/>
  <c r="E17" i="5"/>
  <c r="D17" i="5" s="1"/>
  <c r="L163" i="4"/>
  <c r="AF163" i="4" s="1"/>
  <c r="Z163" i="4" s="1"/>
  <c r="L432" i="4"/>
  <c r="AF432" i="4" s="1"/>
  <c r="Z432" i="4" s="1"/>
  <c r="L188" i="4"/>
  <c r="AF188" i="4" s="1"/>
  <c r="L320" i="4"/>
  <c r="AF320" i="4" s="1"/>
  <c r="L268" i="4"/>
  <c r="AF268" i="4" s="1"/>
  <c r="L227" i="4"/>
  <c r="AF227" i="4" s="1"/>
  <c r="L191" i="4"/>
  <c r="AF191" i="4" s="1"/>
  <c r="Z191" i="4" s="1"/>
  <c r="L347" i="4"/>
  <c r="AF347" i="4" s="1"/>
  <c r="Z347" i="4" s="1"/>
  <c r="L292" i="4"/>
  <c r="AF292" i="4" s="1"/>
  <c r="Z292" i="4" s="1"/>
  <c r="L290" i="4"/>
  <c r="AF290" i="4" s="1"/>
  <c r="Z290" i="4" s="1"/>
  <c r="J50" i="4"/>
  <c r="AD50" i="4" s="1"/>
  <c r="G50" i="4"/>
  <c r="AA50" i="4" s="1"/>
  <c r="L440" i="4"/>
  <c r="AF440" i="4" s="1"/>
  <c r="Z440" i="4" s="1"/>
  <c r="L87" i="4"/>
  <c r="AF87" i="4" s="1"/>
  <c r="Z87" i="4" s="1"/>
  <c r="M443" i="4"/>
  <c r="AG443" i="4" s="1"/>
  <c r="L405" i="4"/>
  <c r="AF405" i="4" s="1"/>
  <c r="L401" i="4"/>
  <c r="AF401" i="4" s="1"/>
  <c r="Z401" i="4" s="1"/>
  <c r="L399" i="4"/>
  <c r="AF399" i="4" s="1"/>
  <c r="L388" i="4"/>
  <c r="AF388" i="4" s="1"/>
  <c r="Z388" i="4" s="1"/>
  <c r="L384" i="4"/>
  <c r="AF384" i="4" s="1"/>
  <c r="L98" i="4"/>
  <c r="AF98" i="4" s="1"/>
  <c r="Z98" i="4" s="1"/>
  <c r="L90" i="4"/>
  <c r="AF90" i="4" s="1"/>
  <c r="Z90" i="4" s="1"/>
  <c r="E200" i="4"/>
  <c r="M199" i="4"/>
  <c r="AG199" i="4" s="1"/>
  <c r="L185" i="4"/>
  <c r="AF185" i="4" s="1"/>
  <c r="L189" i="4"/>
  <c r="AF189" i="4" s="1"/>
  <c r="L209" i="4"/>
  <c r="AF209" i="4" s="1"/>
  <c r="Z209" i="4" s="1"/>
  <c r="L213" i="4"/>
  <c r="AF213" i="4" s="1"/>
  <c r="Z213" i="4" s="1"/>
  <c r="L217" i="4"/>
  <c r="AF217" i="4" s="1"/>
  <c r="Z217" i="4" s="1"/>
  <c r="L417" i="4"/>
  <c r="AF417" i="4" s="1"/>
  <c r="Z417" i="4" s="1"/>
  <c r="L306" i="4"/>
  <c r="AF306" i="4" s="1"/>
  <c r="Z306" i="4" s="1"/>
  <c r="L280" i="4"/>
  <c r="AF280" i="4" s="1"/>
  <c r="L276" i="4"/>
  <c r="AF276" i="4" s="1"/>
  <c r="Z276" i="4" s="1"/>
  <c r="L426" i="4"/>
  <c r="AF426" i="4" s="1"/>
  <c r="L96" i="4"/>
  <c r="AF96" i="4" s="1"/>
  <c r="L403" i="4"/>
  <c r="AF403" i="4" s="1"/>
  <c r="Z403" i="4" s="1"/>
  <c r="L407" i="4"/>
  <c r="AF407" i="4" s="1"/>
  <c r="Z407" i="4" s="1"/>
  <c r="L411" i="4"/>
  <c r="AF411" i="4" s="1"/>
  <c r="L392" i="4"/>
  <c r="AF392" i="4" s="1"/>
  <c r="L390" i="4"/>
  <c r="AF390" i="4" s="1"/>
  <c r="AF375" i="4"/>
  <c r="L370" i="4"/>
  <c r="AF370" i="4" s="1"/>
  <c r="L368" i="4"/>
  <c r="AF368" i="4" s="1"/>
  <c r="Z368" i="4" s="1"/>
  <c r="L366" i="4"/>
  <c r="AF366" i="4" s="1"/>
  <c r="Z366" i="4" s="1"/>
  <c r="L362" i="4"/>
  <c r="AF362" i="4" s="1"/>
  <c r="E182" i="4"/>
  <c r="M181" i="4"/>
  <c r="AG181" i="4" s="1"/>
  <c r="L216" i="4"/>
  <c r="AF216" i="4" s="1"/>
  <c r="L355" i="4"/>
  <c r="AF355" i="4" s="1"/>
  <c r="Z355" i="4" s="1"/>
  <c r="L349" i="4"/>
  <c r="AF349" i="4" s="1"/>
  <c r="L344" i="4"/>
  <c r="AF344" i="4" s="1"/>
  <c r="Z344" i="4" s="1"/>
  <c r="L339" i="4"/>
  <c r="AF339" i="4" s="1"/>
  <c r="L178" i="4"/>
  <c r="AF178" i="4" s="1"/>
  <c r="E179" i="4"/>
  <c r="M178" i="4"/>
  <c r="AG178" i="4" s="1"/>
  <c r="K50" i="4"/>
  <c r="AE50" i="4" s="1"/>
  <c r="E153" i="4"/>
  <c r="L151" i="4"/>
  <c r="AF151" i="4" s="1"/>
  <c r="E147" i="4"/>
  <c r="M146" i="4"/>
  <c r="AG146" i="4" s="1"/>
  <c r="L48" i="4"/>
  <c r="AF48" i="4" s="1"/>
  <c r="Z48" i="4" s="1"/>
  <c r="E135" i="4"/>
  <c r="M134" i="4"/>
  <c r="AG134" i="4" s="1"/>
  <c r="L99" i="4"/>
  <c r="AF99" i="4" s="1"/>
  <c r="L220" i="4"/>
  <c r="AF220" i="4" s="1"/>
  <c r="Z220" i="4" s="1"/>
  <c r="L207" i="4"/>
  <c r="AF207" i="4" s="1"/>
  <c r="Z207" i="4" s="1"/>
  <c r="L169" i="4"/>
  <c r="AF169" i="4" s="1"/>
  <c r="Z169" i="4" s="1"/>
  <c r="L81" i="4"/>
  <c r="AF81" i="4" s="1"/>
  <c r="Z81" i="4" s="1"/>
  <c r="L72" i="4"/>
  <c r="AF72" i="4" s="1"/>
  <c r="Z72" i="4" s="1"/>
  <c r="L317" i="4"/>
  <c r="AF317" i="4" s="1"/>
  <c r="Z317" i="4" s="1"/>
  <c r="L302" i="4"/>
  <c r="AF302" i="4" s="1"/>
  <c r="Z302" i="4" s="1"/>
  <c r="L286" i="4"/>
  <c r="AF286" i="4" s="1"/>
  <c r="L272" i="4"/>
  <c r="AF272" i="4" s="1"/>
  <c r="L264" i="4"/>
  <c r="AF264" i="4" s="1"/>
  <c r="E132" i="4"/>
  <c r="M131" i="4"/>
  <c r="AG131" i="4" s="1"/>
  <c r="L85" i="4"/>
  <c r="AF85" i="4" s="1"/>
  <c r="Z85" i="4" s="1"/>
  <c r="E127" i="4"/>
  <c r="M126" i="4"/>
  <c r="AG126" i="4" s="1"/>
  <c r="E123" i="4"/>
  <c r="M122" i="4"/>
  <c r="AG122" i="4" s="1"/>
  <c r="M102" i="4"/>
  <c r="AG102" i="4" s="1"/>
  <c r="Z102" i="4" s="1"/>
  <c r="L79" i="4"/>
  <c r="AF79" i="4" s="1"/>
  <c r="Z79" i="4" s="1"/>
  <c r="L143" i="4"/>
  <c r="AF143" i="4" s="1"/>
  <c r="Z143" i="4" s="1"/>
  <c r="L161" i="4"/>
  <c r="AF161" i="4" s="1"/>
  <c r="Z161" i="4" s="1"/>
  <c r="L215" i="4"/>
  <c r="AF215" i="4" s="1"/>
  <c r="Z215" i="4" s="1"/>
  <c r="L203" i="4"/>
  <c r="AF203" i="4" s="1"/>
  <c r="Z203" i="4" s="1"/>
  <c r="L193" i="4"/>
  <c r="AF193" i="4" s="1"/>
  <c r="L167" i="4"/>
  <c r="AF167" i="4" s="1"/>
  <c r="Z167" i="4" s="1"/>
  <c r="L159" i="4"/>
  <c r="AF159" i="4" s="1"/>
  <c r="Z159" i="4" s="1"/>
  <c r="L58" i="4"/>
  <c r="AF58" i="4" s="1"/>
  <c r="Z58" i="4" s="1"/>
  <c r="L342" i="4"/>
  <c r="AF342" i="4" s="1"/>
  <c r="L335" i="4"/>
  <c r="AF335" i="4" s="1"/>
  <c r="L329" i="4"/>
  <c r="AF329" i="4" s="1"/>
  <c r="L319" i="4"/>
  <c r="AF319" i="4" s="1"/>
  <c r="Z319" i="4" s="1"/>
  <c r="AF308" i="4"/>
  <c r="Z308" i="4" s="1"/>
  <c r="L304" i="4"/>
  <c r="AF304" i="4" s="1"/>
  <c r="Z304" i="4" s="1"/>
  <c r="AF294" i="4"/>
  <c r="L288" i="4"/>
  <c r="AF288" i="4" s="1"/>
  <c r="Z288" i="4" s="1"/>
  <c r="M284" i="4"/>
  <c r="AF284" i="4" s="1"/>
  <c r="L278" i="4"/>
  <c r="AF278" i="4" s="1"/>
  <c r="L270" i="4"/>
  <c r="AF270" i="4" s="1"/>
  <c r="Z270" i="4" s="1"/>
  <c r="L266" i="4"/>
  <c r="AF266" i="4" s="1"/>
  <c r="L262" i="4"/>
  <c r="AF262" i="4" s="1"/>
  <c r="L259" i="4"/>
  <c r="AF259" i="4" s="1"/>
  <c r="L256" i="4"/>
  <c r="AF256" i="4" s="1"/>
  <c r="Z256" i="4" s="1"/>
  <c r="E119" i="4"/>
  <c r="M118" i="4"/>
  <c r="AG118" i="4" s="1"/>
  <c r="L222" i="4"/>
  <c r="AF222" i="4" s="1"/>
  <c r="L331" i="4"/>
  <c r="AF331" i="4" s="1"/>
  <c r="Z331" i="4" s="1"/>
  <c r="L61" i="4"/>
  <c r="AF61" i="4" s="1"/>
  <c r="Z61" i="4" s="1"/>
  <c r="L142" i="4"/>
  <c r="AF142" i="4" s="1"/>
  <c r="Z142" i="4" s="1"/>
  <c r="J83" i="4"/>
  <c r="AD83" i="4" s="1"/>
  <c r="L165" i="4"/>
  <c r="AF165" i="4" s="1"/>
  <c r="Z165" i="4" s="1"/>
  <c r="L232" i="4"/>
  <c r="AF232" i="4" s="1"/>
  <c r="L240" i="4"/>
  <c r="AF240" i="4" s="1"/>
  <c r="Z240" i="4" s="1"/>
  <c r="L246" i="4"/>
  <c r="AF246" i="4" s="1"/>
  <c r="L248" i="4"/>
  <c r="AF248" i="4" s="1"/>
  <c r="Z248" i="4" s="1"/>
  <c r="L299" i="4"/>
  <c r="AF299" i="4" s="1"/>
  <c r="Z299" i="4" s="1"/>
  <c r="L313" i="4"/>
  <c r="AF313" i="4" s="1"/>
  <c r="Z313" i="4" s="1"/>
  <c r="L315" i="4"/>
  <c r="AF315" i="4" s="1"/>
  <c r="Z315" i="4" s="1"/>
  <c r="L321" i="4"/>
  <c r="AF321" i="4" s="1"/>
  <c r="L323" i="4"/>
  <c r="AF323" i="4" s="1"/>
  <c r="L325" i="4"/>
  <c r="AF325" i="4" s="1"/>
  <c r="L327" i="4"/>
  <c r="AF327" i="4" s="1"/>
  <c r="L244" i="4"/>
  <c r="AF244" i="4" s="1"/>
  <c r="L242" i="4"/>
  <c r="AF242" i="4" s="1"/>
  <c r="Z242" i="4" s="1"/>
  <c r="L238" i="4"/>
  <c r="AF238" i="4" s="1"/>
  <c r="Z238" i="4" s="1"/>
  <c r="L236" i="4"/>
  <c r="AF236" i="4" s="1"/>
  <c r="L234" i="4"/>
  <c r="AF234" i="4" s="1"/>
  <c r="L230" i="4"/>
  <c r="AF230" i="4" s="1"/>
  <c r="L211" i="4"/>
  <c r="AF211" i="4" s="1"/>
  <c r="Z211" i="4" s="1"/>
  <c r="L187" i="4"/>
  <c r="AF187" i="4" s="1"/>
  <c r="E116" i="4"/>
  <c r="L114" i="4"/>
  <c r="AF114" i="4" s="1"/>
  <c r="M56" i="4"/>
  <c r="AG56" i="4" s="1"/>
  <c r="Z56" i="4" s="1"/>
  <c r="L62" i="4"/>
  <c r="AF62" i="4" s="1"/>
  <c r="Z62" i="4" s="1"/>
  <c r="L49" i="4"/>
  <c r="AF49" i="4" s="1"/>
  <c r="Z49" i="4" s="1"/>
  <c r="L106" i="4"/>
  <c r="AF106" i="4" s="1"/>
  <c r="L54" i="4"/>
  <c r="AF54" i="4" s="1"/>
  <c r="Z54" i="4" s="1"/>
  <c r="L63" i="4"/>
  <c r="AF63" i="4" s="1"/>
  <c r="Z63" i="4" s="1"/>
  <c r="L74" i="4"/>
  <c r="AF74" i="4" s="1"/>
  <c r="Z74" i="4" s="1"/>
  <c r="M112" i="4"/>
  <c r="AG112" i="4" s="1"/>
  <c r="Z112" i="4" s="1"/>
  <c r="L157" i="4"/>
  <c r="AF157" i="4" s="1"/>
  <c r="Z157" i="4" s="1"/>
  <c r="L139" i="4"/>
  <c r="AF139" i="4" s="1"/>
  <c r="Z139" i="4" s="1"/>
  <c r="L53" i="4"/>
  <c r="AF53" i="4" s="1"/>
  <c r="Z53" i="4" s="1"/>
  <c r="L65" i="4"/>
  <c r="AF65" i="4" s="1"/>
  <c r="Z65" i="4" s="1"/>
  <c r="L322" i="4"/>
  <c r="AF322" i="4" s="1"/>
  <c r="L275" i="4"/>
  <c r="AF275" i="4" s="1"/>
  <c r="Z275" i="4" s="1"/>
  <c r="L249" i="4"/>
  <c r="AF249" i="4" s="1"/>
  <c r="Z249" i="4" s="1"/>
  <c r="L247" i="4"/>
  <c r="AF247" i="4" s="1"/>
  <c r="L243" i="4"/>
  <c r="AF243" i="4" s="1"/>
  <c r="Z243" i="4" s="1"/>
  <c r="L239" i="4"/>
  <c r="AF239" i="4" s="1"/>
  <c r="Z239" i="4" s="1"/>
  <c r="L235" i="4"/>
  <c r="AF235" i="4" s="1"/>
  <c r="L231" i="4"/>
  <c r="AF231" i="4" s="1"/>
  <c r="L214" i="4"/>
  <c r="AF214" i="4" s="1"/>
  <c r="Z214" i="4" s="1"/>
  <c r="L202" i="4"/>
  <c r="AF202" i="4" s="1"/>
  <c r="Z202" i="4" s="1"/>
  <c r="L190" i="4"/>
  <c r="AF190" i="4" s="1"/>
  <c r="Z190" i="4" s="1"/>
  <c r="K83" i="4"/>
  <c r="AE83" i="4" s="1"/>
  <c r="E107" i="4"/>
  <c r="L351" i="4"/>
  <c r="AF351" i="4" s="1"/>
  <c r="L364" i="4"/>
  <c r="AF364" i="4" s="1"/>
  <c r="Z364" i="4" s="1"/>
  <c r="L369" i="4"/>
  <c r="AF369" i="4" s="1"/>
  <c r="Z369" i="4" s="1"/>
  <c r="L371" i="4"/>
  <c r="AF371" i="4" s="1"/>
  <c r="AF332" i="4"/>
  <c r="L328" i="4"/>
  <c r="AF328" i="4" s="1"/>
  <c r="L324" i="4"/>
  <c r="AF324" i="4" s="1"/>
  <c r="L316" i="4"/>
  <c r="AF316" i="4" s="1"/>
  <c r="L312" i="4"/>
  <c r="AF312" i="4" s="1"/>
  <c r="L305" i="4"/>
  <c r="AF305" i="4" s="1"/>
  <c r="L301" i="4"/>
  <c r="AF301" i="4" s="1"/>
  <c r="Z301" i="4" s="1"/>
  <c r="L293" i="4"/>
  <c r="AF293" i="4" s="1"/>
  <c r="Z293" i="4" s="1"/>
  <c r="L287" i="4"/>
  <c r="AF287" i="4" s="1"/>
  <c r="L277" i="4"/>
  <c r="AF277" i="4" s="1"/>
  <c r="L273" i="4"/>
  <c r="AF273" i="4" s="1"/>
  <c r="Z273" i="4" s="1"/>
  <c r="L269" i="4"/>
  <c r="AF269" i="4" s="1"/>
  <c r="L265" i="4"/>
  <c r="AF265" i="4" s="1"/>
  <c r="L261" i="4"/>
  <c r="AF261" i="4" s="1"/>
  <c r="L245" i="4"/>
  <c r="AF245" i="4" s="1"/>
  <c r="L241" i="4"/>
  <c r="AF241" i="4" s="1"/>
  <c r="Z241" i="4" s="1"/>
  <c r="L237" i="4"/>
  <c r="AF237" i="4" s="1"/>
  <c r="Z237" i="4" s="1"/>
  <c r="L233" i="4"/>
  <c r="AF233" i="4" s="1"/>
  <c r="L225" i="4"/>
  <c r="AF225" i="4" s="1"/>
  <c r="L218" i="4"/>
  <c r="AF218" i="4" s="1"/>
  <c r="Z218" i="4" s="1"/>
  <c r="L212" i="4"/>
  <c r="AF212" i="4" s="1"/>
  <c r="Z212" i="4" s="1"/>
  <c r="L208" i="4"/>
  <c r="AF208" i="4" s="1"/>
  <c r="Z208" i="4" s="1"/>
  <c r="L192" i="4"/>
  <c r="AF192" i="4" s="1"/>
  <c r="L172" i="4"/>
  <c r="AF172" i="4" s="1"/>
  <c r="Z172" i="4" s="1"/>
  <c r="L168" i="4"/>
  <c r="AF168" i="4" s="1"/>
  <c r="Z168" i="4" s="1"/>
  <c r="L166" i="4"/>
  <c r="AF166" i="4" s="1"/>
  <c r="Z166" i="4" s="1"/>
  <c r="L164" i="4"/>
  <c r="AF164" i="4" s="1"/>
  <c r="Z164" i="4" s="1"/>
  <c r="L162" i="4"/>
  <c r="AF162" i="4" s="1"/>
  <c r="Z162" i="4" s="1"/>
  <c r="L160" i="4"/>
  <c r="AF160" i="4" s="1"/>
  <c r="Z160" i="4" s="1"/>
  <c r="L158" i="4"/>
  <c r="AF158" i="4" s="1"/>
  <c r="Z158" i="4" s="1"/>
  <c r="L156" i="4"/>
  <c r="AF156" i="4" s="1"/>
  <c r="Z156" i="4" s="1"/>
  <c r="L154" i="4"/>
  <c r="AF154" i="4" s="1"/>
  <c r="Z154" i="4" s="1"/>
  <c r="L130" i="4"/>
  <c r="AF130" i="4" s="1"/>
  <c r="Z130" i="4" s="1"/>
  <c r="L117" i="4"/>
  <c r="AF117" i="4" s="1"/>
  <c r="L100" i="4"/>
  <c r="AF100" i="4" s="1"/>
  <c r="L97" i="4"/>
  <c r="AF97" i="4" s="1"/>
  <c r="L95" i="4"/>
  <c r="AF95" i="4" s="1"/>
  <c r="L93" i="4"/>
  <c r="AF93" i="4" s="1"/>
  <c r="M86" i="4"/>
  <c r="AG86" i="4" s="1"/>
  <c r="Z86" i="4" s="1"/>
  <c r="L82" i="4"/>
  <c r="AF82" i="4" s="1"/>
  <c r="Z82" i="4" s="1"/>
  <c r="L78" i="4"/>
  <c r="AF78" i="4" s="1"/>
  <c r="Z78" i="4" s="1"/>
  <c r="L76" i="4"/>
  <c r="AF76" i="4" s="1"/>
  <c r="Z76" i="4" s="1"/>
  <c r="L73" i="4"/>
  <c r="AF73" i="4" s="1"/>
  <c r="L68" i="4"/>
  <c r="AF68" i="4" s="1"/>
  <c r="Z68" i="4" s="1"/>
  <c r="L66" i="4"/>
  <c r="AF66" i="4" s="1"/>
  <c r="Z66" i="4" s="1"/>
  <c r="L64" i="4"/>
  <c r="AF64" i="4" s="1"/>
  <c r="Z64" i="4" s="1"/>
  <c r="L47" i="4"/>
  <c r="AF47" i="4" s="1"/>
  <c r="Z47" i="4" s="1"/>
  <c r="I50" i="4"/>
  <c r="AC50" i="4" s="1"/>
  <c r="L330" i="4"/>
  <c r="AF330" i="4" s="1"/>
  <c r="L326" i="4"/>
  <c r="AF326" i="4" s="1"/>
  <c r="Z326" i="4" s="1"/>
  <c r="L318" i="4"/>
  <c r="AF318" i="4" s="1"/>
  <c r="Z318" i="4" s="1"/>
  <c r="L314" i="4"/>
  <c r="AF314" i="4" s="1"/>
  <c r="L307" i="4"/>
  <c r="AF307" i="4" s="1"/>
  <c r="L303" i="4"/>
  <c r="AF303" i="4" s="1"/>
  <c r="Z303" i="4" s="1"/>
  <c r="L298" i="4"/>
  <c r="AF298" i="4" s="1"/>
  <c r="L271" i="4"/>
  <c r="AF271" i="4" s="1"/>
  <c r="L257" i="4"/>
  <c r="AF257" i="4" s="1"/>
  <c r="L223" i="4"/>
  <c r="AF223" i="4" s="1"/>
  <c r="Z223" i="4" s="1"/>
  <c r="L210" i="4"/>
  <c r="AF210" i="4" s="1"/>
  <c r="L194" i="4"/>
  <c r="AF194" i="4" s="1"/>
  <c r="Z194" i="4" s="1"/>
  <c r="L186" i="4"/>
  <c r="AF186" i="4" s="1"/>
  <c r="M176" i="4"/>
  <c r="AG176" i="4" s="1"/>
  <c r="Z176" i="4" s="1"/>
  <c r="L170" i="4"/>
  <c r="AF170" i="4" s="1"/>
  <c r="Z170" i="4" s="1"/>
  <c r="L91" i="4"/>
  <c r="AF91" i="4" s="1"/>
  <c r="H83" i="4"/>
  <c r="AB83" i="4" s="1"/>
  <c r="M84" i="4"/>
  <c r="AG84" i="4" s="1"/>
  <c r="Z84" i="4" s="1"/>
  <c r="L89" i="4"/>
  <c r="AF89" i="4" s="1"/>
  <c r="Z89" i="4" s="1"/>
  <c r="L263" i="4"/>
  <c r="AF263" i="4" s="1"/>
  <c r="Z263" i="4" s="1"/>
  <c r="L279" i="4"/>
  <c r="AF279" i="4" s="1"/>
  <c r="Z279" i="4" s="1"/>
  <c r="L285" i="4"/>
  <c r="AF285" i="4" s="1"/>
  <c r="Z285" i="4" s="1"/>
  <c r="L289" i="4"/>
  <c r="AF289" i="4" s="1"/>
  <c r="M113" i="4"/>
  <c r="AG113" i="4" s="1"/>
  <c r="Z113" i="4" s="1"/>
  <c r="L171" i="4"/>
  <c r="AF171" i="4" s="1"/>
  <c r="Z171" i="4" s="1"/>
  <c r="L291" i="4"/>
  <c r="AF291" i="4" s="1"/>
  <c r="Z291" i="4" s="1"/>
  <c r="L419" i="4"/>
  <c r="AF419" i="4" s="1"/>
  <c r="L435" i="4"/>
  <c r="AF435" i="4" s="1"/>
  <c r="L445" i="4"/>
  <c r="AF445" i="4" s="1"/>
  <c r="H50" i="4"/>
  <c r="AB50" i="4" s="1"/>
  <c r="H55" i="4"/>
  <c r="AB55" i="4" s="1"/>
  <c r="I55" i="4"/>
  <c r="AC55" i="4" s="1"/>
  <c r="K55" i="4"/>
  <c r="AE55" i="4" s="1"/>
  <c r="G55" i="4"/>
  <c r="AA55" i="4" s="1"/>
  <c r="L140" i="4"/>
  <c r="AF140" i="4" s="1"/>
  <c r="Z140" i="4" s="1"/>
  <c r="L226" i="4"/>
  <c r="AF226" i="4" s="1"/>
  <c r="L428" i="4"/>
  <c r="AF428" i="4" s="1"/>
  <c r="L438" i="4"/>
  <c r="AF438" i="4" s="1"/>
  <c r="M51" i="4"/>
  <c r="AG51" i="4" s="1"/>
  <c r="Z51" i="4" s="1"/>
  <c r="L52" i="4"/>
  <c r="AF52" i="4" s="1"/>
  <c r="Z52" i="4" s="1"/>
  <c r="L57" i="4"/>
  <c r="AF57" i="4" s="1"/>
  <c r="Z57" i="4" s="1"/>
  <c r="L92" i="4"/>
  <c r="AF92" i="4" s="1"/>
  <c r="L80" i="4"/>
  <c r="AF80" i="4" s="1"/>
  <c r="Z80" i="4" s="1"/>
  <c r="L138" i="4"/>
  <c r="AF138" i="4" s="1"/>
  <c r="Z138" i="4" s="1"/>
  <c r="L144" i="4"/>
  <c r="AF144" i="4" s="1"/>
  <c r="Z144" i="4" s="1"/>
  <c r="L224" i="4"/>
  <c r="AF224" i="4" s="1"/>
  <c r="Z224" i="4" s="1"/>
  <c r="L46" i="4"/>
  <c r="AF46" i="4" s="1"/>
  <c r="Z46" i="4" s="1"/>
  <c r="L425" i="4"/>
  <c r="AF425" i="4" s="1"/>
  <c r="L418" i="4"/>
  <c r="AF418" i="4" s="1"/>
  <c r="Z418" i="4" s="1"/>
  <c r="L363" i="4"/>
  <c r="AF363" i="4" s="1"/>
  <c r="AF336" i="4"/>
  <c r="L274" i="4"/>
  <c r="AF274" i="4" s="1"/>
  <c r="Z274" i="4" s="1"/>
  <c r="L221" i="4"/>
  <c r="AF221" i="4" s="1"/>
  <c r="Z221" i="4" s="1"/>
  <c r="L205" i="4"/>
  <c r="AF205" i="4" s="1"/>
  <c r="Z205" i="4" s="1"/>
  <c r="L195" i="4"/>
  <c r="L155" i="4"/>
  <c r="AF155" i="4" s="1"/>
  <c r="Z155" i="4" s="1"/>
  <c r="L145" i="4"/>
  <c r="AF145" i="4" s="1"/>
  <c r="Z145" i="4" s="1"/>
  <c r="L141" i="4"/>
  <c r="AF141" i="4" s="1"/>
  <c r="Z141" i="4" s="1"/>
  <c r="L101" i="4"/>
  <c r="AF101" i="4" s="1"/>
  <c r="L77" i="4"/>
  <c r="AF77" i="4" s="1"/>
  <c r="Z77" i="4" s="1"/>
  <c r="L67" i="4"/>
  <c r="AF67" i="4" s="1"/>
  <c r="Z67" i="4" s="1"/>
  <c r="L59" i="4"/>
  <c r="AF59" i="4" s="1"/>
  <c r="Z59" i="4" s="1"/>
  <c r="Z427" i="4" l="1"/>
  <c r="Z434" i="4"/>
  <c r="Z341" i="4"/>
  <c r="Z193" i="4"/>
  <c r="Z216" i="4"/>
  <c r="Z384" i="4"/>
  <c r="Z320" i="4"/>
  <c r="Z365" i="4"/>
  <c r="Z408" i="4"/>
  <c r="Z425" i="4"/>
  <c r="Z435" i="4"/>
  <c r="Z314" i="4"/>
  <c r="Z269" i="4"/>
  <c r="Z316" i="4"/>
  <c r="Z325" i="4"/>
  <c r="Z342" i="4"/>
  <c r="Z286" i="4"/>
  <c r="Z405" i="4"/>
  <c r="Z363" i="4"/>
  <c r="Z438" i="4"/>
  <c r="Z261" i="4"/>
  <c r="Z277" i="4"/>
  <c r="Z244" i="4"/>
  <c r="Z294" i="4"/>
  <c r="Z189" i="4"/>
  <c r="Z257" i="4"/>
  <c r="Z330" i="4"/>
  <c r="Z265" i="4"/>
  <c r="Z312" i="4"/>
  <c r="Z272" i="4"/>
  <c r="Z185" i="4"/>
  <c r="Z439" i="4"/>
  <c r="Z348" i="4"/>
  <c r="Z226" i="4"/>
  <c r="Z271" i="4"/>
  <c r="Z371" i="4"/>
  <c r="Z262" i="4"/>
  <c r="Z390" i="4"/>
  <c r="Z280" i="4"/>
  <c r="Z421" i="4"/>
  <c r="Z442" i="4"/>
  <c r="Z336" i="4"/>
  <c r="Z192" i="4"/>
  <c r="Z443" i="4"/>
  <c r="Z360" i="4"/>
  <c r="Z393" i="4"/>
  <c r="Z210" i="4"/>
  <c r="Z225" i="4"/>
  <c r="Z232" i="4"/>
  <c r="Z233" i="4"/>
  <c r="Z305" i="4"/>
  <c r="Z328" i="4"/>
  <c r="Z235" i="4"/>
  <c r="Z234" i="4"/>
  <c r="Z329" i="4"/>
  <c r="Z264" i="4"/>
  <c r="Z349" i="4"/>
  <c r="Z370" i="4"/>
  <c r="Z411" i="4"/>
  <c r="Z426" i="4"/>
  <c r="Z399" i="4"/>
  <c r="Z361" i="4"/>
  <c r="Z430" i="4"/>
  <c r="Z321" i="4"/>
  <c r="Z339" i="4"/>
  <c r="Z428" i="4"/>
  <c r="Z445" i="4"/>
  <c r="Z419" i="4"/>
  <c r="Z289" i="4"/>
  <c r="Z186" i="4"/>
  <c r="Z298" i="4"/>
  <c r="Z307" i="4"/>
  <c r="Z245" i="4"/>
  <c r="Z287" i="4"/>
  <c r="Z324" i="4"/>
  <c r="Z332" i="4"/>
  <c r="Z351" i="4"/>
  <c r="Z231" i="4"/>
  <c r="Z247" i="4"/>
  <c r="Z187" i="4"/>
  <c r="Z230" i="4"/>
  <c r="Z236" i="4"/>
  <c r="Z327" i="4"/>
  <c r="Z323" i="4"/>
  <c r="Z246" i="4"/>
  <c r="Z222" i="4"/>
  <c r="Z259" i="4"/>
  <c r="Z266" i="4"/>
  <c r="Z278" i="4"/>
  <c r="Z335" i="4"/>
  <c r="Z362" i="4"/>
  <c r="Z375" i="4"/>
  <c r="Z392" i="4"/>
  <c r="Z268" i="4"/>
  <c r="Z188" i="4"/>
  <c r="Z431" i="4"/>
  <c r="Z437" i="4"/>
  <c r="Z350" i="4"/>
  <c r="Z386" i="4"/>
  <c r="Z345" i="4"/>
  <c r="Z404" i="4"/>
  <c r="Z389" i="4"/>
  <c r="E406" i="4"/>
  <c r="E359" i="4"/>
  <c r="E306" i="4"/>
  <c r="E388" i="4"/>
  <c r="E433" i="4"/>
  <c r="E389" i="4"/>
  <c r="E371" i="4"/>
  <c r="E361" i="4"/>
  <c r="E343" i="4"/>
  <c r="E322" i="4"/>
  <c r="E188" i="4"/>
  <c r="E192" i="4"/>
  <c r="E259" i="4"/>
  <c r="E276" i="4"/>
  <c r="E278" i="4"/>
  <c r="E280" i="4"/>
  <c r="E284" i="4"/>
  <c r="E237" i="4"/>
  <c r="E301" i="4"/>
  <c r="E423" i="4"/>
  <c r="E369" i="4"/>
  <c r="E308" i="4"/>
  <c r="E285" i="4"/>
  <c r="E270" i="4"/>
  <c r="E292" i="4"/>
  <c r="E355" i="4"/>
  <c r="E249" i="4"/>
  <c r="E261" i="4"/>
  <c r="E265" i="4"/>
  <c r="E269" i="4"/>
  <c r="E273" i="4"/>
  <c r="E287" i="4"/>
  <c r="E442" i="4"/>
  <c r="E435" i="4"/>
  <c r="E427" i="4"/>
  <c r="E404" i="4"/>
  <c r="E393" i="4"/>
  <c r="E386" i="4"/>
  <c r="E367" i="4"/>
  <c r="E350" i="4"/>
  <c r="E330" i="4"/>
  <c r="E314" i="4"/>
  <c r="E279" i="4"/>
  <c r="E263" i="4"/>
  <c r="E225" i="4"/>
  <c r="E247" i="4"/>
  <c r="E239" i="4"/>
  <c r="E231" i="4"/>
  <c r="E210" i="4"/>
  <c r="E199" i="4"/>
  <c r="E209" i="4"/>
  <c r="E236" i="4"/>
  <c r="E262" i="4"/>
  <c r="E323" i="4"/>
  <c r="E339" i="4"/>
  <c r="E347" i="4"/>
  <c r="E426" i="4"/>
  <c r="E428" i="4"/>
  <c r="E440" i="4"/>
  <c r="E419" i="4"/>
  <c r="E390" i="4"/>
  <c r="E190" i="4"/>
  <c r="E443" i="4"/>
  <c r="E417" i="4"/>
  <c r="E407" i="4"/>
  <c r="E403" i="4"/>
  <c r="E399" i="4"/>
  <c r="E362" i="4"/>
  <c r="E344" i="4"/>
  <c r="E335" i="4"/>
  <c r="E329" i="4"/>
  <c r="E325" i="4"/>
  <c r="E319" i="4"/>
  <c r="E313" i="4"/>
  <c r="E272" i="4"/>
  <c r="E266" i="4"/>
  <c r="E256" i="4"/>
  <c r="E244" i="4"/>
  <c r="E234" i="4"/>
  <c r="E230" i="4"/>
  <c r="E191" i="4"/>
  <c r="E187" i="4"/>
  <c r="E336" i="4"/>
  <c r="E274" i="4"/>
  <c r="AF195" i="4"/>
  <c r="Z195" i="4" s="1"/>
  <c r="E195" i="4"/>
  <c r="E429" i="4"/>
  <c r="E391" i="4"/>
  <c r="E354" i="4"/>
  <c r="E402" i="4"/>
  <c r="E410" i="4"/>
  <c r="E348" i="4"/>
  <c r="E307" i="4"/>
  <c r="E303" i="4"/>
  <c r="E293" i="4"/>
  <c r="E257" i="4"/>
  <c r="E134" i="4"/>
  <c r="E241" i="4"/>
  <c r="E277" i="4"/>
  <c r="E312" i="4"/>
  <c r="E316" i="4"/>
  <c r="E320" i="4"/>
  <c r="E324" i="4"/>
  <c r="E328" i="4"/>
  <c r="E332" i="4"/>
  <c r="E341" i="4"/>
  <c r="E445" i="4"/>
  <c r="E439" i="4"/>
  <c r="E431" i="4"/>
  <c r="E408" i="4"/>
  <c r="E400" i="4"/>
  <c r="E289" i="4"/>
  <c r="E271" i="4"/>
  <c r="E245" i="4"/>
  <c r="E216" i="4"/>
  <c r="E243" i="4"/>
  <c r="E235" i="4"/>
  <c r="E223" i="4"/>
  <c r="E194" i="4"/>
  <c r="E131" i="4"/>
  <c r="E286" i="4"/>
  <c r="E288" i="4"/>
  <c r="E294" i="4"/>
  <c r="E349" i="4"/>
  <c r="E351" i="4"/>
  <c r="E364" i="4"/>
  <c r="E366" i="4"/>
  <c r="E370" i="4"/>
  <c r="E430" i="4"/>
  <c r="E434" i="4"/>
  <c r="E438" i="4"/>
  <c r="E421" i="4"/>
  <c r="E392" i="4"/>
  <c r="E384" i="4"/>
  <c r="E424" i="4"/>
  <c r="E411" i="4"/>
  <c r="E405" i="4"/>
  <c r="E401" i="4"/>
  <c r="E375" i="4"/>
  <c r="E360" i="4"/>
  <c r="E342" i="4"/>
  <c r="E331" i="4"/>
  <c r="E327" i="4"/>
  <c r="E321" i="4"/>
  <c r="E317" i="4"/>
  <c r="E299" i="4"/>
  <c r="E268" i="4"/>
  <c r="E264" i="4"/>
  <c r="E246" i="4"/>
  <c r="E242" i="4"/>
  <c r="E238" i="4"/>
  <c r="E232" i="4"/>
  <c r="E222" i="4"/>
  <c r="E193" i="4"/>
  <c r="E189" i="4"/>
  <c r="E185" i="4"/>
  <c r="E425" i="4"/>
  <c r="E418" i="4"/>
  <c r="E363" i="4"/>
  <c r="E226" i="4"/>
  <c r="E224" i="4"/>
  <c r="E221" i="4"/>
  <c r="E302" i="4"/>
  <c r="E208" i="4"/>
  <c r="E291" i="4"/>
  <c r="E326" i="4"/>
  <c r="E420" i="4"/>
  <c r="E318" i="4"/>
  <c r="E304" i="4"/>
  <c r="E248" i="4"/>
  <c r="E290" i="4"/>
  <c r="E315" i="4"/>
  <c r="E368" i="4"/>
  <c r="E437" i="4"/>
  <c r="E365" i="4"/>
  <c r="E345" i="4"/>
  <c r="E305" i="4"/>
  <c r="E298" i="4"/>
  <c r="E275" i="4"/>
  <c r="E186" i="4"/>
  <c r="E233" i="4"/>
  <c r="E432" i="4"/>
  <c r="E436" i="4"/>
  <c r="E227" i="4"/>
  <c r="Z101" i="4"/>
  <c r="Z91" i="4"/>
  <c r="Z93" i="4"/>
  <c r="Z99" i="4"/>
  <c r="Z400" i="4"/>
  <c r="E166" i="4"/>
  <c r="Z73" i="4"/>
  <c r="Z96" i="4"/>
  <c r="Z436" i="4"/>
  <c r="E114" i="4"/>
  <c r="Z92" i="4"/>
  <c r="Z95" i="4"/>
  <c r="Z100" i="4"/>
  <c r="Z114" i="4"/>
  <c r="Z227" i="4"/>
  <c r="Z97" i="4"/>
  <c r="Z117" i="4"/>
  <c r="Z322" i="4"/>
  <c r="Z284" i="4"/>
  <c r="Z151" i="4"/>
  <c r="E151" i="4" s="1"/>
  <c r="Z181" i="4"/>
  <c r="E181" i="4" s="1"/>
  <c r="Z109" i="4"/>
  <c r="E109" i="4" s="1"/>
  <c r="Z173" i="4"/>
  <c r="E173" i="4" s="1"/>
  <c r="E94" i="4"/>
  <c r="E91" i="4"/>
  <c r="E73" i="4"/>
  <c r="E96" i="4"/>
  <c r="E97" i="4"/>
  <c r="E93" i="4"/>
  <c r="E100" i="4"/>
  <c r="E117" i="4"/>
  <c r="E99" i="4"/>
  <c r="E95" i="4"/>
  <c r="E101" i="4"/>
  <c r="E92" i="4"/>
  <c r="Z178" i="4"/>
  <c r="E178" i="4" s="1"/>
  <c r="Z146" i="4"/>
  <c r="E146" i="4" s="1"/>
  <c r="Z122" i="4"/>
  <c r="E122" i="4" s="1"/>
  <c r="Z126" i="4"/>
  <c r="E126" i="4" s="1"/>
  <c r="E98" i="4"/>
  <c r="Z199" i="4"/>
  <c r="Z196" i="4"/>
  <c r="Z134" i="4"/>
  <c r="Z131" i="4"/>
  <c r="Z118" i="4"/>
  <c r="E118" i="4" s="1"/>
  <c r="Z106" i="4"/>
  <c r="E58" i="4"/>
  <c r="E57" i="4"/>
  <c r="E159" i="4"/>
  <c r="E67" i="4"/>
  <c r="E145" i="4"/>
  <c r="E205" i="4"/>
  <c r="E138" i="4"/>
  <c r="L50" i="4"/>
  <c r="AF50" i="4" s="1"/>
  <c r="E113" i="4"/>
  <c r="E89" i="4"/>
  <c r="E170" i="4"/>
  <c r="E47" i="4"/>
  <c r="E66" i="4"/>
  <c r="E78" i="4"/>
  <c r="E86" i="4"/>
  <c r="E154" i="4"/>
  <c r="E158" i="4"/>
  <c r="E162" i="4"/>
  <c r="E172" i="4"/>
  <c r="E212" i="4"/>
  <c r="E202" i="4"/>
  <c r="E65" i="4"/>
  <c r="E139" i="4"/>
  <c r="E112" i="4"/>
  <c r="E63" i="4"/>
  <c r="L105" i="4"/>
  <c r="AF105" i="4" s="1"/>
  <c r="E62" i="4"/>
  <c r="E61" i="4"/>
  <c r="E167" i="4"/>
  <c r="E203" i="4"/>
  <c r="E161" i="4"/>
  <c r="E79" i="4"/>
  <c r="E102" i="4"/>
  <c r="E81" i="4"/>
  <c r="E207" i="4"/>
  <c r="E217" i="4"/>
  <c r="E90" i="4"/>
  <c r="E163" i="4"/>
  <c r="J105" i="4"/>
  <c r="AD105" i="4" s="1"/>
  <c r="E59" i="4"/>
  <c r="E77" i="4"/>
  <c r="E141" i="4"/>
  <c r="E155" i="4"/>
  <c r="E46" i="4"/>
  <c r="E144" i="4"/>
  <c r="E80" i="4"/>
  <c r="M50" i="4"/>
  <c r="AG50" i="4" s="1"/>
  <c r="E51" i="4"/>
  <c r="E140" i="4"/>
  <c r="K30" i="5"/>
  <c r="E171" i="4"/>
  <c r="M83" i="4"/>
  <c r="AG83" i="4" s="1"/>
  <c r="E84" i="4"/>
  <c r="E176" i="4"/>
  <c r="E64" i="4"/>
  <c r="E68" i="4"/>
  <c r="E76" i="4"/>
  <c r="E82" i="4"/>
  <c r="E130" i="4"/>
  <c r="E156" i="4"/>
  <c r="E160" i="4"/>
  <c r="E164" i="4"/>
  <c r="E168" i="4"/>
  <c r="E218" i="4"/>
  <c r="E214" i="4"/>
  <c r="E53" i="4"/>
  <c r="E157" i="4"/>
  <c r="E74" i="4"/>
  <c r="E54" i="4"/>
  <c r="E49" i="4"/>
  <c r="M55" i="4"/>
  <c r="AG55" i="4" s="1"/>
  <c r="E56" i="4"/>
  <c r="E211" i="4"/>
  <c r="E240" i="4"/>
  <c r="E165" i="4"/>
  <c r="E142" i="4"/>
  <c r="E215" i="4"/>
  <c r="E143" i="4"/>
  <c r="L83" i="4"/>
  <c r="AF83" i="4" s="1"/>
  <c r="E85" i="4"/>
  <c r="E72" i="4"/>
  <c r="E169" i="4"/>
  <c r="E220" i="4"/>
  <c r="E48" i="4"/>
  <c r="E213" i="4"/>
  <c r="E87" i="4"/>
  <c r="H105" i="4"/>
  <c r="AB105" i="4" s="1"/>
  <c r="I105" i="4"/>
  <c r="AC105" i="4" s="1"/>
  <c r="G105" i="4"/>
  <c r="AA105" i="4" s="1"/>
  <c r="J30" i="5"/>
  <c r="E106" i="4"/>
  <c r="E52" i="4"/>
  <c r="L55" i="4"/>
  <c r="AF55" i="4" s="1"/>
  <c r="Z83" i="4" l="1"/>
  <c r="Z55" i="4"/>
  <c r="Z50" i="4"/>
  <c r="E50" i="4"/>
  <c r="E55" i="4"/>
  <c r="M105" i="4"/>
  <c r="AG105" i="4" s="1"/>
  <c r="Z105" i="4" s="1"/>
  <c r="E83" i="4"/>
  <c r="E105" i="4" l="1"/>
  <c r="J13" i="4"/>
  <c r="AD13" i="4" s="1"/>
  <c r="H13" i="4"/>
  <c r="AB13" i="4" s="1"/>
  <c r="G13" i="4"/>
  <c r="AA13" i="4" s="1"/>
  <c r="K13" i="4"/>
  <c r="AE13" i="4" s="1"/>
  <c r="I13" i="4"/>
  <c r="AC13" i="4" s="1"/>
  <c r="L13" i="4" l="1"/>
  <c r="AF13" i="4" s="1"/>
  <c r="Z13" i="4" s="1"/>
  <c r="O12" i="4" l="1"/>
  <c r="AI12" i="4" s="1"/>
  <c r="H12" i="4"/>
  <c r="AB12" i="4" s="1"/>
  <c r="I12" i="4"/>
  <c r="AC12" i="4" s="1"/>
  <c r="J12" i="4"/>
  <c r="AD12" i="4" s="1"/>
  <c r="K12" i="4"/>
  <c r="AE12" i="4" s="1"/>
  <c r="G12" i="4"/>
  <c r="AA12" i="4" s="1"/>
  <c r="S11" i="4"/>
  <c r="AM11" i="4" s="1"/>
  <c r="O11" i="4"/>
  <c r="AI11" i="4" s="1"/>
  <c r="L22" i="4"/>
  <c r="AF22" i="4" s="1"/>
  <c r="Z22" i="4" s="1"/>
  <c r="L23" i="4"/>
  <c r="AF23" i="4" s="1"/>
  <c r="Z23" i="4" s="1"/>
  <c r="L24" i="4"/>
  <c r="AF24" i="4" s="1"/>
  <c r="Z24" i="4" s="1"/>
  <c r="L25" i="4"/>
  <c r="AF25" i="4" s="1"/>
  <c r="Z25" i="4" s="1"/>
  <c r="L26" i="4"/>
  <c r="AF26" i="4" s="1"/>
  <c r="Z26" i="4" s="1"/>
  <c r="L27" i="4"/>
  <c r="AF27" i="4" s="1"/>
  <c r="Z27" i="4" s="1"/>
  <c r="L28" i="4"/>
  <c r="AF28" i="4" s="1"/>
  <c r="Z28" i="4" s="1"/>
  <c r="L29" i="4"/>
  <c r="AF29" i="4" s="1"/>
  <c r="Z29" i="4" s="1"/>
  <c r="L30" i="4"/>
  <c r="AF30" i="4" s="1"/>
  <c r="Z30" i="4" s="1"/>
  <c r="L31" i="4"/>
  <c r="AF31" i="4" s="1"/>
  <c r="Z31" i="4" s="1"/>
  <c r="L32" i="4"/>
  <c r="AF32" i="4" s="1"/>
  <c r="Z32" i="4" s="1"/>
  <c r="L33" i="4"/>
  <c r="AF33" i="4" s="1"/>
  <c r="Z33" i="4" s="1"/>
  <c r="L34" i="4"/>
  <c r="AF34" i="4" s="1"/>
  <c r="Z34" i="4" s="1"/>
  <c r="L35" i="4"/>
  <c r="AF35" i="4" s="1"/>
  <c r="Z35" i="4" s="1"/>
  <c r="L36" i="4"/>
  <c r="AF36" i="4" s="1"/>
  <c r="Z36" i="4" s="1"/>
  <c r="L37" i="4"/>
  <c r="AF37" i="4" s="1"/>
  <c r="Z37" i="4" s="1"/>
  <c r="L38" i="4"/>
  <c r="AF38" i="4" s="1"/>
  <c r="Z38" i="4" s="1"/>
  <c r="L39" i="4"/>
  <c r="AF39" i="4" s="1"/>
  <c r="Z39" i="4" s="1"/>
  <c r="L40" i="4"/>
  <c r="AF40" i="4" s="1"/>
  <c r="Z40" i="4" s="1"/>
  <c r="L41" i="4"/>
  <c r="AF41" i="4" s="1"/>
  <c r="Z41" i="4" s="1"/>
  <c r="L42" i="4"/>
  <c r="AF42" i="4" s="1"/>
  <c r="Z42" i="4" s="1"/>
  <c r="L43" i="4"/>
  <c r="AF43" i="4" s="1"/>
  <c r="Z43" i="4" s="1"/>
  <c r="L44" i="4"/>
  <c r="AF44" i="4" s="1"/>
  <c r="Z44" i="4" s="1"/>
  <c r="L45" i="4"/>
  <c r="AF45" i="4" s="1"/>
  <c r="Z45" i="4" s="1"/>
  <c r="L14" i="4"/>
  <c r="AF14" i="4" s="1"/>
  <c r="Z14" i="4" s="1"/>
  <c r="L15" i="4"/>
  <c r="AF15" i="4" s="1"/>
  <c r="Z15" i="4" s="1"/>
  <c r="L16" i="4"/>
  <c r="AF16" i="4" s="1"/>
  <c r="Z16" i="4" s="1"/>
  <c r="L17" i="4"/>
  <c r="AF17" i="4" s="1"/>
  <c r="Z17" i="4" s="1"/>
  <c r="L18" i="4"/>
  <c r="AF18" i="4" s="1"/>
  <c r="Z18" i="4" s="1"/>
  <c r="L19" i="4"/>
  <c r="AF19" i="4" s="1"/>
  <c r="Z19" i="4" s="1"/>
  <c r="L20" i="4"/>
  <c r="AF20" i="4" s="1"/>
  <c r="Z20" i="4" s="1"/>
  <c r="L21" i="4"/>
  <c r="AF21" i="4" s="1"/>
  <c r="Z21" i="4" s="1"/>
  <c r="D11" i="4"/>
  <c r="H11" i="4" s="1"/>
  <c r="AB11" i="4" s="1"/>
  <c r="E13" i="4" l="1"/>
  <c r="E22" i="4"/>
  <c r="E21" i="4"/>
  <c r="E19" i="4"/>
  <c r="E17" i="4"/>
  <c r="E15" i="4"/>
  <c r="E45" i="4"/>
  <c r="E43" i="4"/>
  <c r="E41" i="4"/>
  <c r="E39" i="4"/>
  <c r="E37" i="4"/>
  <c r="E35" i="4"/>
  <c r="E33" i="4"/>
  <c r="E31" i="4"/>
  <c r="E29" i="4"/>
  <c r="E27" i="4"/>
  <c r="E25" i="4"/>
  <c r="E23" i="4"/>
  <c r="E20" i="4"/>
  <c r="E18" i="4"/>
  <c r="E16" i="4"/>
  <c r="E14" i="4"/>
  <c r="E44" i="4"/>
  <c r="E42" i="4"/>
  <c r="E40" i="4"/>
  <c r="E38" i="4"/>
  <c r="E36" i="4"/>
  <c r="E34" i="4"/>
  <c r="E32" i="4"/>
  <c r="E30" i="4"/>
  <c r="E28" i="4"/>
  <c r="E26" i="4"/>
  <c r="E24" i="4"/>
  <c r="M12" i="4"/>
  <c r="AG12" i="4" s="1"/>
  <c r="Z12" i="4" s="1"/>
  <c r="F11" i="4"/>
  <c r="I11" i="4"/>
  <c r="AC11" i="4" s="1"/>
  <c r="K11" i="4"/>
  <c r="AE11" i="4" s="1"/>
  <c r="G11" i="4"/>
  <c r="J11" i="4"/>
  <c r="AD11" i="4" s="1"/>
  <c r="V10" i="4"/>
  <c r="AP10" i="4" s="1"/>
  <c r="T10" i="4"/>
  <c r="AN10" i="4" s="1"/>
  <c r="O10" i="4"/>
  <c r="AI10" i="4" s="1"/>
  <c r="D10" i="4"/>
  <c r="H9" i="4"/>
  <c r="AB9" i="4" s="1"/>
  <c r="I9" i="4"/>
  <c r="AC9" i="4" s="1"/>
  <c r="J9" i="4"/>
  <c r="AD9" i="4" s="1"/>
  <c r="K9" i="4"/>
  <c r="AE9" i="4" s="1"/>
  <c r="G9" i="4"/>
  <c r="AA9" i="4" s="1"/>
  <c r="F9" i="4"/>
  <c r="F10" i="4" l="1"/>
  <c r="H10" i="4"/>
  <c r="G10" i="4"/>
  <c r="I10" i="4"/>
  <c r="AA11" i="4"/>
  <c r="E12" i="4"/>
  <c r="L9" i="4"/>
  <c r="AF9" i="4" s="1"/>
  <c r="L11" i="4"/>
  <c r="AF11" i="4" s="1"/>
  <c r="J10" i="4"/>
  <c r="AD10" i="4" s="1"/>
  <c r="K10" i="4"/>
  <c r="AE10" i="4" s="1"/>
  <c r="U8" i="4"/>
  <c r="AO8" i="4" s="1"/>
  <c r="Q8" i="4"/>
  <c r="AK8" i="4" s="1"/>
  <c r="P8" i="4"/>
  <c r="AJ8" i="4" s="1"/>
  <c r="O8" i="4"/>
  <c r="AI8" i="4" s="1"/>
  <c r="D8" i="4"/>
  <c r="I8" i="4" s="1"/>
  <c r="AC8" i="4" s="1"/>
  <c r="F5" i="4"/>
  <c r="Q5" i="4"/>
  <c r="AK5" i="4" s="1"/>
  <c r="P5" i="4"/>
  <c r="AJ5" i="4" s="1"/>
  <c r="O5" i="4"/>
  <c r="AI5" i="4" s="1"/>
  <c r="H5" i="4"/>
  <c r="AB5" i="4" s="1"/>
  <c r="I5" i="4"/>
  <c r="AC5" i="4" s="1"/>
  <c r="J5" i="4"/>
  <c r="AD5" i="4" s="1"/>
  <c r="K5" i="4"/>
  <c r="AE5" i="4" s="1"/>
  <c r="G5" i="4"/>
  <c r="AA5" i="4" s="1"/>
  <c r="H4" i="4"/>
  <c r="AB4" i="4" s="1"/>
  <c r="I4" i="4"/>
  <c r="AC4" i="4" s="1"/>
  <c r="J4" i="4"/>
  <c r="AD4" i="4" s="1"/>
  <c r="K4" i="4"/>
  <c r="AE4" i="4" s="1"/>
  <c r="G4" i="4"/>
  <c r="AA4" i="4" s="1"/>
  <c r="F4" i="4"/>
  <c r="O4" i="4"/>
  <c r="AI4" i="4" s="1"/>
  <c r="P4" i="4"/>
  <c r="AJ4" i="4" s="1"/>
  <c r="G28" i="2"/>
  <c r="Z11" i="4" l="1"/>
  <c r="E11" i="4"/>
  <c r="M9" i="4"/>
  <c r="AG9" i="4" s="1"/>
  <c r="G8" i="4"/>
  <c r="AA8" i="4" s="1"/>
  <c r="J8" i="4"/>
  <c r="AD8" i="4" s="1"/>
  <c r="H8" i="4"/>
  <c r="AB8" i="4" s="1"/>
  <c r="L4" i="4"/>
  <c r="L5" i="4"/>
  <c r="AF5" i="4" s="1"/>
  <c r="Z5" i="4" s="1"/>
  <c r="F8" i="4"/>
  <c r="K8" i="4"/>
  <c r="AE8" i="4" s="1"/>
  <c r="E16" i="3"/>
  <c r="F16" i="3"/>
  <c r="G16" i="3"/>
  <c r="H16" i="3"/>
  <c r="D16" i="3"/>
  <c r="H85" i="2"/>
  <c r="H86" i="2"/>
  <c r="H87" i="2"/>
  <c r="H84" i="2"/>
  <c r="H59" i="2"/>
  <c r="H60" i="2"/>
  <c r="H61" i="2"/>
  <c r="H62" i="2"/>
  <c r="H63" i="2"/>
  <c r="H64" i="2"/>
  <c r="H65" i="2"/>
  <c r="H66" i="2"/>
  <c r="H67" i="2"/>
  <c r="E14" i="3"/>
  <c r="E15" i="3" s="1"/>
  <c r="F14" i="3"/>
  <c r="F15" i="3" s="1"/>
  <c r="G14" i="3"/>
  <c r="H14" i="3"/>
  <c r="D14" i="3"/>
  <c r="H58" i="2"/>
  <c r="G15" i="3"/>
  <c r="H15" i="3"/>
  <c r="I4" i="3"/>
  <c r="I5" i="3"/>
  <c r="I16" i="3" s="1"/>
  <c r="G69" i="2"/>
  <c r="I14" i="3" l="1"/>
  <c r="I15" i="3" s="1"/>
  <c r="AF4" i="4"/>
  <c r="E5" i="4"/>
  <c r="N9" i="4"/>
  <c r="AH9" i="4" s="1"/>
  <c r="L8" i="4"/>
  <c r="AF8" i="4" s="1"/>
  <c r="Z8" i="4" s="1"/>
  <c r="J16" i="3"/>
  <c r="D15" i="3"/>
  <c r="J15" i="3" s="1"/>
  <c r="I417" i="2"/>
  <c r="I6721" i="2"/>
  <c r="J14" i="3" l="1"/>
  <c r="Z4" i="4"/>
  <c r="E8" i="4"/>
  <c r="O9" i="4"/>
  <c r="AI9" i="4" s="1"/>
  <c r="D3" i="5"/>
  <c r="D2" i="5"/>
  <c r="I41" i="2"/>
  <c r="J42" i="2"/>
  <c r="P9" i="4" l="1"/>
  <c r="AJ9" i="4" s="1"/>
  <c r="Q9" i="4" l="1"/>
  <c r="AK9" i="4" s="1"/>
  <c r="S9" i="4" l="1"/>
  <c r="AM9" i="4" s="1"/>
  <c r="D30" i="5"/>
  <c r="E4" i="4"/>
  <c r="AM1" i="4" l="1"/>
  <c r="T9" i="4"/>
  <c r="AN9" i="4" s="1"/>
  <c r="AN1" i="4" l="1"/>
  <c r="U9" i="4"/>
  <c r="AO9" i="4" s="1"/>
  <c r="AO1" i="4" l="1"/>
  <c r="V9" i="4"/>
  <c r="AP9" i="4" s="1"/>
  <c r="AP1" i="4" l="1"/>
  <c r="W9" i="4"/>
  <c r="AQ9" i="4" s="1"/>
  <c r="Z9" i="4" s="1"/>
  <c r="AQ1" i="4" l="1"/>
  <c r="E9" i="4"/>
  <c r="AC10" i="4"/>
  <c r="AB10" i="4"/>
  <c r="L10" i="4"/>
  <c r="E10" i="4" s="1"/>
  <c r="AA10" i="4"/>
  <c r="AF10" i="4" l="1"/>
  <c r="Z10" i="4" l="1"/>
  <c r="AI267" i="4"/>
  <c r="AI1" i="4" s="1"/>
  <c r="AE267" i="4"/>
  <c r="AE1" i="4" s="1"/>
  <c r="AJ267" i="4"/>
  <c r="AJ1" i="4" s="1"/>
  <c r="AL267" i="4"/>
  <c r="AL1" i="4"/>
  <c r="AD267" i="4"/>
  <c r="AD1" i="4" s="1"/>
  <c r="AG267" i="4"/>
  <c r="AG1" i="4" s="1"/>
  <c r="AH267" i="4"/>
  <c r="AH1" i="4" s="1"/>
  <c r="AK267" i="4"/>
  <c r="AK1" i="4" s="1"/>
  <c r="AC267" i="4"/>
  <c r="AC1" i="4" s="1"/>
  <c r="AB267" i="4"/>
  <c r="AA267" i="4"/>
  <c r="AF267" i="4"/>
  <c r="AB409" i="4"/>
  <c r="L409" i="4"/>
  <c r="AF409" i="4" s="1"/>
  <c r="AA409" i="4"/>
  <c r="AF1" i="4" l="1"/>
  <c r="Z267" i="4"/>
  <c r="E409" i="4"/>
  <c r="AB1" i="4"/>
  <c r="Z409" i="4"/>
  <c r="AA1" i="4"/>
  <c r="Z1" i="4" l="1"/>
</calcChain>
</file>

<file path=xl/comments1.xml><?xml version="1.0" encoding="utf-8"?>
<comments xmlns="http://schemas.openxmlformats.org/spreadsheetml/2006/main">
  <authors>
    <author>Yennifer Arriagada Ruz</author>
  </authors>
  <commentList>
    <comment ref="D51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ESTRUCTURA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GROUT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ESTRUCTURA
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GROUT
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ESTRUCTURA</t>
        </r>
      </text>
    </comment>
    <comment ref="D85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GROUT</t>
        </r>
      </text>
    </comment>
    <comment ref="D107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ESTRUCTURA</t>
        </r>
      </text>
    </comment>
    <comment ref="D108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GROUT</t>
        </r>
      </text>
    </comment>
    <comment ref="D182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ESTRUCTURA</t>
        </r>
      </text>
    </comment>
    <comment ref="D183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GROUT</t>
        </r>
      </text>
    </comment>
    <comment ref="D381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estructura</t>
        </r>
      </text>
    </comment>
    <comment ref="D382" authorId="0" shapeId="0">
      <text>
        <r>
          <rPr>
            <b/>
            <sz val="9"/>
            <color indexed="81"/>
            <rFont val="Tahoma"/>
            <family val="2"/>
          </rPr>
          <t>Yennifer Arriagada Ruz:</t>
        </r>
        <r>
          <rPr>
            <sz val="9"/>
            <color indexed="81"/>
            <rFont val="Tahoma"/>
            <family val="2"/>
          </rPr>
          <t xml:space="preserve">
cuadrilla grout</t>
        </r>
      </text>
    </comment>
  </commentList>
</comments>
</file>

<file path=xl/sharedStrings.xml><?xml version="1.0" encoding="utf-8"?>
<sst xmlns="http://schemas.openxmlformats.org/spreadsheetml/2006/main" count="18082" uniqueCount="1315">
  <si>
    <t>PRECIOS UNITARIOS</t>
  </si>
  <si>
    <t xml:space="preserve">1.1          </t>
  </si>
  <si>
    <t xml:space="preserve">Escarpe area instalacion de faenas y caminos acceso         </t>
  </si>
  <si>
    <t xml:space="preserve">m3  </t>
  </si>
  <si>
    <t>P. Unitario</t>
  </si>
  <si>
    <t>Código</t>
  </si>
  <si>
    <t>Resumen</t>
  </si>
  <si>
    <t>Ud</t>
  </si>
  <si>
    <t>Cantidad</t>
  </si>
  <si>
    <t>($)</t>
  </si>
  <si>
    <t xml:space="preserve">EXC1003      </t>
  </si>
  <si>
    <t xml:space="preserve">Escarpe                                                         </t>
  </si>
  <si>
    <t xml:space="preserve">XOCC1000     </t>
  </si>
  <si>
    <t xml:space="preserve">Cuadrilla Excavación y Rellenos                                 </t>
  </si>
  <si>
    <t xml:space="preserve">HH  </t>
  </si>
  <si>
    <t xml:space="preserve">OCC1000      </t>
  </si>
  <si>
    <t xml:space="preserve">ECC31        </t>
  </si>
  <si>
    <t xml:space="preserve">Motoniveladora                                                  </t>
  </si>
  <si>
    <t xml:space="preserve">HM  </t>
  </si>
  <si>
    <t xml:space="preserve">ECC028       </t>
  </si>
  <si>
    <t xml:space="preserve">Minicargador                                                    </t>
  </si>
  <si>
    <t xml:space="preserve">MCZ1020      </t>
  </si>
  <si>
    <t xml:space="preserve">Combustible                                                     </t>
  </si>
  <si>
    <t xml:space="preserve">LT  </t>
  </si>
  <si>
    <t xml:space="preserve">EXC1005      </t>
  </si>
  <si>
    <t xml:space="preserve">Retiro a Botadero camión                                        </t>
  </si>
  <si>
    <t xml:space="preserve">ECC027A      </t>
  </si>
  <si>
    <t xml:space="preserve">Retroexcavadora (botadero)                                      </t>
  </si>
  <si>
    <t xml:space="preserve">SCRB1001     </t>
  </si>
  <si>
    <t xml:space="preserve">Retiro a botadero                                               </t>
  </si>
  <si>
    <t xml:space="preserve">$   </t>
  </si>
  <si>
    <t>Total Materiales</t>
  </si>
  <si>
    <t>Total Mano de Obra</t>
  </si>
  <si>
    <t>Total Equipos</t>
  </si>
  <si>
    <t>Total Subcontratos</t>
  </si>
  <si>
    <t>PRECIO UNITARIO</t>
  </si>
  <si>
    <t>TOTAL PARTIDA</t>
  </si>
  <si>
    <t xml:space="preserve">1.2          </t>
  </si>
  <si>
    <t xml:space="preserve">Base estabilizada instacion de faenas e: 10 cm                  </t>
  </si>
  <si>
    <t xml:space="preserve">RELL1002     </t>
  </si>
  <si>
    <t xml:space="preserve">Relleno estabilizado 10 cm                                      </t>
  </si>
  <si>
    <t xml:space="preserve">ECC32        </t>
  </si>
  <si>
    <t xml:space="preserve">Rodillo 10 Ton                                                  </t>
  </si>
  <si>
    <t xml:space="preserve">MCR1002      </t>
  </si>
  <si>
    <t xml:space="preserve">Material de relleno estabilizado (inc. flete)                   </t>
  </si>
  <si>
    <t xml:space="preserve">1.3          </t>
  </si>
  <si>
    <t xml:space="preserve">Cierre perimetral con pino impregnado y malla tipo </t>
  </si>
  <si>
    <t xml:space="preserve">ml  </t>
  </si>
  <si>
    <t xml:space="preserve">CIE001       </t>
  </si>
  <si>
    <t xml:space="preserve">Cierre perimetral inst. faena                                   </t>
  </si>
  <si>
    <t xml:space="preserve">XOCC1005     </t>
  </si>
  <si>
    <t xml:space="preserve">Cuadrilla Hormigón                                              </t>
  </si>
  <si>
    <t xml:space="preserve">OCC1005      </t>
  </si>
  <si>
    <t xml:space="preserve">Cuadrilla Hormigon                                              </t>
  </si>
  <si>
    <t xml:space="preserve">EGG1000      </t>
  </si>
  <si>
    <t xml:space="preserve">Equipo general                                                  </t>
  </si>
  <si>
    <t>$/HH</t>
  </si>
  <si>
    <t xml:space="preserve">MCP1001      </t>
  </si>
  <si>
    <t xml:space="preserve">Poste pino impregnado 4" a 5" H=2.6                             </t>
  </si>
  <si>
    <t xml:space="preserve">cu  </t>
  </si>
  <si>
    <t xml:space="preserve">MCP1002      </t>
  </si>
  <si>
    <t xml:space="preserve">Malla bizcocho 5014 H=1,8 m, (rollo 25 m)                       </t>
  </si>
  <si>
    <t>roll</t>
  </si>
  <si>
    <t xml:space="preserve">MCP1003      </t>
  </si>
  <si>
    <t xml:space="preserve">Alambre lisos                                                   </t>
  </si>
  <si>
    <t xml:space="preserve">kg  </t>
  </si>
  <si>
    <t xml:space="preserve">MCP1004      </t>
  </si>
  <si>
    <t xml:space="preserve">Alambre puas #16                                                </t>
  </si>
  <si>
    <t xml:space="preserve">MCP1005      </t>
  </si>
  <si>
    <t xml:space="preserve">Grapas de 1 1/4" galvanizadas                                   </t>
  </si>
  <si>
    <t xml:space="preserve">MCP1006      </t>
  </si>
  <si>
    <t xml:space="preserve">Clavos 3"                                                       </t>
  </si>
  <si>
    <t xml:space="preserve">MCP1007      </t>
  </si>
  <si>
    <t xml:space="preserve">Clips y apretadores                                             </t>
  </si>
  <si>
    <t xml:space="preserve">SFF1030      </t>
  </si>
  <si>
    <t xml:space="preserve">Flete cercos                                                    </t>
  </si>
  <si>
    <t>viaj</t>
  </si>
  <si>
    <t xml:space="preserve">1.4          </t>
  </si>
  <si>
    <t xml:space="preserve">Portones acceso instalacion faena                               </t>
  </si>
  <si>
    <t xml:space="preserve">c/u </t>
  </si>
  <si>
    <t xml:space="preserve">CIE002       </t>
  </si>
  <si>
    <t xml:space="preserve">Portones de acceso  inst. faena                                 </t>
  </si>
  <si>
    <t xml:space="preserve">MCP1008      </t>
  </si>
  <si>
    <t xml:space="preserve">Portones acceso polin y malla bizcocho                          </t>
  </si>
  <si>
    <t xml:space="preserve">SFF1031      </t>
  </si>
  <si>
    <t xml:space="preserve">Flete portones                                                  </t>
  </si>
  <si>
    <t xml:space="preserve">1.5          </t>
  </si>
  <si>
    <t xml:space="preserve">Camino acceso a instalacion de faenas                           </t>
  </si>
  <si>
    <t xml:space="preserve">m2  </t>
  </si>
  <si>
    <t xml:space="preserve">RELL1005     </t>
  </si>
  <si>
    <t xml:space="preserve">Relleno estabilizado 15 cm                                      </t>
  </si>
  <si>
    <t xml:space="preserve">ECC046       </t>
  </si>
  <si>
    <t xml:space="preserve">Placa Wacker 6055                                               </t>
  </si>
  <si>
    <t xml:space="preserve">SCZ1005      </t>
  </si>
  <si>
    <t xml:space="preserve">Ensayo densidad                                                 </t>
  </si>
  <si>
    <t>$/m3</t>
  </si>
  <si>
    <t xml:space="preserve">1.6          </t>
  </si>
  <si>
    <t xml:space="preserve">Instalacion de faenas                                           </t>
  </si>
  <si>
    <t xml:space="preserve">gl  </t>
  </si>
  <si>
    <t xml:space="preserve">2.1          </t>
  </si>
  <si>
    <t xml:space="preserve">Trazado                                                         </t>
  </si>
  <si>
    <t xml:space="preserve">3.1          </t>
  </si>
  <si>
    <t xml:space="preserve">Proteccion area trabajo sector losa cortada, según esq. </t>
  </si>
  <si>
    <t xml:space="preserve">SCPV1001     </t>
  </si>
  <si>
    <t>SC Proteccion area trabajo sector losa cortada , Aluma System (V</t>
  </si>
  <si>
    <t xml:space="preserve">SFF1033      </t>
  </si>
  <si>
    <t xml:space="preserve">Flete Sistema Aluma (ida y vuelta)                              </t>
  </si>
  <si>
    <t xml:space="preserve">3.2          </t>
  </si>
  <si>
    <t xml:space="preserve">Proteccion area de trabajo otros sectores (PU)                  </t>
  </si>
  <si>
    <t xml:space="preserve">ARQ1024      </t>
  </si>
  <si>
    <t xml:space="preserve">Protección área trabajo OSB (1 cara)                            </t>
  </si>
  <si>
    <t xml:space="preserve">XOCC1010     </t>
  </si>
  <si>
    <t xml:space="preserve">Cuadrilla Arquitectura e Instalaciones                          </t>
  </si>
  <si>
    <t xml:space="preserve">OCC1010      </t>
  </si>
  <si>
    <t xml:space="preserve">Cuadrilla Arquitectura                                          </t>
  </si>
  <si>
    <t xml:space="preserve">MARQ1058     </t>
  </si>
  <si>
    <t xml:space="preserve">Pino seco dimensionado 2"x3", 3,2 m                             </t>
  </si>
  <si>
    <t xml:space="preserve">MARQ1059     </t>
  </si>
  <si>
    <t xml:space="preserve">Placa OSB 9,5 mm 1,22x2,44 m                                    </t>
  </si>
  <si>
    <t xml:space="preserve">MARQ1060     </t>
  </si>
  <si>
    <t xml:space="preserve">Polietileno 0,4 mm                                              </t>
  </si>
  <si>
    <t xml:space="preserve">MARQ1061     </t>
  </si>
  <si>
    <t xml:space="preserve">Fijaciones (hilti, clavo, perno, etc.)                          </t>
  </si>
  <si>
    <t xml:space="preserve">4.0          </t>
  </si>
  <si>
    <t xml:space="preserve">Andamios necesarios para la obra ( partida a suma alzada </t>
  </si>
  <si>
    <t xml:space="preserve">XOCC1011     </t>
  </si>
  <si>
    <t xml:space="preserve">Cuadrilla Andamios                                              </t>
  </si>
  <si>
    <t xml:space="preserve">OCC1011      </t>
  </si>
  <si>
    <t xml:space="preserve">Andamios                                                        </t>
  </si>
  <si>
    <t xml:space="preserve">5.1.1.1      </t>
  </si>
  <si>
    <t xml:space="preserve">Excavaciones Con Maquina                                        </t>
  </si>
  <si>
    <t xml:space="preserve">EXC1001      </t>
  </si>
  <si>
    <t xml:space="preserve">Excavación (con retro)                                          </t>
  </si>
  <si>
    <t xml:space="preserve">ECC007       </t>
  </si>
  <si>
    <t xml:space="preserve">Camión Tolva 8 m3                                               </t>
  </si>
  <si>
    <t xml:space="preserve">MCB1001      </t>
  </si>
  <si>
    <t xml:space="preserve">Barrera de Protección                                           </t>
  </si>
  <si>
    <t>$/ml</t>
  </si>
  <si>
    <t xml:space="preserve">5.1.1.2      </t>
  </si>
  <si>
    <t xml:space="preserve">Excavación a Mano                                               </t>
  </si>
  <si>
    <t xml:space="preserve">EXC1004      </t>
  </si>
  <si>
    <t xml:space="preserve">Excavación a mano                                               </t>
  </si>
  <si>
    <t xml:space="preserve">5.1.2.1      </t>
  </si>
  <si>
    <t xml:space="preserve">Estructural Compactado                                          </t>
  </si>
  <si>
    <t xml:space="preserve">RELL1001     </t>
  </si>
  <si>
    <t xml:space="preserve">Relleno estructural                                             </t>
  </si>
  <si>
    <t xml:space="preserve">MCR1001      </t>
  </si>
  <si>
    <t xml:space="preserve">Material de relleno                                             </t>
  </si>
  <si>
    <t xml:space="preserve">5.1.3.1      </t>
  </si>
  <si>
    <t xml:space="preserve">Hormigón Pobre                                                  </t>
  </si>
  <si>
    <t xml:space="preserve">HOR10        </t>
  </si>
  <si>
    <t xml:space="preserve">Emplantillado H10                                               </t>
  </si>
  <si>
    <t xml:space="preserve">MCF1010      </t>
  </si>
  <si>
    <t xml:space="preserve">Polietileno Lamina e=0.4 mm                                     </t>
  </si>
  <si>
    <t xml:space="preserve">MCG031       </t>
  </si>
  <si>
    <t xml:space="preserve">Hormigón H10                                                    </t>
  </si>
  <si>
    <t xml:space="preserve">5.1.3.2      </t>
  </si>
  <si>
    <t xml:space="preserve">Hormigón Radier                                                 </t>
  </si>
  <si>
    <t xml:space="preserve">HOR001       </t>
  </si>
  <si>
    <t xml:space="preserve">Hormigón H30                                                    </t>
  </si>
  <si>
    <t xml:space="preserve">VECC050      </t>
  </si>
  <si>
    <t xml:space="preserve">Vibrador Inmersión                                              </t>
  </si>
  <si>
    <t xml:space="preserve">ECC050       </t>
  </si>
  <si>
    <t xml:space="preserve">Vibrador de inmersion                                           </t>
  </si>
  <si>
    <t xml:space="preserve">mes </t>
  </si>
  <si>
    <t xml:space="preserve">MCG030       </t>
  </si>
  <si>
    <t xml:space="preserve">Hormigón HB30/90/20/10                                          </t>
  </si>
  <si>
    <t xml:space="preserve">MCG1501      </t>
  </si>
  <si>
    <t xml:space="preserve">Bombeo hormigon                                                 </t>
  </si>
  <si>
    <t xml:space="preserve">MCUR1001     </t>
  </si>
  <si>
    <t xml:space="preserve">Membrana de curado                                              </t>
  </si>
  <si>
    <t xml:space="preserve">lt  </t>
  </si>
  <si>
    <t xml:space="preserve">MCG1503      </t>
  </si>
  <si>
    <t xml:space="preserve">Lab. y Muestreo Hormigon                                        </t>
  </si>
  <si>
    <t xml:space="preserve">un  </t>
  </si>
  <si>
    <t xml:space="preserve">5.1.3.3      </t>
  </si>
  <si>
    <t xml:space="preserve">Hormigón Fundaciones                                            </t>
  </si>
  <si>
    <t xml:space="preserve">5.1.3.4      </t>
  </si>
  <si>
    <t xml:space="preserve">Hormigon pedestales                                             </t>
  </si>
  <si>
    <t xml:space="preserve">    </t>
  </si>
  <si>
    <t xml:space="preserve">5.1.3.5      </t>
  </si>
  <si>
    <t xml:space="preserve">Hormigón Muros                                                  </t>
  </si>
  <si>
    <t xml:space="preserve">5.1.3.6      </t>
  </si>
  <si>
    <t xml:space="preserve">Hormigón Columnas                                               </t>
  </si>
  <si>
    <t xml:space="preserve">5.1.3.7      </t>
  </si>
  <si>
    <t xml:space="preserve">Hormigón Vigas                                                  </t>
  </si>
  <si>
    <t xml:space="preserve">5.1.4.1      </t>
  </si>
  <si>
    <t xml:space="preserve">Moldaje Fundaciones                                             </t>
  </si>
  <si>
    <t xml:space="preserve">MOL01        </t>
  </si>
  <si>
    <t xml:space="preserve">Moldajes                                                        </t>
  </si>
  <si>
    <t xml:space="preserve">XOCC1003     </t>
  </si>
  <si>
    <t xml:space="preserve">Cuadrilla Moldaje                                               </t>
  </si>
  <si>
    <t xml:space="preserve">OCC1003      </t>
  </si>
  <si>
    <t xml:space="preserve">ECC070       </t>
  </si>
  <si>
    <t xml:space="preserve">Moldaje Metalico fundacion                                      </t>
  </si>
  <si>
    <t xml:space="preserve">ECC071       </t>
  </si>
  <si>
    <t xml:space="preserve">Fungible Moldaje                                                </t>
  </si>
  <si>
    <t xml:space="preserve">MCK1005      </t>
  </si>
  <si>
    <t xml:space="preserve">Calugas Separadoras                                             </t>
  </si>
  <si>
    <t xml:space="preserve">MCK1020      </t>
  </si>
  <si>
    <t xml:space="preserve">Desmoldante                                                     </t>
  </si>
  <si>
    <t xml:space="preserve">SFF1010      </t>
  </si>
  <si>
    <t xml:space="preserve">Flete Moldaje                                                   </t>
  </si>
  <si>
    <t xml:space="preserve">5.1.4.2      </t>
  </si>
  <si>
    <t xml:space="preserve">Moldaje Muros                                                   </t>
  </si>
  <si>
    <t xml:space="preserve">5.1.4.3      </t>
  </si>
  <si>
    <t xml:space="preserve">Moldaje pedestales                                              </t>
  </si>
  <si>
    <t xml:space="preserve">5.1.4.4      </t>
  </si>
  <si>
    <t xml:space="preserve">Moldaje Columnas                                                </t>
  </si>
  <si>
    <t xml:space="preserve">5.1.4.5      </t>
  </si>
  <si>
    <t xml:space="preserve">Moldaje Vigas                                                   </t>
  </si>
  <si>
    <t xml:space="preserve">5.1.5.1      </t>
  </si>
  <si>
    <t xml:space="preserve">Acero de refuerzo                                               </t>
  </si>
  <si>
    <t xml:space="preserve">FER01        </t>
  </si>
  <si>
    <t xml:space="preserve">Acero de Refuerzo A63-42H                                       </t>
  </si>
  <si>
    <t xml:space="preserve">XOCC1002     </t>
  </si>
  <si>
    <t xml:space="preserve">Cuadrilla Acero A63-42H                                         </t>
  </si>
  <si>
    <t xml:space="preserve">OCC1002      </t>
  </si>
  <si>
    <t xml:space="preserve">Cuadrilla Acero de Refuerzo                                     </t>
  </si>
  <si>
    <t xml:space="preserve">MCD1005      </t>
  </si>
  <si>
    <t xml:space="preserve">Acero A63-42h                                                   </t>
  </si>
  <si>
    <t xml:space="preserve">MCZ1050      </t>
  </si>
  <si>
    <t xml:space="preserve">Alambre n°18                                                    </t>
  </si>
  <si>
    <t xml:space="preserve">SFF1012      </t>
  </si>
  <si>
    <t xml:space="preserve">Flete Armadura                                                  </t>
  </si>
  <si>
    <t xml:space="preserve">5.1.5.2      </t>
  </si>
  <si>
    <t xml:space="preserve">Suministro e instalacion dowell                                 </t>
  </si>
  <si>
    <t xml:space="preserve">PC1003       </t>
  </si>
  <si>
    <t xml:space="preserve">Sum. y Colocación Dowels                                        </t>
  </si>
  <si>
    <t xml:space="preserve">MCC1065      </t>
  </si>
  <si>
    <t xml:space="preserve">Sikadur® 31 HMG                                                 </t>
  </si>
  <si>
    <t xml:space="preserve">5.1.6.1      </t>
  </si>
  <si>
    <t xml:space="preserve">Insertos metálicos galvanizados en caliente                     </t>
  </si>
  <si>
    <t xml:space="preserve">PER004       </t>
  </si>
  <si>
    <t xml:space="preserve">Montaje Insertos Metalicos Galv.                                </t>
  </si>
  <si>
    <t xml:space="preserve">5.1.6.2      </t>
  </si>
  <si>
    <t xml:space="preserve">Pernos de anclaje Rieles                                        </t>
  </si>
  <si>
    <t xml:space="preserve">PER001       </t>
  </si>
  <si>
    <t xml:space="preserve">Pernos de Anclaje Galv.                                         </t>
  </si>
  <si>
    <t xml:space="preserve">MF0060A      </t>
  </si>
  <si>
    <t xml:space="preserve">Materiales miecelaneos (plantillas)                             </t>
  </si>
  <si>
    <t xml:space="preserve">5.1.7.1      </t>
  </si>
  <si>
    <t xml:space="preserve">Grout 328 CL                                                    </t>
  </si>
  <si>
    <t xml:space="preserve">lts </t>
  </si>
  <si>
    <t xml:space="preserve">GRO1003      </t>
  </si>
  <si>
    <t xml:space="preserve">Grouting 328 CL                                                 </t>
  </si>
  <si>
    <t xml:space="preserve">Lt  </t>
  </si>
  <si>
    <t xml:space="preserve">XOCC1006     </t>
  </si>
  <si>
    <t xml:space="preserve">Cuadrilla Grout                                                 </t>
  </si>
  <si>
    <t xml:space="preserve">OCC1006      </t>
  </si>
  <si>
    <t xml:space="preserve">MCI1010C     </t>
  </si>
  <si>
    <t xml:space="preserve">Sikagrout 328 CL                                                </t>
  </si>
  <si>
    <t xml:space="preserve">5.1.7.2      </t>
  </si>
  <si>
    <t xml:space="preserve">Grout Sika dur 42 cl                                            </t>
  </si>
  <si>
    <t xml:space="preserve">GRO1002      </t>
  </si>
  <si>
    <t xml:space="preserve">Grouting 42                                                     </t>
  </si>
  <si>
    <t xml:space="preserve">MCI1010B     </t>
  </si>
  <si>
    <t xml:space="preserve">SikaDur 42 CL                                                   </t>
  </si>
  <si>
    <t xml:space="preserve">5.1.7.3      </t>
  </si>
  <si>
    <t xml:space="preserve">Inyeccion Sika dur 52                                           </t>
  </si>
  <si>
    <t xml:space="preserve">GRO1004      </t>
  </si>
  <si>
    <t xml:space="preserve">Grouting 52                                                     </t>
  </si>
  <si>
    <t xml:space="preserve">MCI1010D     </t>
  </si>
  <si>
    <t xml:space="preserve">Sikadur 52                                                      </t>
  </si>
  <si>
    <t xml:space="preserve">5.1.8        </t>
  </si>
  <si>
    <t xml:space="preserve">Tratamiento de juntas                                           </t>
  </si>
  <si>
    <t xml:space="preserve">PC1009       </t>
  </si>
  <si>
    <t xml:space="preserve">ECC063       </t>
  </si>
  <si>
    <t xml:space="preserve">Taladro cincelador                                              </t>
  </si>
  <si>
    <t xml:space="preserve">MCD1003      </t>
  </si>
  <si>
    <t xml:space="preserve">Bujarda Hilti TE-Y                                              </t>
  </si>
  <si>
    <t xml:space="preserve">5.2.1.1      </t>
  </si>
  <si>
    <t xml:space="preserve">Tratamiento Juntas                                              </t>
  </si>
  <si>
    <t xml:space="preserve">5.2.1.2      </t>
  </si>
  <si>
    <t xml:space="preserve">Fundaciones (H-30)                                              </t>
  </si>
  <si>
    <t xml:space="preserve">5.2.2.1      </t>
  </si>
  <si>
    <t xml:space="preserve">5.2.2.2      </t>
  </si>
  <si>
    <t xml:space="preserve">Recesos para pernos 15x15x30 cm                                 </t>
  </si>
  <si>
    <t xml:space="preserve">PC1006       </t>
  </si>
  <si>
    <t xml:space="preserve">MCK0052      </t>
  </si>
  <si>
    <t xml:space="preserve">Terciado estr 12 mm                                             </t>
  </si>
  <si>
    <t xml:space="preserve">MCK0053      </t>
  </si>
  <si>
    <t xml:space="preserve">Materiales menores                                              </t>
  </si>
  <si>
    <t xml:space="preserve">5.2.3.1      </t>
  </si>
  <si>
    <t xml:space="preserve">Suministro e instalacion dowell 16mm.                           </t>
  </si>
  <si>
    <t xml:space="preserve">5.2.3.2      </t>
  </si>
  <si>
    <t xml:space="preserve">5.2.4        </t>
  </si>
  <si>
    <t xml:space="preserve">Grout ( 212 precio incluye moldaje )                            </t>
  </si>
  <si>
    <t xml:space="preserve">GRO1001      </t>
  </si>
  <si>
    <t xml:space="preserve">Grouting 212 (inc. moldaje)                                     </t>
  </si>
  <si>
    <t xml:space="preserve">MCI1010A     </t>
  </si>
  <si>
    <t xml:space="preserve">Sikagrout 212                                                   </t>
  </si>
  <si>
    <t xml:space="preserve">5.3.1.1      </t>
  </si>
  <si>
    <t xml:space="preserve">5.3.1.2      </t>
  </si>
  <si>
    <t xml:space="preserve">5.3.2.1      </t>
  </si>
  <si>
    <t xml:space="preserve">5.3.2.2      </t>
  </si>
  <si>
    <t xml:space="preserve">5.3.3.1      </t>
  </si>
  <si>
    <t xml:space="preserve">5.3.3.2      </t>
  </si>
  <si>
    <t xml:space="preserve">5.3.4        </t>
  </si>
  <si>
    <t>lts.</t>
  </si>
  <si>
    <t xml:space="preserve">5.4.1.1      </t>
  </si>
  <si>
    <t xml:space="preserve">Suministro e instalacion vigas ( galvanizadas )                 </t>
  </si>
  <si>
    <t xml:space="preserve">EST007       </t>
  </si>
  <si>
    <t xml:space="preserve">Estructura Metálica Liviana galvanizada                         </t>
  </si>
  <si>
    <t xml:space="preserve">XOEE2000     </t>
  </si>
  <si>
    <t xml:space="preserve">Cuadrilla Estructuras                                           </t>
  </si>
  <si>
    <t xml:space="preserve">OEE2000      </t>
  </si>
  <si>
    <t xml:space="preserve">GRO501       </t>
  </si>
  <si>
    <t xml:space="preserve">Grouting                                                        </t>
  </si>
  <si>
    <t xml:space="preserve">MESTR1007    </t>
  </si>
  <si>
    <t xml:space="preserve">Suministro Estructura Metalica Liviana galv.                    </t>
  </si>
  <si>
    <t xml:space="preserve">MESTR1015    </t>
  </si>
  <si>
    <t xml:space="preserve">Pernos conexión A325 T1                                         </t>
  </si>
  <si>
    <t xml:space="preserve">MCZ2005      </t>
  </si>
  <si>
    <t xml:space="preserve">Pintura Retoque                                                 </t>
  </si>
  <si>
    <t xml:space="preserve">SFF1002      </t>
  </si>
  <si>
    <t xml:space="preserve">Flete Estructuras                                               </t>
  </si>
  <si>
    <t xml:space="preserve">5.4.2.1      </t>
  </si>
  <si>
    <t xml:space="preserve">PER003       </t>
  </si>
  <si>
    <t xml:space="preserve">Suministro y Montaje Insertos Metalicos Galv.                   </t>
  </si>
  <si>
    <t xml:space="preserve">MF0064       </t>
  </si>
  <si>
    <t xml:space="preserve">Suministro Insertos Metalicos Galv.                             </t>
  </si>
  <si>
    <t xml:space="preserve">SFF1013      </t>
  </si>
  <si>
    <t xml:space="preserve">Fletes Pernos de Anclaje e insertos                             </t>
  </si>
  <si>
    <t xml:space="preserve">5.4.3        </t>
  </si>
  <si>
    <t xml:space="preserve">Inyeccion recina epoxica Sika dur 52                            </t>
  </si>
  <si>
    <t xml:space="preserve">5.5.1.1      </t>
  </si>
  <si>
    <t xml:space="preserve">5.5.2.1      </t>
  </si>
  <si>
    <t xml:space="preserve">5.5.2.2      </t>
  </si>
  <si>
    <t xml:space="preserve">5.5.3        </t>
  </si>
  <si>
    <t xml:space="preserve">Fibra de Carbono                                                </t>
  </si>
  <si>
    <t xml:space="preserve">SCC1002      </t>
  </si>
  <si>
    <t xml:space="preserve">Suministro e instalacion fibra carbono (Valor Proforma)         </t>
  </si>
  <si>
    <t xml:space="preserve">5.6.1        </t>
  </si>
  <si>
    <t xml:space="preserve">Demoliciones                                                    </t>
  </si>
  <si>
    <t xml:space="preserve">PC1012       </t>
  </si>
  <si>
    <t xml:space="preserve">Demolición con rompe-pavimento                                  </t>
  </si>
  <si>
    <t xml:space="preserve">ECC001       </t>
  </si>
  <si>
    <t xml:space="preserve">Compresor Diesel 250 PCM                                        </t>
  </si>
  <si>
    <t xml:space="preserve">ECC061       </t>
  </si>
  <si>
    <t xml:space="preserve">Rompepav.32 Kg.                                                 </t>
  </si>
  <si>
    <t xml:space="preserve">5.6.2        </t>
  </si>
  <si>
    <t xml:space="preserve">Hormigón Losa                                                   </t>
  </si>
  <si>
    <t xml:space="preserve">5.6.3        </t>
  </si>
  <si>
    <t xml:space="preserve">Moldaje losa                                                    </t>
  </si>
  <si>
    <t xml:space="preserve">5.6.4        </t>
  </si>
  <si>
    <t xml:space="preserve">Aceros                                                          </t>
  </si>
  <si>
    <t xml:space="preserve">5.6.4.1      </t>
  </si>
  <si>
    <t xml:space="preserve">5.6.4.2      </t>
  </si>
  <si>
    <t xml:space="preserve">5.7.1.1      </t>
  </si>
  <si>
    <t xml:space="preserve">Picado para descubrir armadura                                  </t>
  </si>
  <si>
    <t xml:space="preserve">PC1004       </t>
  </si>
  <si>
    <t xml:space="preserve">5.7.1.2      </t>
  </si>
  <si>
    <t xml:space="preserve">5.7.1.3      </t>
  </si>
  <si>
    <t xml:space="preserve">Grount  328                                                     </t>
  </si>
  <si>
    <t xml:space="preserve">5.8.1        </t>
  </si>
  <si>
    <t xml:space="preserve">Demolicion fundaciones con disco especial ( la superficie </t>
  </si>
  <si>
    <t xml:space="preserve">SCDM002      </t>
  </si>
  <si>
    <t xml:space="preserve">Corte hormigón con disco especial                               </t>
  </si>
  <si>
    <t xml:space="preserve">5.8.2        </t>
  </si>
  <si>
    <t xml:space="preserve">Demolicion vigas con disco especial                             </t>
  </si>
  <si>
    <t xml:space="preserve">5.8.3        </t>
  </si>
  <si>
    <t xml:space="preserve">Demolicion pavimentos con disco especial                        </t>
  </si>
  <si>
    <t xml:space="preserve">5.8.4        </t>
  </si>
  <si>
    <t xml:space="preserve">Demolicion con rompe pavimento                                  </t>
  </si>
  <si>
    <t xml:space="preserve">5.8.5        </t>
  </si>
  <si>
    <t xml:space="preserve">Relleno con Base estabilizada                                   </t>
  </si>
  <si>
    <t xml:space="preserve">RELL1003     </t>
  </si>
  <si>
    <t xml:space="preserve">Relleno estabilizado                                            </t>
  </si>
  <si>
    <t xml:space="preserve">5.8.6        </t>
  </si>
  <si>
    <t xml:space="preserve">Reposicion pavimentos e : 20 cm                                 </t>
  </si>
  <si>
    <t xml:space="preserve">HOR002       </t>
  </si>
  <si>
    <t xml:space="preserve">Hormigón H30 radier con fibra metálica                          </t>
  </si>
  <si>
    <t xml:space="preserve">ECC1050      </t>
  </si>
  <si>
    <t xml:space="preserve">Cercha vibradora                                                </t>
  </si>
  <si>
    <t xml:space="preserve">Hm  </t>
  </si>
  <si>
    <t xml:space="preserve">MCG030A      </t>
  </si>
  <si>
    <t xml:space="preserve">Hormigón H30-R7con fibra metálica                               </t>
  </si>
  <si>
    <t xml:space="preserve">ECC072       </t>
  </si>
  <si>
    <t xml:space="preserve">Moldaje pavimento                                               </t>
  </si>
  <si>
    <t xml:space="preserve">5.8.7        </t>
  </si>
  <si>
    <t xml:space="preserve">Demolicion Losa  con disco especial                             </t>
  </si>
  <si>
    <t xml:space="preserve">5.8.8        </t>
  </si>
  <si>
    <t xml:space="preserve">Retiro de Bloques de hormigon                                   </t>
  </si>
  <si>
    <t xml:space="preserve">PC1008       </t>
  </si>
  <si>
    <t xml:space="preserve">5.9.1        </t>
  </si>
  <si>
    <t xml:space="preserve">Corte pavimeto                                                  </t>
  </si>
  <si>
    <t xml:space="preserve">m   </t>
  </si>
  <si>
    <t xml:space="preserve">PC1011       </t>
  </si>
  <si>
    <t xml:space="preserve">Corte de pavimento                                              </t>
  </si>
  <si>
    <t xml:space="preserve">ECC062       </t>
  </si>
  <si>
    <t xml:space="preserve">Cortadora Pavimento                                             </t>
  </si>
  <si>
    <t xml:space="preserve">MCC1096      </t>
  </si>
  <si>
    <t xml:space="preserve">Disco corte diamantado                                          </t>
  </si>
  <si>
    <t xml:space="preserve">5.9.2        </t>
  </si>
  <si>
    <t xml:space="preserve">Demolicion pavimento                                            </t>
  </si>
  <si>
    <t xml:space="preserve">5.9.3        </t>
  </si>
  <si>
    <t xml:space="preserve">Excavacion                                                      </t>
  </si>
  <si>
    <t xml:space="preserve">5.9.4        </t>
  </si>
  <si>
    <t xml:space="preserve">Emplantillado                                                   </t>
  </si>
  <si>
    <t xml:space="preserve">5.9.5        </t>
  </si>
  <si>
    <t xml:space="preserve">Armadura                                                        </t>
  </si>
  <si>
    <t xml:space="preserve">5.9.6        </t>
  </si>
  <si>
    <t xml:space="preserve">Moldaje                                                         </t>
  </si>
  <si>
    <t xml:space="preserve">5.9.7        </t>
  </si>
  <si>
    <t xml:space="preserve">Angulo canaleta                                                 </t>
  </si>
  <si>
    <t xml:space="preserve">5.9.8        </t>
  </si>
  <si>
    <t xml:space="preserve">Parrillas RS 10                                                 </t>
  </si>
  <si>
    <t xml:space="preserve">EST010       </t>
  </si>
  <si>
    <t xml:space="preserve">Estructura Metálica Parrilla ARS-10                             </t>
  </si>
  <si>
    <t xml:space="preserve">MESTR1010    </t>
  </si>
  <si>
    <t xml:space="preserve">Suministro Parrilla Piso ARS-10                                 </t>
  </si>
  <si>
    <t xml:space="preserve">MESTR1014    </t>
  </si>
  <si>
    <t xml:space="preserve">Fijaciones Parrilla                                             </t>
  </si>
  <si>
    <t xml:space="preserve">5.9.9        </t>
  </si>
  <si>
    <t xml:space="preserve">Juntas de dilatacion                                            </t>
  </si>
  <si>
    <t xml:space="preserve">PC1010       </t>
  </si>
  <si>
    <t xml:space="preserve">Sello juntas                                                    </t>
  </si>
  <si>
    <t xml:space="preserve">MSIK2021     </t>
  </si>
  <si>
    <t xml:space="preserve">Sello SikaFlex                                                  </t>
  </si>
  <si>
    <t>carg</t>
  </si>
  <si>
    <t xml:space="preserve">MCC1095      </t>
  </si>
  <si>
    <t xml:space="preserve">Pistola de aplicacion                                           </t>
  </si>
  <si>
    <t xml:space="preserve">MCC1091      </t>
  </si>
  <si>
    <t xml:space="preserve">Cordon de respaldo                                              </t>
  </si>
  <si>
    <t xml:space="preserve">5.10.1       </t>
  </si>
  <si>
    <t xml:space="preserve">Pasadas con testiguera diametro entre 11/2" a 3"                </t>
  </si>
  <si>
    <t xml:space="preserve">SCDM003      </t>
  </si>
  <si>
    <t xml:space="preserve">Perforaciones E=0,25 m, D=1 1/2" a 3"                           </t>
  </si>
  <si>
    <t xml:space="preserve">5.10.2       </t>
  </si>
  <si>
    <t xml:space="preserve">Pasadas con testiguera diametro entre  3"  a 5" inclusive   </t>
  </si>
  <si>
    <t xml:space="preserve">SCDM004      </t>
  </si>
  <si>
    <t xml:space="preserve">Perforaciones E=0,25 m, D=3" a 5"                               </t>
  </si>
  <si>
    <t xml:space="preserve">5.10.3       </t>
  </si>
  <si>
    <t xml:space="preserve">Pasadas rectangulares de 0 a 1 m2                               </t>
  </si>
  <si>
    <t xml:space="preserve">5.10.4       </t>
  </si>
  <si>
    <t xml:space="preserve">Pasadas rectangulares de 1 a 2 m2                               </t>
  </si>
  <si>
    <t xml:space="preserve">5.10.5       </t>
  </si>
  <si>
    <t xml:space="preserve">Pasadas rectangulares mayores a 2 m2                            </t>
  </si>
  <si>
    <t xml:space="preserve">5.11.1       </t>
  </si>
  <si>
    <t xml:space="preserve">5.11.2       </t>
  </si>
  <si>
    <t xml:space="preserve">Dowell                                                          </t>
  </si>
  <si>
    <t xml:space="preserve">5.11.3       </t>
  </si>
  <si>
    <t xml:space="preserve">Excavaciones                                                    </t>
  </si>
  <si>
    <t xml:space="preserve">5.11.4       </t>
  </si>
  <si>
    <t xml:space="preserve">Rellenos                                                        </t>
  </si>
  <si>
    <t xml:space="preserve">5.11.5       </t>
  </si>
  <si>
    <t xml:space="preserve">5.11.6       </t>
  </si>
  <si>
    <t xml:space="preserve">5.11.7       </t>
  </si>
  <si>
    <t xml:space="preserve">Hormigon                                                        </t>
  </si>
  <si>
    <t xml:space="preserve">5.11.8       </t>
  </si>
  <si>
    <t xml:space="preserve">Recesos                                                         </t>
  </si>
  <si>
    <t xml:space="preserve">PC1007       </t>
  </si>
  <si>
    <t xml:space="preserve">Recesos para pernos 20x20x25 cm                                 </t>
  </si>
  <si>
    <t xml:space="preserve">5.11.9       </t>
  </si>
  <si>
    <t xml:space="preserve">Grout                                                           </t>
  </si>
  <si>
    <t xml:space="preserve">6.1.1        </t>
  </si>
  <si>
    <t xml:space="preserve">Desmontaje escalas existentes                                   </t>
  </si>
  <si>
    <t xml:space="preserve">EST013       </t>
  </si>
  <si>
    <t xml:space="preserve">Desmontaje estructuras                                          </t>
  </si>
  <si>
    <t xml:space="preserve">6.1.2        </t>
  </si>
  <si>
    <t xml:space="preserve">Fabricación y montaje escala                                    </t>
  </si>
  <si>
    <t xml:space="preserve">6.1.2.1      </t>
  </si>
  <si>
    <t xml:space="preserve">Fabricación estructura escala                                   </t>
  </si>
  <si>
    <t xml:space="preserve">EST005       </t>
  </si>
  <si>
    <t xml:space="preserve">Suministro estructura liviana                                   </t>
  </si>
  <si>
    <t xml:space="preserve">MESTR1001    </t>
  </si>
  <si>
    <t xml:space="preserve">Suministro Estructura Metalica Liviana                          </t>
  </si>
  <si>
    <t xml:space="preserve">6.1.2.2      </t>
  </si>
  <si>
    <t xml:space="preserve">Montaje estructura escala                                       </t>
  </si>
  <si>
    <t xml:space="preserve">EST006       </t>
  </si>
  <si>
    <t xml:space="preserve">Montaje Estructura Liviana                                      </t>
  </si>
  <si>
    <t xml:space="preserve">6.2.1.1      </t>
  </si>
  <si>
    <t xml:space="preserve">Suministro y fabricacion estructura                             </t>
  </si>
  <si>
    <t xml:space="preserve">6.2.1.2      </t>
  </si>
  <si>
    <t xml:space="preserve">Montaje estructura                                              </t>
  </si>
  <si>
    <t xml:space="preserve">6.2.1.3      </t>
  </si>
  <si>
    <t xml:space="preserve">Parrillas de piso  ARS-4                                        </t>
  </si>
  <si>
    <t xml:space="preserve">EST009       </t>
  </si>
  <si>
    <t xml:space="preserve">Estructura Metálica Parrilla ARS-4                              </t>
  </si>
  <si>
    <t xml:space="preserve">MESTR1009    </t>
  </si>
  <si>
    <t xml:space="preserve">Suministro Parrilla Piso ARS-4                                  </t>
  </si>
  <si>
    <t xml:space="preserve">6.2.1.4      </t>
  </si>
  <si>
    <t xml:space="preserve">Barandas y pasamanos                                            </t>
  </si>
  <si>
    <t xml:space="preserve">EST004       </t>
  </si>
  <si>
    <t xml:space="preserve">Estructura Metálica Baranda                                     </t>
  </si>
  <si>
    <t xml:space="preserve">MESTR1004    </t>
  </si>
  <si>
    <t xml:space="preserve">Suministro Estructura Barandas                                  </t>
  </si>
  <si>
    <t xml:space="preserve">6.3.1.1      </t>
  </si>
  <si>
    <t xml:space="preserve">Estructura pesada                                               </t>
  </si>
  <si>
    <t xml:space="preserve">EST003       </t>
  </si>
  <si>
    <t xml:space="preserve">Estructura Metálica Pesada                                      </t>
  </si>
  <si>
    <t xml:space="preserve">MESTR1003    </t>
  </si>
  <si>
    <t xml:space="preserve">Suministro Estructura Metalica Pesada                           </t>
  </si>
  <si>
    <t xml:space="preserve">6.3.2.1      </t>
  </si>
  <si>
    <t xml:space="preserve">6.4.1.1      </t>
  </si>
  <si>
    <t xml:space="preserve">Estructura mediana                                              </t>
  </si>
  <si>
    <t xml:space="preserve">EST002       </t>
  </si>
  <si>
    <t xml:space="preserve">Estructura Metálica Mediana                                     </t>
  </si>
  <si>
    <t xml:space="preserve">MESTR1002    </t>
  </si>
  <si>
    <t xml:space="preserve">Suministro Estructura Metalica Mediana                          </t>
  </si>
  <si>
    <t xml:space="preserve">6.5.1.1      </t>
  </si>
  <si>
    <t xml:space="preserve">Fabricacion                                                     </t>
  </si>
  <si>
    <t xml:space="preserve">6.5.1.2      </t>
  </si>
  <si>
    <t xml:space="preserve">6.6.1        </t>
  </si>
  <si>
    <t xml:space="preserve">6.6.2        </t>
  </si>
  <si>
    <t xml:space="preserve">Montaje                                                         </t>
  </si>
  <si>
    <t xml:space="preserve">6.6.3        </t>
  </si>
  <si>
    <t xml:space="preserve">Suministro e instalacion fibra carbono                          </t>
  </si>
  <si>
    <t xml:space="preserve">SCC1001      </t>
  </si>
  <si>
    <t xml:space="preserve">6.6.4        </t>
  </si>
  <si>
    <t xml:space="preserve">Inyección SikaDur 52                                            </t>
  </si>
  <si>
    <t xml:space="preserve">6.7.1.1      </t>
  </si>
  <si>
    <t xml:space="preserve">Estructura misceláneas                                          </t>
  </si>
  <si>
    <t xml:space="preserve">EST008       </t>
  </si>
  <si>
    <t xml:space="preserve">Estructura Metálica miscelaneas                                 </t>
  </si>
  <si>
    <t xml:space="preserve">MESTR1008    </t>
  </si>
  <si>
    <t xml:space="preserve">Suministro Estructura Metalica Miscelaneas                      </t>
  </si>
  <si>
    <t xml:space="preserve">6.7.2.1      </t>
  </si>
  <si>
    <t xml:space="preserve">7.1.1        </t>
  </si>
  <si>
    <t xml:space="preserve">Corte de hormigon                                               </t>
  </si>
  <si>
    <t xml:space="preserve">7.1.2        </t>
  </si>
  <si>
    <t xml:space="preserve">Demolicion radier                                               </t>
  </si>
  <si>
    <t xml:space="preserve">7.1.3        </t>
  </si>
  <si>
    <t xml:space="preserve">7.1.4        </t>
  </si>
  <si>
    <t xml:space="preserve">7.1.5        </t>
  </si>
  <si>
    <t xml:space="preserve">7.1.6        </t>
  </si>
  <si>
    <t xml:space="preserve">Moldaje Pilares                                                 </t>
  </si>
  <si>
    <t xml:space="preserve">7.1.7        </t>
  </si>
  <si>
    <t xml:space="preserve">Moldaje losa y Vigas                                            </t>
  </si>
  <si>
    <t xml:space="preserve">7.1.8        </t>
  </si>
  <si>
    <t xml:space="preserve">7.1.9        </t>
  </si>
  <si>
    <t xml:space="preserve">7.1.10       </t>
  </si>
  <si>
    <t xml:space="preserve">7.1.11       </t>
  </si>
  <si>
    <t xml:space="preserve">Greiting  RS4                                                   </t>
  </si>
  <si>
    <t xml:space="preserve">7.1.12       </t>
  </si>
  <si>
    <t xml:space="preserve">Baranda                                                         </t>
  </si>
  <si>
    <t xml:space="preserve">7.1.13       </t>
  </si>
  <si>
    <t xml:space="preserve">Escala acceso messanina                                         </t>
  </si>
  <si>
    <t xml:space="preserve">7.1.14       </t>
  </si>
  <si>
    <t xml:space="preserve">Modificacion estructura escala acceso nivel  107:000          </t>
  </si>
  <si>
    <t xml:space="preserve">EST012       </t>
  </si>
  <si>
    <t xml:space="preserve">Modificación estructuras                                        </t>
  </si>
  <si>
    <t xml:space="preserve">7.2.1        </t>
  </si>
  <si>
    <t xml:space="preserve">7.2.2        </t>
  </si>
  <si>
    <t xml:space="preserve">7.2.3        </t>
  </si>
  <si>
    <t xml:space="preserve">7.2.4        </t>
  </si>
  <si>
    <t xml:space="preserve">7.2.5        </t>
  </si>
  <si>
    <t xml:space="preserve">7.2.6        </t>
  </si>
  <si>
    <t xml:space="preserve">7.2.7        </t>
  </si>
  <si>
    <t xml:space="preserve">Recesos para pernos                                             </t>
  </si>
  <si>
    <t xml:space="preserve">7.2.8        </t>
  </si>
  <si>
    <t xml:space="preserve">7.2.9        </t>
  </si>
  <si>
    <t xml:space="preserve">8.1          </t>
  </si>
  <si>
    <t xml:space="preserve">8.2          </t>
  </si>
  <si>
    <t xml:space="preserve">8.3          </t>
  </si>
  <si>
    <t xml:space="preserve">8.4          </t>
  </si>
  <si>
    <t xml:space="preserve">8.5          </t>
  </si>
  <si>
    <t xml:space="preserve">8.6          </t>
  </si>
  <si>
    <t xml:space="preserve">8.7          </t>
  </si>
  <si>
    <t xml:space="preserve">8.8          </t>
  </si>
  <si>
    <t xml:space="preserve">8.9          </t>
  </si>
  <si>
    <t xml:space="preserve">8.10         </t>
  </si>
  <si>
    <t xml:space="preserve">8.11         </t>
  </si>
  <si>
    <t xml:space="preserve">Greiting RS 4                                                   </t>
  </si>
  <si>
    <t xml:space="preserve">9.1          </t>
  </si>
  <si>
    <t xml:space="preserve">Montaje de micropilotes                                         </t>
  </si>
  <si>
    <t xml:space="preserve">SCMP001      </t>
  </si>
  <si>
    <t xml:space="preserve">SC Micropilotes                                                 </t>
  </si>
  <si>
    <t xml:space="preserve">SCDM001      </t>
  </si>
  <si>
    <t xml:space="preserve">Perforaciones E=1,2 m, D=5 1/4", fundaciones                    </t>
  </si>
  <si>
    <t xml:space="preserve">9.2          </t>
  </si>
  <si>
    <t xml:space="preserve">Estructura metalica arriostramientos                            </t>
  </si>
  <si>
    <t xml:space="preserve">Kg  </t>
  </si>
  <si>
    <t xml:space="preserve">EST001       </t>
  </si>
  <si>
    <t xml:space="preserve">Estructura Metálica Liviana                                     </t>
  </si>
  <si>
    <t xml:space="preserve">9.3          </t>
  </si>
  <si>
    <t xml:space="preserve">Refuerzo estructura viga Riel                                   </t>
  </si>
  <si>
    <t xml:space="preserve">9.4          </t>
  </si>
  <si>
    <t xml:space="preserve">Pintura intumescente  ( partida a serie de precios </t>
  </si>
  <si>
    <t xml:space="preserve">10.1         </t>
  </si>
  <si>
    <t xml:space="preserve">Demolicion asfalto y soleras                                    </t>
  </si>
  <si>
    <t xml:space="preserve">10.2         </t>
  </si>
  <si>
    <t xml:space="preserve">Excavacion Masiva                                               </t>
  </si>
  <si>
    <t xml:space="preserve">10.3         </t>
  </si>
  <si>
    <t xml:space="preserve">Excavacion fundaciones                                          </t>
  </si>
  <si>
    <t xml:space="preserve">10.4         </t>
  </si>
  <si>
    <t xml:space="preserve">10.5         </t>
  </si>
  <si>
    <t xml:space="preserve">Armadura zapatas y vigas fundacion                              </t>
  </si>
  <si>
    <t xml:space="preserve">10.6         </t>
  </si>
  <si>
    <t xml:space="preserve">Moldaje zapatas y viga fundacion                                </t>
  </si>
  <si>
    <t xml:space="preserve">10.7         </t>
  </si>
  <si>
    <t xml:space="preserve">Hormigon zapatas y viga fundacion                               </t>
  </si>
  <si>
    <t xml:space="preserve">10.8         </t>
  </si>
  <si>
    <t xml:space="preserve">Armadura pedestales y sobrecimiento                             </t>
  </si>
  <si>
    <t xml:space="preserve">10.9         </t>
  </si>
  <si>
    <t xml:space="preserve">Moldaje pedestales y sobrecimiento                              </t>
  </si>
  <si>
    <t xml:space="preserve">10.10        </t>
  </si>
  <si>
    <t xml:space="preserve">Hormigon pedestales y sobrecimiento                             </t>
  </si>
  <si>
    <t xml:space="preserve">10.11        </t>
  </si>
  <si>
    <t xml:space="preserve">Estructura vidriada tipo LOW-E Templado                         </t>
  </si>
  <si>
    <t xml:space="preserve">SCPV1002     </t>
  </si>
  <si>
    <t xml:space="preserve">SC Estructura vidriada tipo LOW-E Templado                      </t>
  </si>
  <si>
    <t xml:space="preserve">10.12        </t>
  </si>
  <si>
    <t xml:space="preserve">Estructura metalica muros                                       </t>
  </si>
  <si>
    <t xml:space="preserve">10.13        </t>
  </si>
  <si>
    <t xml:space="preserve">Estructura metalica cubierta                                    </t>
  </si>
  <si>
    <t xml:space="preserve">10.14        </t>
  </si>
  <si>
    <t xml:space="preserve">Revestimiento de cubierta Cover PIR 50mm                        </t>
  </si>
  <si>
    <t xml:space="preserve">ARQ1020      </t>
  </si>
  <si>
    <t xml:space="preserve">PANEL THERMOFIRE 40 DE 50MM                                     </t>
  </si>
  <si>
    <t xml:space="preserve">MARQ1051     </t>
  </si>
  <si>
    <t xml:space="preserve">PLANCHA PT-40, PREPINTADO ESPESOR 0,5 mm                        </t>
  </si>
  <si>
    <t xml:space="preserve">MARQ1052     </t>
  </si>
  <si>
    <t xml:space="preserve">Sellos y fijaciones panel tipo kover                            </t>
  </si>
  <si>
    <t xml:space="preserve">SFF1011      </t>
  </si>
  <si>
    <t xml:space="preserve">Flete revestimientos                                            </t>
  </si>
  <si>
    <t xml:space="preserve">10.15        </t>
  </si>
  <si>
    <t xml:space="preserve">Revestimiento lateral PV4                                       </t>
  </si>
  <si>
    <t xml:space="preserve">ARQ1021      </t>
  </si>
  <si>
    <t xml:space="preserve">Revestimiento Panel metálico PLANCHA PT-40                      </t>
  </si>
  <si>
    <t xml:space="preserve">MARQ1053     </t>
  </si>
  <si>
    <t xml:space="preserve">Panel metálico PV4 - 0,5 mm prepintado Cintac                   </t>
  </si>
  <si>
    <t xml:space="preserve">MARQ1054     </t>
  </si>
  <si>
    <t xml:space="preserve">10.16        </t>
  </si>
  <si>
    <t xml:space="preserve">Apertura vano                                                   </t>
  </si>
  <si>
    <t xml:space="preserve">10.17.       </t>
  </si>
  <si>
    <t xml:space="preserve">Portón acceso                                                   </t>
  </si>
  <si>
    <t xml:space="preserve">CIE003       </t>
  </si>
  <si>
    <t xml:space="preserve">Portones de acceso                                              </t>
  </si>
  <si>
    <t xml:space="preserve">MCP1009      </t>
  </si>
  <si>
    <t xml:space="preserve">Portones acceso metálicos                                       </t>
  </si>
  <si>
    <t xml:space="preserve">10.18.       </t>
  </si>
  <si>
    <t xml:space="preserve">10.17.1      </t>
  </si>
  <si>
    <t xml:space="preserve">Base esatbilizada                                               </t>
  </si>
  <si>
    <t xml:space="preserve">10.17.2      </t>
  </si>
  <si>
    <t xml:space="preserve">10.17.3      </t>
  </si>
  <si>
    <t xml:space="preserve">Corte pavimento                                                 </t>
  </si>
  <si>
    <t xml:space="preserve">10.17.4      </t>
  </si>
  <si>
    <t xml:space="preserve">10.17.5      </t>
  </si>
  <si>
    <t xml:space="preserve">Diamond Dowel 4,5"X4,5"X3/8"                                    </t>
  </si>
  <si>
    <t xml:space="preserve">PC1002       </t>
  </si>
  <si>
    <t xml:space="preserve">Diamond Dowel e: 10mm.                                          </t>
  </si>
  <si>
    <t xml:space="preserve">MCD1001      </t>
  </si>
  <si>
    <t xml:space="preserve">Dowel TD 10 (10mm)                                              </t>
  </si>
  <si>
    <t xml:space="preserve">MCD1002      </t>
  </si>
  <si>
    <t xml:space="preserve">Madera 1x8"                                                     </t>
  </si>
  <si>
    <t xml:space="preserve">pza </t>
  </si>
  <si>
    <t xml:space="preserve">SFF1032      </t>
  </si>
  <si>
    <t xml:space="preserve">Flete materiales menores                                        </t>
  </si>
  <si>
    <t xml:space="preserve">10.18.1      </t>
  </si>
  <si>
    <t xml:space="preserve">Canaletas                                                       </t>
  </si>
  <si>
    <t xml:space="preserve">ARQ1003      </t>
  </si>
  <si>
    <t xml:space="preserve">Canaletas aguas lluvias PVC                                     </t>
  </si>
  <si>
    <t xml:space="preserve">MARQ1019     </t>
  </si>
  <si>
    <t xml:space="preserve">Canaletas AALL P31                                              </t>
  </si>
  <si>
    <t xml:space="preserve">MARQ1020     </t>
  </si>
  <si>
    <t xml:space="preserve">Fijaciones y Sellos bajadas AALL                                </t>
  </si>
  <si>
    <t xml:space="preserve">10.18.2      </t>
  </si>
  <si>
    <t xml:space="preserve">Corta goteras                                                   </t>
  </si>
  <si>
    <t xml:space="preserve">ARQ1007      </t>
  </si>
  <si>
    <t xml:space="preserve">Cortagoteras                                                    </t>
  </si>
  <si>
    <t xml:space="preserve">MARQ1027     </t>
  </si>
  <si>
    <t xml:space="preserve">Cortagoteras galv. e=0,35 mm                                    </t>
  </si>
  <si>
    <t xml:space="preserve">MARQ1028     </t>
  </si>
  <si>
    <t xml:space="preserve">Fijaciones                                                      </t>
  </si>
  <si>
    <t xml:space="preserve">10.18.3      </t>
  </si>
  <si>
    <t xml:space="preserve">Forros                                                          </t>
  </si>
  <si>
    <t xml:space="preserve">ARQ1011      </t>
  </si>
  <si>
    <t xml:space="preserve">Forros metálicos prepintados plnacha lisa E=0,5 mm              </t>
  </si>
  <si>
    <t xml:space="preserve">MARQ1034     </t>
  </si>
  <si>
    <t xml:space="preserve">Forros metálicos prepintados D=1 m, e=0,5 mm                    </t>
  </si>
  <si>
    <t xml:space="preserve">10.18.4      </t>
  </si>
  <si>
    <t xml:space="preserve">Bajadas de aguas lluvias                                        </t>
  </si>
  <si>
    <t xml:space="preserve">ARQ1002      </t>
  </si>
  <si>
    <t xml:space="preserve">Bajada de aguas lluvias PVC                                     </t>
  </si>
  <si>
    <t xml:space="preserve">MARQ1016     </t>
  </si>
  <si>
    <t xml:space="preserve">Tubo PVC, 160 mm C10                                            </t>
  </si>
  <si>
    <t xml:space="preserve">MARQ1017     </t>
  </si>
  <si>
    <t xml:space="preserve">Sujeción bajada c/1m 160 mmmm                                   </t>
  </si>
  <si>
    <t xml:space="preserve">MARQ1018     </t>
  </si>
  <si>
    <t xml:space="preserve">10.19.1      </t>
  </si>
  <si>
    <t xml:space="preserve">10.19.2      </t>
  </si>
  <si>
    <t xml:space="preserve">Base estabilizada                                               </t>
  </si>
  <si>
    <t xml:space="preserve">10.19.3      </t>
  </si>
  <si>
    <t xml:space="preserve">Solera tipo A                                                   </t>
  </si>
  <si>
    <t xml:space="preserve">SOL01        </t>
  </si>
  <si>
    <t xml:space="preserve">Solera de hormigon                                              </t>
  </si>
  <si>
    <t xml:space="preserve">MCA14        </t>
  </si>
  <si>
    <t xml:space="preserve">Solerillas tipo A                                               </t>
  </si>
  <si>
    <t xml:space="preserve">SFF1022      </t>
  </si>
  <si>
    <t xml:space="preserve">Fletes Soleras                                                  </t>
  </si>
  <si>
    <t xml:space="preserve">10.19.4      </t>
  </si>
  <si>
    <t xml:space="preserve">Asfalto e:7 cm                                                  </t>
  </si>
  <si>
    <t xml:space="preserve">SCCA1001     </t>
  </si>
  <si>
    <t xml:space="preserve">Subcontrato ásfalto                                             </t>
  </si>
  <si>
    <t xml:space="preserve">10.19.5      </t>
  </si>
  <si>
    <t xml:space="preserve">10.20.1      </t>
  </si>
  <si>
    <t xml:space="preserve">Demolicion canaleta existente                                   </t>
  </si>
  <si>
    <t xml:space="preserve">10.20.2      </t>
  </si>
  <si>
    <t xml:space="preserve">Excavacion para canaleta                                        </t>
  </si>
  <si>
    <t xml:space="preserve">10.20.3      </t>
  </si>
  <si>
    <t xml:space="preserve">Emplantillado canaleta                                          </t>
  </si>
  <si>
    <t xml:space="preserve">10.20.4      </t>
  </si>
  <si>
    <t xml:space="preserve">Armadura canaleta                                               </t>
  </si>
  <si>
    <t xml:space="preserve">10.20.5      </t>
  </si>
  <si>
    <t xml:space="preserve">Moldaje canaleta                                                </t>
  </si>
  <si>
    <t xml:space="preserve">10.20.6      </t>
  </si>
  <si>
    <t xml:space="preserve">Hormigon canaleta                                               </t>
  </si>
  <si>
    <t xml:space="preserve">10.20.7      </t>
  </si>
  <si>
    <t xml:space="preserve">Angulo                                                          </t>
  </si>
  <si>
    <t xml:space="preserve">10.20.8      </t>
  </si>
  <si>
    <t xml:space="preserve">10.21.1      </t>
  </si>
  <si>
    <t xml:space="preserve">10.21.2      </t>
  </si>
  <si>
    <t xml:space="preserve">Demolicion                                                      </t>
  </si>
  <si>
    <t xml:space="preserve">10.21.3      </t>
  </si>
  <si>
    <t xml:space="preserve">Exacavacion incluye retiro excedente                            </t>
  </si>
  <si>
    <t xml:space="preserve">EXC1002      </t>
  </si>
  <si>
    <t xml:space="preserve">Excavación con retiro                                           </t>
  </si>
  <si>
    <t xml:space="preserve">10.21.4      </t>
  </si>
  <si>
    <t xml:space="preserve">10.21.5      </t>
  </si>
  <si>
    <t xml:space="preserve">10.21.6      </t>
  </si>
  <si>
    <t xml:space="preserve">10.21.7      </t>
  </si>
  <si>
    <t xml:space="preserve">10.21.8      </t>
  </si>
  <si>
    <t xml:space="preserve">Insertos metalicos                                              </t>
  </si>
  <si>
    <t xml:space="preserve">10.21.9      </t>
  </si>
  <si>
    <t xml:space="preserve">Tapas plancha diamantada ó lisa e: 5 mm Galvanizada en </t>
  </si>
  <si>
    <t xml:space="preserve">EST011       </t>
  </si>
  <si>
    <t xml:space="preserve">Estructura Plancha diamantada ó lisa e: 5 mm Galv.              </t>
  </si>
  <si>
    <t xml:space="preserve">MESTR1011    </t>
  </si>
  <si>
    <t xml:space="preserve">Plancha diamantada ó lisa e: 5 mm Galvaniz                      </t>
  </si>
  <si>
    <t xml:space="preserve">11.1         </t>
  </si>
  <si>
    <t xml:space="preserve">11.2         </t>
  </si>
  <si>
    <t xml:space="preserve">11.3         </t>
  </si>
  <si>
    <t xml:space="preserve">11.4         </t>
  </si>
  <si>
    <t xml:space="preserve">Armadura Zapatas y vigas de fundacion                           </t>
  </si>
  <si>
    <t xml:space="preserve">11.5         </t>
  </si>
  <si>
    <t xml:space="preserve">Moldaje Zapatas y vigas fundacion                               </t>
  </si>
  <si>
    <t xml:space="preserve">11.6         </t>
  </si>
  <si>
    <t xml:space="preserve">11.7         </t>
  </si>
  <si>
    <t xml:space="preserve">Armadura pedestales y vigas                                     </t>
  </si>
  <si>
    <t xml:space="preserve">11.8         </t>
  </si>
  <si>
    <t xml:space="preserve">Moldaje pedestales y vigas                                      </t>
  </si>
  <si>
    <t xml:space="preserve">11.9         </t>
  </si>
  <si>
    <t xml:space="preserve">Hormigon pedestales y vigas                                     </t>
  </si>
  <si>
    <t xml:space="preserve">11.10        </t>
  </si>
  <si>
    <t xml:space="preserve">11.11        </t>
  </si>
  <si>
    <t xml:space="preserve">11.12        </t>
  </si>
  <si>
    <t xml:space="preserve">11.13        </t>
  </si>
  <si>
    <t xml:space="preserve">11.14        </t>
  </si>
  <si>
    <t xml:space="preserve">Revestimiento lateral                                           </t>
  </si>
  <si>
    <t xml:space="preserve">11.15        </t>
  </si>
  <si>
    <t xml:space="preserve">11.16.       </t>
  </si>
  <si>
    <t xml:space="preserve">Porton acceso                                                   </t>
  </si>
  <si>
    <t xml:space="preserve">11.17.       </t>
  </si>
  <si>
    <t xml:space="preserve">11.16.1      </t>
  </si>
  <si>
    <t xml:space="preserve">11.16.2      </t>
  </si>
  <si>
    <t xml:space="preserve">11.16.3      </t>
  </si>
  <si>
    <t xml:space="preserve">11.16.4      </t>
  </si>
  <si>
    <t xml:space="preserve">11.17.1      </t>
  </si>
  <si>
    <t xml:space="preserve">11.17.2      </t>
  </si>
  <si>
    <t xml:space="preserve">11.17.3      </t>
  </si>
  <si>
    <t xml:space="preserve">11.17.4      </t>
  </si>
  <si>
    <t xml:space="preserve">12.1.1       </t>
  </si>
  <si>
    <t xml:space="preserve">12.1.2       </t>
  </si>
  <si>
    <t xml:space="preserve">Dowell Diametro 12 mm l : 60 cm, 30 inserto en el </t>
  </si>
  <si>
    <t xml:space="preserve">12.1.3       </t>
  </si>
  <si>
    <t xml:space="preserve">12.1.4       </t>
  </si>
  <si>
    <t xml:space="preserve">12.1.5       </t>
  </si>
  <si>
    <t xml:space="preserve">12.2.1       </t>
  </si>
  <si>
    <t xml:space="preserve">Corte hormigon                                                  </t>
  </si>
  <si>
    <t xml:space="preserve">12.2.2       </t>
  </si>
  <si>
    <t xml:space="preserve">12.2.3       </t>
  </si>
  <si>
    <t xml:space="preserve">12.2.4       </t>
  </si>
  <si>
    <t xml:space="preserve">Polietileno                                                     </t>
  </si>
  <si>
    <t xml:space="preserve">12.2.5       </t>
  </si>
  <si>
    <t xml:space="preserve">12.2.6       </t>
  </si>
  <si>
    <t xml:space="preserve">12.2.7       </t>
  </si>
  <si>
    <t xml:space="preserve">12.2.8       </t>
  </si>
  <si>
    <t xml:space="preserve">12.2.9       </t>
  </si>
  <si>
    <t xml:space="preserve">Greiting                                                        </t>
  </si>
  <si>
    <t xml:space="preserve">12.2.10      </t>
  </si>
  <si>
    <t xml:space="preserve">Plancha diamantada                                              </t>
  </si>
  <si>
    <t xml:space="preserve">13.1         </t>
  </si>
  <si>
    <t xml:space="preserve">Corte asfalto                                                   </t>
  </si>
  <si>
    <t xml:space="preserve">13.2         </t>
  </si>
  <si>
    <t xml:space="preserve">Demolicion asfalto                                              </t>
  </si>
  <si>
    <t xml:space="preserve">13.3         </t>
  </si>
  <si>
    <t xml:space="preserve">13.4         </t>
  </si>
  <si>
    <t xml:space="preserve">Rellenos base estabilizada                                      </t>
  </si>
  <si>
    <t xml:space="preserve">13.5         </t>
  </si>
  <si>
    <t xml:space="preserve">13.6         </t>
  </si>
  <si>
    <t xml:space="preserve">13.7         </t>
  </si>
  <si>
    <t xml:space="preserve">13.8         </t>
  </si>
  <si>
    <t xml:space="preserve">13.9         </t>
  </si>
  <si>
    <t xml:space="preserve">Estructura metalica                                             </t>
  </si>
  <si>
    <t xml:space="preserve">13.10        </t>
  </si>
  <si>
    <t xml:space="preserve">Pintura estructura metalica intumescente                        </t>
  </si>
  <si>
    <t xml:space="preserve">13.11        </t>
  </si>
  <si>
    <t xml:space="preserve">Revestimiento Cubierta y lateral Cover panel PIR e: 50mm   </t>
  </si>
  <si>
    <t xml:space="preserve">13.12        </t>
  </si>
  <si>
    <t xml:space="preserve">Insertos                                                        </t>
  </si>
  <si>
    <t xml:space="preserve">14.1         </t>
  </si>
  <si>
    <t xml:space="preserve">Corte losa con disco especial                                  </t>
  </si>
  <si>
    <t xml:space="preserve">14.2         </t>
  </si>
  <si>
    <t xml:space="preserve">Retiro bloques de hormigon                                      </t>
  </si>
  <si>
    <t xml:space="preserve">14.3         </t>
  </si>
  <si>
    <t xml:space="preserve">14.4         </t>
  </si>
  <si>
    <t xml:space="preserve">14.5         </t>
  </si>
  <si>
    <t xml:space="preserve">14.6         </t>
  </si>
  <si>
    <t xml:space="preserve">14.7         </t>
  </si>
  <si>
    <t xml:space="preserve">14.8         </t>
  </si>
  <si>
    <t xml:space="preserve">14.9         </t>
  </si>
  <si>
    <t xml:space="preserve">14.10        </t>
  </si>
  <si>
    <t xml:space="preserve">14.11        </t>
  </si>
  <si>
    <t xml:space="preserve">Revestimiento Cubierta y lateral Cover PIR e: 50 mm             </t>
  </si>
  <si>
    <t xml:space="preserve">14.12        </t>
  </si>
  <si>
    <t xml:space="preserve">15.1.1       </t>
  </si>
  <si>
    <t xml:space="preserve">15.1.2       </t>
  </si>
  <si>
    <t xml:space="preserve">15.1.3       </t>
  </si>
  <si>
    <t xml:space="preserve">15.1.4       </t>
  </si>
  <si>
    <t xml:space="preserve">15.1.5       </t>
  </si>
  <si>
    <t xml:space="preserve">Hormigon Cimientos                                              </t>
  </si>
  <si>
    <t xml:space="preserve">15.1.6       </t>
  </si>
  <si>
    <t xml:space="preserve">Moldaje sobrecimiento                                           </t>
  </si>
  <si>
    <t xml:space="preserve">15.1.7       </t>
  </si>
  <si>
    <t xml:space="preserve">Hormigon sobrecimiento                                          </t>
  </si>
  <si>
    <t xml:space="preserve">15.1.8       </t>
  </si>
  <si>
    <t xml:space="preserve">Armadura sobrecimiento                                          </t>
  </si>
  <si>
    <t xml:space="preserve">15.1.9       </t>
  </si>
  <si>
    <t xml:space="preserve">Armadura pilares vigas y cadenas                                </t>
  </si>
  <si>
    <t xml:space="preserve">15.1.10      </t>
  </si>
  <si>
    <t xml:space="preserve">Moldaje pilares, vigas y cadenas                                </t>
  </si>
  <si>
    <t xml:space="preserve">15.1.11      </t>
  </si>
  <si>
    <t xml:space="preserve">Hormigon pilares vigas y cadenas                                </t>
  </si>
  <si>
    <t xml:space="preserve">15.1.12      </t>
  </si>
  <si>
    <t xml:space="preserve">Albañileria reforzada                                           </t>
  </si>
  <si>
    <t xml:space="preserve">ARQ1001      </t>
  </si>
  <si>
    <t xml:space="preserve">Albañilería reforzada                                           </t>
  </si>
  <si>
    <t xml:space="preserve">MAC7001      </t>
  </si>
  <si>
    <t xml:space="preserve">Mortero pega                                                    </t>
  </si>
  <si>
    <t xml:space="preserve">sac </t>
  </si>
  <si>
    <t xml:space="preserve">MBLOQ02      </t>
  </si>
  <si>
    <t xml:space="preserve">Ladrillo fiscal 29x14x5                                         </t>
  </si>
  <si>
    <t xml:space="preserve">15.1.13      </t>
  </si>
  <si>
    <t xml:space="preserve">15.1.14      </t>
  </si>
  <si>
    <t xml:space="preserve">Armadura losa                                                   </t>
  </si>
  <si>
    <t xml:space="preserve">15.1.15      </t>
  </si>
  <si>
    <t xml:space="preserve">Hormigon losa                                                   </t>
  </si>
  <si>
    <t xml:space="preserve">15.1.16      </t>
  </si>
  <si>
    <t xml:space="preserve">15.1.17      </t>
  </si>
  <si>
    <t xml:space="preserve">15.1.18      </t>
  </si>
  <si>
    <t xml:space="preserve">Hormigon de radier                                              </t>
  </si>
  <si>
    <t xml:space="preserve">15.1.19      </t>
  </si>
  <si>
    <t xml:space="preserve">Estructura de techumbre                                         </t>
  </si>
  <si>
    <t xml:space="preserve">15.1.20      </t>
  </si>
  <si>
    <t xml:space="preserve">Estructura de cielo                                             </t>
  </si>
  <si>
    <t xml:space="preserve">ARQ1035      </t>
  </si>
  <si>
    <t xml:space="preserve">Estructura tabique metalcom                                     </t>
  </si>
  <si>
    <t xml:space="preserve">MARQ1062     </t>
  </si>
  <si>
    <t xml:space="preserve">Estrcuctura metalco, cielo fácil                                </t>
  </si>
  <si>
    <t xml:space="preserve">MARQ1032     </t>
  </si>
  <si>
    <t xml:space="preserve">15.1.21      </t>
  </si>
  <si>
    <t xml:space="preserve">15.1.22      </t>
  </si>
  <si>
    <t xml:space="preserve">Cubierta                                                        </t>
  </si>
  <si>
    <t xml:space="preserve">15.1.23      </t>
  </si>
  <si>
    <t xml:space="preserve">15.2.1.1     </t>
  </si>
  <si>
    <t xml:space="preserve">Cielo americano                                                 </t>
  </si>
  <si>
    <t xml:space="preserve">ARQ1005      </t>
  </si>
  <si>
    <t xml:space="preserve">MARQ1023     </t>
  </si>
  <si>
    <t xml:space="preserve">Placa fibra mineral 60x60                                       </t>
  </si>
  <si>
    <t xml:space="preserve">MARQ1024     </t>
  </si>
  <si>
    <t xml:space="preserve">Accesorios, perfil, fijaciones C.Americano                      </t>
  </si>
  <si>
    <t xml:space="preserve">15.2.1.2     </t>
  </si>
  <si>
    <t xml:space="preserve">Cielo volcanita RH                                              </t>
  </si>
  <si>
    <t xml:space="preserve">ARQ1004      </t>
  </si>
  <si>
    <t xml:space="preserve">MARQ1021     </t>
  </si>
  <si>
    <t xml:space="preserve">Placa yeso carton RH 12.5                                       </t>
  </si>
  <si>
    <t xml:space="preserve">MARQ1022     </t>
  </si>
  <si>
    <t xml:space="preserve">Fijaciones, cinta, pasta tornillo C. yeso                       </t>
  </si>
  <si>
    <t xml:space="preserve">15.2.2.1     </t>
  </si>
  <si>
    <t xml:space="preserve">Estructura tabieque metalcom                                    </t>
  </si>
  <si>
    <t xml:space="preserve">ARQ1009      </t>
  </si>
  <si>
    <t xml:space="preserve">MARQ1030     </t>
  </si>
  <si>
    <t xml:space="preserve">Montante 60x40x0,5 mm                                           </t>
  </si>
  <si>
    <t xml:space="preserve">MARQ1031     </t>
  </si>
  <si>
    <t xml:space="preserve">Canal 61x20x0,5 mm                                              </t>
  </si>
  <si>
    <t xml:space="preserve">15.2.2.2     </t>
  </si>
  <si>
    <t xml:space="preserve">Revestimiento tabique volcanita e : 15 mm                       </t>
  </si>
  <si>
    <t xml:space="preserve">ARQ1022      </t>
  </si>
  <si>
    <t xml:space="preserve">Revestimiento tabique volcanita e : 15 mm RF (1 PL)             </t>
  </si>
  <si>
    <t xml:space="preserve">MARQ1055     </t>
  </si>
  <si>
    <t xml:space="preserve">Placa yeso carton RF 15                                         </t>
  </si>
  <si>
    <t xml:space="preserve">MARQ1056     </t>
  </si>
  <si>
    <t xml:space="preserve">Huincha, masilla, tornillos                                     </t>
  </si>
  <si>
    <t xml:space="preserve">15.2.2.3     </t>
  </si>
  <si>
    <t xml:space="preserve">Revestimiento tabique volcanita e : 15 mm RH                    </t>
  </si>
  <si>
    <t xml:space="preserve">ARQ1023      </t>
  </si>
  <si>
    <t xml:space="preserve">Revestimiento tabique volcanita e : 15 mm RH (1 PL)             </t>
  </si>
  <si>
    <t xml:space="preserve">MARQ1057     </t>
  </si>
  <si>
    <t xml:space="preserve">Placa yeso carton RH 15                                         </t>
  </si>
  <si>
    <t xml:space="preserve">15.2.2.4     </t>
  </si>
  <si>
    <t xml:space="preserve">Tabiqueria aluminio                                             </t>
  </si>
  <si>
    <t xml:space="preserve">SCPV1005     </t>
  </si>
  <si>
    <t xml:space="preserve">SC Tabiqueria aluminio                                          </t>
  </si>
  <si>
    <t xml:space="preserve">15.2.3.1     </t>
  </si>
  <si>
    <t xml:space="preserve">Porcelanato                                                     </t>
  </si>
  <si>
    <t xml:space="preserve">ARQ1017      </t>
  </si>
  <si>
    <t xml:space="preserve">MARQ1043     </t>
  </si>
  <si>
    <t xml:space="preserve">Porcelanato 60x60 pamplona beige                                </t>
  </si>
  <si>
    <t xml:space="preserve">MARQ1044     </t>
  </si>
  <si>
    <t xml:space="preserve">Adhesivo ceramico bekron, saco 25 kg                            </t>
  </si>
  <si>
    <t xml:space="preserve">MARQ1045     </t>
  </si>
  <si>
    <t xml:space="preserve">Frague 1kg                                                      </t>
  </si>
  <si>
    <t xml:space="preserve">15.2.3.2     </t>
  </si>
  <si>
    <t xml:space="preserve">Piso flotante                                                   </t>
  </si>
  <si>
    <t xml:space="preserve">ARQ1015      </t>
  </si>
  <si>
    <t xml:space="preserve">MARQ1041     </t>
  </si>
  <si>
    <t xml:space="preserve">Piso flotante e= 8 mm Eurofloor                                 </t>
  </si>
  <si>
    <t>caja</t>
  </si>
  <si>
    <t xml:space="preserve">MARQ1042     </t>
  </si>
  <si>
    <t xml:space="preserve">Espuma e= 2mm                                                   </t>
  </si>
  <si>
    <t xml:space="preserve">15.2.4.1     </t>
  </si>
  <si>
    <t xml:space="preserve">Estucos                                                         </t>
  </si>
  <si>
    <t xml:space="preserve">ARQ1010      </t>
  </si>
  <si>
    <t xml:space="preserve">Estuco e=1,5 cm                                                 </t>
  </si>
  <si>
    <t xml:space="preserve">MARQ1033     </t>
  </si>
  <si>
    <t xml:space="preserve">Estuco saco 45 kg (27 lt)                                       </t>
  </si>
  <si>
    <t xml:space="preserve">sc  </t>
  </si>
  <si>
    <t xml:space="preserve">MARQ1033A    </t>
  </si>
  <si>
    <t xml:space="preserve">Miscelaneos, fijaciones, reglas, etc                            </t>
  </si>
  <si>
    <t xml:space="preserve">15.2.5.1     </t>
  </si>
  <si>
    <t xml:space="preserve">Guardapolvos                                                    </t>
  </si>
  <si>
    <t xml:space="preserve">ARQ1012      </t>
  </si>
  <si>
    <t xml:space="preserve">MARQ1035     </t>
  </si>
  <si>
    <t xml:space="preserve">Guardapolvo PVC 50x15 mm                                        </t>
  </si>
  <si>
    <t xml:space="preserve">MARQ1036     </t>
  </si>
  <si>
    <t xml:space="preserve">Pegamento                                                       </t>
  </si>
  <si>
    <t xml:space="preserve">15.2.5.2     </t>
  </si>
  <si>
    <t xml:space="preserve">Cornizas                                                        </t>
  </si>
  <si>
    <t xml:space="preserve">ARQ1006      </t>
  </si>
  <si>
    <t xml:space="preserve">Corniza interior                                                </t>
  </si>
  <si>
    <t xml:space="preserve">MARQ1025     </t>
  </si>
  <si>
    <t xml:space="preserve">Moldura lisa MDF                                                </t>
  </si>
  <si>
    <t xml:space="preserve">MARQ1026     </t>
  </si>
  <si>
    <t xml:space="preserve">pegamento                                                       </t>
  </si>
  <si>
    <t xml:space="preserve">15.2.6.1     </t>
  </si>
  <si>
    <t xml:space="preserve">Puertas                                                         </t>
  </si>
  <si>
    <t xml:space="preserve">15.2.6.1.1   </t>
  </si>
  <si>
    <t xml:space="preserve">Puertas de aluminio                                             </t>
  </si>
  <si>
    <t xml:space="preserve">SCPV1004     </t>
  </si>
  <si>
    <t xml:space="preserve">SC Puertas de aluminio                                          </t>
  </si>
  <si>
    <t xml:space="preserve">15.2.6.1.2   </t>
  </si>
  <si>
    <t xml:space="preserve">Puertas de eucaliptus                                           </t>
  </si>
  <si>
    <t xml:space="preserve">ARQ1018      </t>
  </si>
  <si>
    <t xml:space="preserve">Puertas de Madera                                               </t>
  </si>
  <si>
    <t xml:space="preserve">MARQ1046     </t>
  </si>
  <si>
    <t xml:space="preserve">Puertas de madera enchapada 80x210                              </t>
  </si>
  <si>
    <t xml:space="preserve">MARQ1047     </t>
  </si>
  <si>
    <t xml:space="preserve">Marco de madera de pino 40x90x215                               </t>
  </si>
  <si>
    <t xml:space="preserve">MARQ1048     </t>
  </si>
  <si>
    <t xml:space="preserve">Bisagras                                                        </t>
  </si>
  <si>
    <t xml:space="preserve">MARQ1049     </t>
  </si>
  <si>
    <t xml:space="preserve">Fijaciones, tarugos, puertas                                    </t>
  </si>
  <si>
    <t xml:space="preserve">15.2.6.2     </t>
  </si>
  <si>
    <t xml:space="preserve">Quincalleria                                                    </t>
  </si>
  <si>
    <t xml:space="preserve">ARQ1019      </t>
  </si>
  <si>
    <t xml:space="preserve">MARQ1050     </t>
  </si>
  <si>
    <t xml:space="preserve">Quincallería puerta                                             </t>
  </si>
  <si>
    <t xml:space="preserve">15.2.6.3     </t>
  </si>
  <si>
    <t xml:space="preserve">Ventanas aluminio estandar                                      </t>
  </si>
  <si>
    <t xml:space="preserve">SCPV1006     </t>
  </si>
  <si>
    <t xml:space="preserve">SC Ventanas aluminio estandar                                   </t>
  </si>
  <si>
    <t xml:space="preserve">15.2.6.4     </t>
  </si>
  <si>
    <t xml:space="preserve">Ventanas muro cortina tipo cinta Termopanel templado </t>
  </si>
  <si>
    <t xml:space="preserve">SCPV1003     </t>
  </si>
  <si>
    <t>SC Ventanas muro cortina tipo cinta Termopanel templado laminado</t>
  </si>
  <si>
    <t xml:space="preserve">15.2.6.5     </t>
  </si>
  <si>
    <t xml:space="preserve">15.2.7.1     </t>
  </si>
  <si>
    <t xml:space="preserve">Esmalte al agua Incluye empaste                                 </t>
  </si>
  <si>
    <t xml:space="preserve">ARQ1013      </t>
  </si>
  <si>
    <t xml:space="preserve">MARQ1037     </t>
  </si>
  <si>
    <t xml:space="preserve">Pintura esmalte muro                                            </t>
  </si>
  <si>
    <t xml:space="preserve">gal </t>
  </si>
  <si>
    <t xml:space="preserve">MARQ1038     </t>
  </si>
  <si>
    <t xml:space="preserve">Pasta muro F-15                                                 </t>
  </si>
  <si>
    <t xml:space="preserve">MARQ1039     </t>
  </si>
  <si>
    <t xml:space="preserve">Miscelaneos pintura                                             </t>
  </si>
  <si>
    <t xml:space="preserve">15.2.7.2     </t>
  </si>
  <si>
    <t xml:space="preserve">Oleo opaco incluye empaste                                      </t>
  </si>
  <si>
    <t xml:space="preserve">ARQ1014      </t>
  </si>
  <si>
    <t xml:space="preserve">MARQ1040     </t>
  </si>
  <si>
    <t xml:space="preserve">Pintura esmalte óleo opaco                                      </t>
  </si>
  <si>
    <t xml:space="preserve">15.2.8.2     </t>
  </si>
  <si>
    <t xml:space="preserve">Forros cortagoteras                                             </t>
  </si>
  <si>
    <t xml:space="preserve">15.2.8.3     </t>
  </si>
  <si>
    <t xml:space="preserve">15.2.8.4     </t>
  </si>
  <si>
    <t xml:space="preserve">Canaletas de aguas lluvias                                      </t>
  </si>
  <si>
    <t xml:space="preserve">15.2.8.5     </t>
  </si>
  <si>
    <t xml:space="preserve">15.2.9.1     </t>
  </si>
  <si>
    <t xml:space="preserve">Wc                                                              </t>
  </si>
  <si>
    <t xml:space="preserve">MARQ1001     </t>
  </si>
  <si>
    <t xml:space="preserve">WC Penco redondo s/asiento Blanco  Fanaloza                     </t>
  </si>
  <si>
    <t xml:space="preserve">MARQ1002     </t>
  </si>
  <si>
    <t xml:space="preserve">Estanque valencia para WC Fanaloza                              </t>
  </si>
  <si>
    <t xml:space="preserve">MARQ1003     </t>
  </si>
  <si>
    <t xml:space="preserve">Asiento universal blanco                                        </t>
  </si>
  <si>
    <t xml:space="preserve">MARQ1004     </t>
  </si>
  <si>
    <t xml:space="preserve">Accesorios, fijaciones y sellos WC                              </t>
  </si>
  <si>
    <t xml:space="preserve">15.2.9.2     </t>
  </si>
  <si>
    <t xml:space="preserve">Lavamanos                                                       </t>
  </si>
  <si>
    <t xml:space="preserve">MARQ1005     </t>
  </si>
  <si>
    <t xml:space="preserve">Lavamanos modelo Tome Fanaloza                                  </t>
  </si>
  <si>
    <t xml:space="preserve">MARQ1006     </t>
  </si>
  <si>
    <t xml:space="preserve">Accesorios, fijaciones y sellos Lv                              </t>
  </si>
  <si>
    <t xml:space="preserve">15.2.9.3     </t>
  </si>
  <si>
    <t xml:space="preserve">Vanitorios dobles                                               </t>
  </si>
  <si>
    <t xml:space="preserve">MARQ1007     </t>
  </si>
  <si>
    <t xml:space="preserve">Vanitoro doble                                                  </t>
  </si>
  <si>
    <t xml:space="preserve">MARQ1008     </t>
  </si>
  <si>
    <t xml:space="preserve">Accesorios, fijaciones y sellos VAnitorio                       </t>
  </si>
  <si>
    <t xml:space="preserve">15.2.9.4     </t>
  </si>
  <si>
    <t xml:space="preserve">Urinario                                                        </t>
  </si>
  <si>
    <t xml:space="preserve">MARQ1009     </t>
  </si>
  <si>
    <t xml:space="preserve">Urinario Blanco Campus Fanaloza                                 </t>
  </si>
  <si>
    <t xml:space="preserve">MARQ1010     </t>
  </si>
  <si>
    <t xml:space="preserve">Juego urinario con llave angular Nibsa                          </t>
  </si>
  <si>
    <t xml:space="preserve">MARQ1011     </t>
  </si>
  <si>
    <t xml:space="preserve">Accesorios, fijaciones y sellos Urinario                        </t>
  </si>
  <si>
    <t xml:space="preserve">15.2.9.5     </t>
  </si>
  <si>
    <t xml:space="preserve">Lavaplatos                                                      </t>
  </si>
  <si>
    <t xml:space="preserve">MARQ1012     </t>
  </si>
  <si>
    <t xml:space="preserve">Lavaplato Acero Teka 80x50                                      </t>
  </si>
  <si>
    <t xml:space="preserve">MARQ1013     </t>
  </si>
  <si>
    <t xml:space="preserve">Mueble lavaplato 80x50 tipo Favatex                             </t>
  </si>
  <si>
    <t xml:space="preserve">MARQ1014     </t>
  </si>
  <si>
    <t xml:space="preserve">15.2.9.6     </t>
  </si>
  <si>
    <t xml:space="preserve">Griferia                                                        </t>
  </si>
  <si>
    <t xml:space="preserve">MARQ1015     </t>
  </si>
  <si>
    <t xml:space="preserve">Griferias Accesorios                                            </t>
  </si>
  <si>
    <t xml:space="preserve">15.2.10      </t>
  </si>
  <si>
    <t xml:space="preserve">Cubierta alero oficina en policarbonato tipo : Compacto </t>
  </si>
  <si>
    <t xml:space="preserve">MARQ1063     </t>
  </si>
  <si>
    <t xml:space="preserve">Policarbonato espesor 4 mm                                      </t>
  </si>
  <si>
    <t xml:space="preserve">MARQ1064     </t>
  </si>
  <si>
    <t xml:space="preserve">Materiales miscelaneos                                          </t>
  </si>
  <si>
    <t xml:space="preserve">15.3.1       </t>
  </si>
  <si>
    <t xml:space="preserve">Agua                                                            </t>
  </si>
  <si>
    <t xml:space="preserve">SCI1001      </t>
  </si>
  <si>
    <t xml:space="preserve">SC instalaciones Agua Potable                                   </t>
  </si>
  <si>
    <t xml:space="preserve">15.3.2       </t>
  </si>
  <si>
    <t xml:space="preserve">Alcantarillado                                                  </t>
  </si>
  <si>
    <t xml:space="preserve">SCI1002      </t>
  </si>
  <si>
    <t xml:space="preserve">SC instalaciones Alcantarrillado                                </t>
  </si>
  <si>
    <t xml:space="preserve">16.1         </t>
  </si>
  <si>
    <t xml:space="preserve">Fabricacion estructura                                          </t>
  </si>
  <si>
    <t xml:space="preserve">16.2         </t>
  </si>
  <si>
    <t xml:space="preserve">16.3         </t>
  </si>
  <si>
    <t xml:space="preserve">17.1         </t>
  </si>
  <si>
    <t xml:space="preserve">EST005A      </t>
  </si>
  <si>
    <t xml:space="preserve">Suministro estructura pesada                                    </t>
  </si>
  <si>
    <t xml:space="preserve">17.2         </t>
  </si>
  <si>
    <t xml:space="preserve">17.3         </t>
  </si>
  <si>
    <t xml:space="preserve">Pintuta                                                         </t>
  </si>
  <si>
    <t xml:space="preserve">17.4         </t>
  </si>
  <si>
    <t xml:space="preserve">Relleno gradas con hormigon                                     </t>
  </si>
  <si>
    <t xml:space="preserve">17.5         </t>
  </si>
  <si>
    <t xml:space="preserve">Pintura gradas                                                  </t>
  </si>
  <si>
    <t xml:space="preserve">SCP1002      </t>
  </si>
  <si>
    <t xml:space="preserve">Pinturas gradas                                                 </t>
  </si>
  <si>
    <t xml:space="preserve">17.6         </t>
  </si>
  <si>
    <t xml:space="preserve">Goma protección                                                 </t>
  </si>
  <si>
    <t xml:space="preserve">EST014       </t>
  </si>
  <si>
    <t xml:space="preserve">Goma protección grada                                           </t>
  </si>
  <si>
    <t xml:space="preserve">MET1001      </t>
  </si>
  <si>
    <t xml:space="preserve">17.7         </t>
  </si>
  <si>
    <t xml:space="preserve">18.1.1       </t>
  </si>
  <si>
    <t xml:space="preserve">18.1.2       </t>
  </si>
  <si>
    <t xml:space="preserve">18.1.3       </t>
  </si>
  <si>
    <t xml:space="preserve">18.1.4       </t>
  </si>
  <si>
    <t xml:space="preserve">18.1.5       </t>
  </si>
  <si>
    <t xml:space="preserve">18.1.6       </t>
  </si>
  <si>
    <t xml:space="preserve">18.2.1       </t>
  </si>
  <si>
    <t xml:space="preserve">Bodega de pallet                                                </t>
  </si>
  <si>
    <t xml:space="preserve">SCP1001      </t>
  </si>
  <si>
    <t xml:space="preserve">SC suministro y montaje prefabricado (Valor Proforma)           </t>
  </si>
  <si>
    <t xml:space="preserve">18.2.2       </t>
  </si>
  <si>
    <t xml:space="preserve">Talleres                                                        </t>
  </si>
  <si>
    <t xml:space="preserve">18.2.3       </t>
  </si>
  <si>
    <t xml:space="preserve">Bodega guillotina                                               </t>
  </si>
  <si>
    <t xml:space="preserve">18.2.4       </t>
  </si>
  <si>
    <t xml:space="preserve">Ampliacion edificio sala de Conversion                          </t>
  </si>
  <si>
    <t xml:space="preserve">18.2.5       </t>
  </si>
  <si>
    <t xml:space="preserve">Marquesina                                                      </t>
  </si>
  <si>
    <t xml:space="preserve">18.3.1       </t>
  </si>
  <si>
    <t xml:space="preserve">Bases estabilizada                                              </t>
  </si>
  <si>
    <t xml:space="preserve">18.3.2       </t>
  </si>
  <si>
    <t xml:space="preserve">Hormigon radieres con fibra metalica                            </t>
  </si>
  <si>
    <t xml:space="preserve">18.3.3       </t>
  </si>
  <si>
    <t xml:space="preserve">Diamond Dowel 4,5"X4,5"X3/8.                                    </t>
  </si>
  <si>
    <t xml:space="preserve">18.3.4       </t>
  </si>
  <si>
    <t xml:space="preserve">Corte pavimentos  Minimo 10 cm.                                 </t>
  </si>
  <si>
    <t xml:space="preserve">18.3.5       </t>
  </si>
  <si>
    <t xml:space="preserve">Sello pavimentos                                                </t>
  </si>
  <si>
    <t xml:space="preserve">18.4.1       </t>
  </si>
  <si>
    <t xml:space="preserve">Cubierta Cover PIR e: 50 mm                                     </t>
  </si>
  <si>
    <t xml:space="preserve">18.4.2       </t>
  </si>
  <si>
    <t xml:space="preserve">Laterales PV4                                                   </t>
  </si>
  <si>
    <t xml:space="preserve">18.4.3       </t>
  </si>
  <si>
    <t xml:space="preserve">Frontón PV4                                                     </t>
  </si>
  <si>
    <t xml:space="preserve">18.4.4       </t>
  </si>
  <si>
    <t xml:space="preserve">Revestimiento volcanita RF espesor 15mm  doble                  </t>
  </si>
  <si>
    <t xml:space="preserve">ARQ1022A     </t>
  </si>
  <si>
    <t xml:space="preserve">Revestimiento tabique volcanita e : 15 mm RF (2 PL)             </t>
  </si>
  <si>
    <t xml:space="preserve">18.5.1       </t>
  </si>
  <si>
    <t xml:space="preserve">Cumbrera                                                        </t>
  </si>
  <si>
    <t xml:space="preserve">ARQ1008      </t>
  </si>
  <si>
    <t xml:space="preserve">MARQ1029     </t>
  </si>
  <si>
    <t xml:space="preserve">Cumbrera galv. e=0,35 mm                                        </t>
  </si>
  <si>
    <t xml:space="preserve">18.5.2       </t>
  </si>
  <si>
    <t xml:space="preserve">18.5.3       </t>
  </si>
  <si>
    <t xml:space="preserve">18.5.4       </t>
  </si>
  <si>
    <t xml:space="preserve">18.6.1       </t>
  </si>
  <si>
    <t xml:space="preserve">18.6.2       </t>
  </si>
  <si>
    <t xml:space="preserve">18.6.3       </t>
  </si>
  <si>
    <t xml:space="preserve">19.1         </t>
  </si>
  <si>
    <t xml:space="preserve">Demolicion muros de hormigon                                    </t>
  </si>
  <si>
    <t xml:space="preserve">19.2         </t>
  </si>
  <si>
    <t xml:space="preserve">Demolicion muros de albañilerias                                </t>
  </si>
  <si>
    <t xml:space="preserve">PC1013       </t>
  </si>
  <si>
    <t xml:space="preserve">19.3         </t>
  </si>
  <si>
    <t xml:space="preserve">Retiro revestimiento PV4                                        </t>
  </si>
  <si>
    <t xml:space="preserve">19.4         </t>
  </si>
  <si>
    <t xml:space="preserve">Retiro revestimeinto Cover- Panel                               </t>
  </si>
  <si>
    <t xml:space="preserve">19.5         </t>
  </si>
  <si>
    <t xml:space="preserve">Retiro estructura metalica                                      </t>
  </si>
  <si>
    <t xml:space="preserve">20.1         </t>
  </si>
  <si>
    <t xml:space="preserve">Demolicion con disco especial radier                            </t>
  </si>
  <si>
    <t xml:space="preserve">20.2         </t>
  </si>
  <si>
    <t xml:space="preserve">Excavacion incluye retiro excedente                             </t>
  </si>
  <si>
    <t xml:space="preserve">20.3         </t>
  </si>
  <si>
    <t xml:space="preserve">20.4         </t>
  </si>
  <si>
    <t xml:space="preserve">20.5         </t>
  </si>
  <si>
    <t xml:space="preserve">20.6         </t>
  </si>
  <si>
    <t xml:space="preserve">20.7         </t>
  </si>
  <si>
    <t xml:space="preserve">20.8         </t>
  </si>
  <si>
    <t xml:space="preserve">Tapas plancha diamantada ó lisa                                 </t>
  </si>
  <si>
    <t xml:space="preserve">20.9         </t>
  </si>
  <si>
    <t xml:space="preserve">Retiro bloque de hormigon                                       </t>
  </si>
  <si>
    <t xml:space="preserve">20.10        </t>
  </si>
  <si>
    <t xml:space="preserve">Base estabilizada e : 30cm                                      </t>
  </si>
  <si>
    <t xml:space="preserve">20.11        </t>
  </si>
  <si>
    <t xml:space="preserve">Hormigon radier R7  P42, con fibra metálica                     </t>
  </si>
  <si>
    <t xml:space="preserve">20.12        </t>
  </si>
  <si>
    <t xml:space="preserve">20.13        </t>
  </si>
  <si>
    <t xml:space="preserve">Corte pavimentos e: 10mm                                        </t>
  </si>
  <si>
    <t xml:space="preserve">20.14        </t>
  </si>
  <si>
    <t xml:space="preserve">20.15        </t>
  </si>
  <si>
    <t xml:space="preserve">Pulido y sello juntas con poliuretano                           </t>
  </si>
  <si>
    <t xml:space="preserve">PC1005       </t>
  </si>
  <si>
    <t xml:space="preserve">21.1         </t>
  </si>
  <si>
    <t xml:space="preserve">21.2         </t>
  </si>
  <si>
    <t xml:space="preserve">Base estabilizada e : 30cm en calles                            </t>
  </si>
  <si>
    <t xml:space="preserve">21.3         </t>
  </si>
  <si>
    <t xml:space="preserve">Base estabilizada e : 10 cm en aceras                           </t>
  </si>
  <si>
    <t xml:space="preserve">RELL1004     </t>
  </si>
  <si>
    <t xml:space="preserve">Relleno estabilizado aceras                                     </t>
  </si>
  <si>
    <t xml:space="preserve">21.4         </t>
  </si>
  <si>
    <t xml:space="preserve">Soleras tipo A                                                  </t>
  </si>
  <si>
    <t xml:space="preserve">21.5         </t>
  </si>
  <si>
    <t xml:space="preserve">Asfalto e : 7 cm                                                </t>
  </si>
  <si>
    <t xml:space="preserve">21.6         </t>
  </si>
  <si>
    <t xml:space="preserve">Acera hormigon H:30 e : 7cm                                     </t>
  </si>
  <si>
    <t xml:space="preserve">PC1001       </t>
  </si>
  <si>
    <t xml:space="preserve">MCA1002      </t>
  </si>
  <si>
    <t xml:space="preserve">Material base estabilizada                                      </t>
  </si>
  <si>
    <t xml:space="preserve">22.0         </t>
  </si>
  <si>
    <t xml:space="preserve">Retiro talleres existente                                       </t>
  </si>
  <si>
    <t xml:space="preserve">23.0         </t>
  </si>
  <si>
    <t xml:space="preserve">Retiro escombros a botadero autorizado (SA)                     </t>
  </si>
  <si>
    <t xml:space="preserve">24.0         </t>
  </si>
  <si>
    <t xml:space="preserve">Aseo (SA)                                                       </t>
  </si>
  <si>
    <t xml:space="preserve">XOCC1012     </t>
  </si>
  <si>
    <t xml:space="preserve">Cuadrilla Aseo                                                  </t>
  </si>
  <si>
    <t xml:space="preserve">OCC1012      </t>
  </si>
  <si>
    <t xml:space="preserve">25.1.1       </t>
  </si>
  <si>
    <t xml:space="preserve">Jornal                                                          </t>
  </si>
  <si>
    <t xml:space="preserve">25.1.2       </t>
  </si>
  <si>
    <t xml:space="preserve">Maestro primera (carpintero o albañil)                          </t>
  </si>
  <si>
    <t xml:space="preserve">25.1.3       </t>
  </si>
  <si>
    <t xml:space="preserve">Maestro primero (estructurero)                                  </t>
  </si>
  <si>
    <t xml:space="preserve">25.1.4       </t>
  </si>
  <si>
    <t xml:space="preserve">Maestro soldador                                                </t>
  </si>
  <si>
    <t xml:space="preserve">25.1.5       </t>
  </si>
  <si>
    <t xml:space="preserve">Ayudante                                                        </t>
  </si>
  <si>
    <t xml:space="preserve">25.1.6       </t>
  </si>
  <si>
    <t xml:space="preserve">Capataz                                                         </t>
  </si>
  <si>
    <t xml:space="preserve">25.1.7       </t>
  </si>
  <si>
    <t xml:space="preserve">Supervisor                                                      </t>
  </si>
  <si>
    <t xml:space="preserve">25.2.1       </t>
  </si>
  <si>
    <t xml:space="preserve">Retroexcavadora                                                 </t>
  </si>
  <si>
    <t xml:space="preserve">25.2.2       </t>
  </si>
  <si>
    <t xml:space="preserve">25.2.3       </t>
  </si>
  <si>
    <t xml:space="preserve">Camión tolva 14 m3                                              </t>
  </si>
  <si>
    <t xml:space="preserve">Día </t>
  </si>
  <si>
    <t xml:space="preserve">Total </t>
  </si>
  <si>
    <t xml:space="preserve">Proyectos y Montajes COMIN S.A. </t>
  </si>
  <si>
    <t>300 mt de aumento</t>
  </si>
  <si>
    <t>ESPECIALIDAD</t>
  </si>
  <si>
    <t>$/H.H.</t>
  </si>
  <si>
    <t>CUADRILLA HORMIGÓN</t>
  </si>
  <si>
    <t>ART. OFICINA</t>
  </si>
  <si>
    <t>ART. SEGURIDAD</t>
  </si>
  <si>
    <t>HERRAMIENTAS</t>
  </si>
  <si>
    <t>MOVILIZACIÓN</t>
  </si>
  <si>
    <t>ALOJ. Y ALIMENTACION</t>
  </si>
  <si>
    <t>REMUNERACIÓN</t>
  </si>
  <si>
    <t>ITEM</t>
  </si>
  <si>
    <t>1.3</t>
  </si>
  <si>
    <t xml:space="preserve">H.H. </t>
  </si>
  <si>
    <t>TOTAL</t>
  </si>
  <si>
    <t>2 PORTONES ADICIONALES</t>
  </si>
  <si>
    <t>1.1</t>
  </si>
  <si>
    <t>$/H.H. TOTAL</t>
  </si>
  <si>
    <t>P.U.</t>
  </si>
  <si>
    <t>REMUNERACIÓN OOCC</t>
  </si>
  <si>
    <t>G</t>
  </si>
  <si>
    <t>REMUNERACIÓN ESTRUCTURA</t>
  </si>
  <si>
    <t>EQUIPOS</t>
  </si>
  <si>
    <t>COMBUST.</t>
  </si>
  <si>
    <t>Base estabilizada instacion de faenas e: 10 cm</t>
  </si>
  <si>
    <t>1.2</t>
  </si>
  <si>
    <t>H.H.</t>
  </si>
  <si>
    <t>MAT. CONSUMIBLES</t>
  </si>
  <si>
    <t>MAT. OOCC</t>
  </si>
  <si>
    <t>FLETES</t>
  </si>
  <si>
    <t>1.5</t>
  </si>
  <si>
    <t>1.6</t>
  </si>
  <si>
    <t>ENSAYOS DE CALIDAD</t>
  </si>
  <si>
    <t>SUBCONTRATO</t>
  </si>
  <si>
    <t>OTROS E.P.P.</t>
  </si>
  <si>
    <t>HERRAMIENTAS MENORES</t>
  </si>
  <si>
    <t>MAT. ESTRUC.</t>
  </si>
  <si>
    <t>DESCRIPCION</t>
  </si>
  <si>
    <t>CANTIDAD AUMENTO</t>
  </si>
  <si>
    <t>TOTAL ($)</t>
  </si>
  <si>
    <t>5.1.1.1</t>
  </si>
  <si>
    <t>0.0</t>
  </si>
  <si>
    <t>NN</t>
  </si>
  <si>
    <t>PRECIOS UNITARIOS CONTRATO ORIGINAL</t>
  </si>
  <si>
    <t>CAMBIOS EN METODOLOGIAS, MATERIALES O CONDICIONES CONSIDERADAS</t>
  </si>
  <si>
    <t>5.1.1.1  (a)</t>
  </si>
  <si>
    <t xml:space="preserve">Excavaciones Con Maquina (Zona pulper)                                       </t>
  </si>
  <si>
    <t>maestros</t>
  </si>
  <si>
    <t>oferta</t>
  </si>
  <si>
    <t>jornadas</t>
  </si>
  <si>
    <t>nuevo</t>
  </si>
  <si>
    <t>HH</t>
  </si>
  <si>
    <t>Robot excavadora</t>
  </si>
  <si>
    <t>robot excavadora</t>
  </si>
  <si>
    <t>día</t>
  </si>
  <si>
    <t xml:space="preserve">5.1.1.2  (a)   </t>
  </si>
  <si>
    <t xml:space="preserve">5.1.2.1  (a)    </t>
  </si>
  <si>
    <t>Hormigón H10</t>
  </si>
  <si>
    <t xml:space="preserve">5.1.3.1   (a)   </t>
  </si>
  <si>
    <t xml:space="preserve">5.1.3.2  (a)  </t>
  </si>
  <si>
    <t xml:space="preserve">5.1.3.3  (a)    </t>
  </si>
  <si>
    <t xml:space="preserve">5.1.3.4  (a)    </t>
  </si>
  <si>
    <t xml:space="preserve">5.1.3.5 (a)      </t>
  </si>
  <si>
    <t xml:space="preserve">5.1.3.6 (a)      </t>
  </si>
  <si>
    <t xml:space="preserve">5.1.3.7 (a)     </t>
  </si>
  <si>
    <t>Hormigón cono 70</t>
  </si>
  <si>
    <t xml:space="preserve">5.1.4.2  (a)    </t>
  </si>
  <si>
    <t xml:space="preserve">5.1.4.3 (a)      </t>
  </si>
  <si>
    <t xml:space="preserve">5.1.4.4  (a)     </t>
  </si>
  <si>
    <t>5.1.4.5  (a)</t>
  </si>
  <si>
    <t>5.1.5.1    (a)</t>
  </si>
  <si>
    <t xml:space="preserve">5.1.5.2  (a)    </t>
  </si>
  <si>
    <t>5.1.6.1  (a)</t>
  </si>
  <si>
    <t xml:space="preserve">5.1.6.2 (a)     </t>
  </si>
  <si>
    <t>5.4.1.1  (a)</t>
  </si>
  <si>
    <t>kgx viga</t>
  </si>
  <si>
    <t>5.4.2.1  (a)</t>
  </si>
  <si>
    <t>kg x placa</t>
  </si>
  <si>
    <t>jornada</t>
  </si>
  <si>
    <t>6.3.1.1 (a)</t>
  </si>
  <si>
    <t>kg x viga (prom)</t>
  </si>
  <si>
    <t>6.3.2.1  (a)</t>
  </si>
  <si>
    <t>6.5.1.2  (a)</t>
  </si>
  <si>
    <t>kg x plancha (prom)</t>
  </si>
  <si>
    <t>6.6.2   (a)</t>
  </si>
  <si>
    <t>kg x viga</t>
  </si>
  <si>
    <t>8.3    (a)</t>
  </si>
  <si>
    <t>x</t>
  </si>
  <si>
    <t>9.2      (a)</t>
  </si>
  <si>
    <t>9.3    (a)</t>
  </si>
  <si>
    <t>10.21.3   (a)</t>
  </si>
  <si>
    <t>10.21.5  (a)</t>
  </si>
  <si>
    <t>14.3  (a)</t>
  </si>
  <si>
    <t>17.2   (a)</t>
  </si>
  <si>
    <t>18.3.2    (a)</t>
  </si>
  <si>
    <t>Cambio hormigón</t>
  </si>
  <si>
    <t>UF</t>
  </si>
  <si>
    <t>UF/m3</t>
  </si>
  <si>
    <t>Basket</t>
  </si>
  <si>
    <t>Instalación Basket</t>
  </si>
  <si>
    <t>18.6.2    (a)</t>
  </si>
  <si>
    <t>20.2   (a)</t>
  </si>
  <si>
    <t>20.7  (a)</t>
  </si>
  <si>
    <t>mayor precio por suministro local</t>
  </si>
  <si>
    <t>20.8   (a)</t>
  </si>
  <si>
    <t>CANTIDAD CAMBIO</t>
  </si>
  <si>
    <t>VALOR TOTAL</t>
  </si>
  <si>
    <t>X</t>
  </si>
  <si>
    <t>SUBTOTALES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</si>
</sst>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  <numFmt numFmtId="166" formatCode="&quot;$&quot;\ #,##0"/>
    <numFmt numFmtId="167" formatCode="0.0"/>
    <numFmt numFmtId="168" formatCode="_-* #,##0.000_-;\-* #,##0.000_-;_-* &quot;-&quot;??_-;_-@_-"/>
    <numFmt numFmtId="169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1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3" fontId="0" fillId="3" borderId="0" xfId="0" applyNumberFormat="1" applyFont="1" applyFill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/>
    <xf numFmtId="3" fontId="1" fillId="0" borderId="0" xfId="0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4" fontId="1" fillId="0" borderId="0" xfId="0" applyNumberFormat="1" applyFont="1" applyFill="1" applyBorder="1"/>
    <xf numFmtId="0" fontId="1" fillId="0" borderId="0" xfId="0" quotePrefix="1" applyFont="1" applyFill="1" applyBorder="1"/>
    <xf numFmtId="0" fontId="0" fillId="4" borderId="0" xfId="0" applyFill="1"/>
    <xf numFmtId="3" fontId="0" fillId="4" borderId="0" xfId="0" applyNumberFormat="1" applyFill="1"/>
    <xf numFmtId="0" fontId="0" fillId="2" borderId="0" xfId="0" applyFill="1"/>
    <xf numFmtId="3" fontId="0" fillId="2" borderId="0" xfId="0" applyNumberFormat="1" applyFill="1"/>
    <xf numFmtId="1" fontId="0" fillId="0" borderId="0" xfId="0" applyNumberFormat="1"/>
    <xf numFmtId="0" fontId="0" fillId="0" borderId="0" xfId="0" applyFill="1"/>
    <xf numFmtId="1" fontId="1" fillId="0" borderId="0" xfId="0" applyNumberFormat="1" applyFont="1" applyFill="1" applyBorder="1"/>
    <xf numFmtId="164" fontId="0" fillId="0" borderId="0" xfId="1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3" fontId="1" fillId="0" borderId="0" xfId="0" applyNumberFormat="1" applyFont="1" applyFill="1"/>
    <xf numFmtId="4" fontId="0" fillId="4" borderId="0" xfId="0" applyNumberFormat="1" applyFill="1"/>
    <xf numFmtId="165" fontId="0" fillId="0" borderId="0" xfId="2" applyNumberFormat="1" applyFont="1"/>
    <xf numFmtId="3" fontId="0" fillId="0" borderId="0" xfId="0" applyNumberFormat="1" applyFill="1"/>
    <xf numFmtId="166" fontId="0" fillId="0" borderId="0" xfId="0" applyNumberFormat="1"/>
    <xf numFmtId="43" fontId="0" fillId="0" borderId="0" xfId="1" applyFont="1"/>
    <xf numFmtId="43" fontId="0" fillId="5" borderId="0" xfId="1" applyFont="1" applyFill="1"/>
    <xf numFmtId="43" fontId="0" fillId="6" borderId="0" xfId="1" applyFont="1" applyFill="1"/>
    <xf numFmtId="43" fontId="0" fillId="0" borderId="0" xfId="0" applyNumberFormat="1"/>
    <xf numFmtId="0" fontId="0" fillId="0" borderId="0" xfId="0" applyFont="1" applyAlignment="1">
      <alignment horizontal="right"/>
    </xf>
    <xf numFmtId="43" fontId="0" fillId="7" borderId="0" xfId="1" applyFont="1" applyFill="1"/>
    <xf numFmtId="0" fontId="0" fillId="7" borderId="0" xfId="0" applyFill="1"/>
    <xf numFmtId="3" fontId="0" fillId="5" borderId="0" xfId="0" applyNumberFormat="1" applyFill="1"/>
    <xf numFmtId="166" fontId="0" fillId="2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3" fontId="0" fillId="8" borderId="0" xfId="0" applyNumberFormat="1" applyFill="1"/>
    <xf numFmtId="43" fontId="1" fillId="0" borderId="0" xfId="0" applyNumberFormat="1" applyFont="1" applyFill="1" applyBorder="1"/>
    <xf numFmtId="168" fontId="1" fillId="0" borderId="0" xfId="0" applyNumberFormat="1" applyFont="1" applyFill="1" applyBorder="1"/>
    <xf numFmtId="2" fontId="0" fillId="0" borderId="0" xfId="0" applyNumberFormat="1"/>
    <xf numFmtId="164" fontId="0" fillId="5" borderId="0" xfId="0" applyNumberFormat="1" applyFill="1"/>
    <xf numFmtId="169" fontId="1" fillId="0" borderId="0" xfId="0" applyNumberFormat="1" applyFont="1" applyFill="1"/>
    <xf numFmtId="164" fontId="1" fillId="0" borderId="0" xfId="1" applyNumberFormat="1" applyFont="1"/>
    <xf numFmtId="2" fontId="1" fillId="0" borderId="0" xfId="0" applyNumberFormat="1" applyFont="1"/>
    <xf numFmtId="2" fontId="1" fillId="0" borderId="0" xfId="0" applyNumberFormat="1" applyFont="1" applyFill="1"/>
    <xf numFmtId="164" fontId="0" fillId="9" borderId="0" xfId="0" applyNumberFormat="1" applyFill="1"/>
    <xf numFmtId="167" fontId="1" fillId="0" borderId="0" xfId="0" applyNumberFormat="1" applyFont="1" applyFill="1"/>
    <xf numFmtId="164" fontId="5" fillId="0" borderId="0" xfId="1" applyNumberFormat="1" applyFont="1" applyFill="1" applyBorder="1" applyAlignment="1">
      <alignment vertical="center"/>
    </xf>
    <xf numFmtId="164" fontId="0" fillId="0" borderId="0" xfId="0" applyNumberFormat="1" applyFill="1"/>
    <xf numFmtId="164" fontId="0" fillId="10" borderId="0" xfId="0" applyNumberFormat="1" applyFill="1"/>
    <xf numFmtId="0" fontId="1" fillId="3" borderId="0" xfId="0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1</xdr:col>
      <xdr:colOff>0</xdr:colOff>
      <xdr:row>2</xdr:row>
      <xdr:rowOff>28575</xdr:rowOff>
    </xdr:to>
    <xdr:pic>
      <xdr:nvPicPr>
        <xdr:cNvPr id="1025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38100"/>
          <a:ext cx="21050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85"/>
  <sheetViews>
    <sheetView tabSelected="1" zoomScaleNormal="100" workbookViewId="0">
      <selection activeCell="A7677" sqref="A7677"/>
    </sheetView>
  </sheetViews>
  <sheetFormatPr baseColWidth="10" defaultRowHeight="15" x14ac:dyDescent="0.25"/>
  <cols>
    <col min="1" max="1" width="16.42578125" style="8" customWidth="1"/>
    <col min="2" max="2" width="62.5703125" style="8" bestFit="1" customWidth="1"/>
    <col min="3" max="3" width="7.7109375" style="8" customWidth="1"/>
    <col min="4" max="5" width="11.42578125" style="8"/>
    <col min="6" max="6" width="11.42578125" style="9"/>
    <col min="7" max="7" width="12.7109375" style="9" bestFit="1" customWidth="1"/>
    <col min="8" max="8" width="13.140625" style="3" bestFit="1" customWidth="1"/>
    <col min="9" max="9" width="11.42578125" style="3"/>
    <col min="10" max="10" width="13.140625" style="3" bestFit="1" customWidth="1"/>
    <col min="11" max="16384" width="11.42578125" style="3"/>
  </cols>
  <sheetData>
    <row r="1" spans="1:7" x14ac:dyDescent="0.25">
      <c r="A1" s="14"/>
      <c r="B1" s="14"/>
      <c r="C1" s="16"/>
      <c r="D1" s="14"/>
      <c r="E1" s="14"/>
      <c r="F1" s="15"/>
      <c r="G1" s="15"/>
    </row>
    <row r="2" spans="1:7" x14ac:dyDescent="0.25">
      <c r="A2" s="14"/>
      <c r="B2" s="14"/>
      <c r="C2" s="16"/>
      <c r="D2" s="14"/>
      <c r="E2" s="14"/>
      <c r="F2" s="15"/>
      <c r="G2" s="15"/>
    </row>
    <row r="3" spans="1:7" x14ac:dyDescent="0.25">
      <c r="A3" s="70" t="s">
        <v>1206</v>
      </c>
      <c r="B3" s="70"/>
      <c r="C3" s="70"/>
      <c r="D3" s="70"/>
      <c r="E3" s="70"/>
      <c r="F3" s="70"/>
      <c r="G3" s="70"/>
    </row>
    <row r="4" spans="1:7" x14ac:dyDescent="0.25">
      <c r="A4" s="70" t="s">
        <v>0</v>
      </c>
      <c r="B4" s="70"/>
      <c r="C4" s="70"/>
      <c r="D4" s="70"/>
      <c r="E4" s="70"/>
      <c r="F4" s="70"/>
      <c r="G4" s="70"/>
    </row>
    <row r="5" spans="1:7" s="13" customFormat="1" x14ac:dyDescent="0.25">
      <c r="A5" s="17"/>
      <c r="B5" s="17"/>
      <c r="C5" s="17"/>
      <c r="D5" s="17"/>
      <c r="E5" s="17"/>
      <c r="F5" s="18"/>
      <c r="G5" s="18"/>
    </row>
    <row r="6" spans="1:7" x14ac:dyDescent="0.25">
      <c r="A6" s="10" t="s">
        <v>1</v>
      </c>
      <c r="B6" s="10" t="s">
        <v>2</v>
      </c>
      <c r="C6" s="10"/>
      <c r="D6" s="10" t="s">
        <v>3</v>
      </c>
      <c r="E6" s="11">
        <v>5307</v>
      </c>
      <c r="F6" s="11"/>
      <c r="G6" s="11"/>
    </row>
    <row r="7" spans="1:7" customFormat="1" x14ac:dyDescent="0.25">
      <c r="F7" s="2"/>
      <c r="G7" s="2"/>
    </row>
    <row r="8" spans="1:7" x14ac:dyDescent="0.25">
      <c r="A8" s="3"/>
      <c r="B8" s="3"/>
      <c r="C8" s="3"/>
      <c r="D8" s="3"/>
      <c r="E8" s="3"/>
      <c r="F8" s="4"/>
      <c r="G8" s="4"/>
    </row>
    <row r="9" spans="1:7" x14ac:dyDescent="0.25">
      <c r="A9" s="12" t="s">
        <v>5</v>
      </c>
      <c r="B9" s="12" t="s">
        <v>6</v>
      </c>
      <c r="C9" s="12"/>
      <c r="D9" s="8" t="s">
        <v>7</v>
      </c>
      <c r="E9" s="8" t="s">
        <v>8</v>
      </c>
      <c r="F9" s="9" t="s">
        <v>4</v>
      </c>
      <c r="G9" s="9" t="s">
        <v>1205</v>
      </c>
    </row>
    <row r="10" spans="1:7" x14ac:dyDescent="0.25">
      <c r="F10" s="8" t="s">
        <v>9</v>
      </c>
      <c r="G10" s="8" t="s">
        <v>9</v>
      </c>
    </row>
    <row r="11" spans="1:7" customFormat="1" x14ac:dyDescent="0.25">
      <c r="F11" s="2"/>
      <c r="G11" s="2"/>
    </row>
    <row r="12" spans="1:7" customFormat="1" x14ac:dyDescent="0.25">
      <c r="A12" t="s">
        <v>10</v>
      </c>
      <c r="B12" t="s">
        <v>11</v>
      </c>
      <c r="D12" t="s">
        <v>3</v>
      </c>
      <c r="E12">
        <v>1</v>
      </c>
      <c r="F12" s="2"/>
      <c r="G12" s="2"/>
    </row>
    <row r="13" spans="1:7" customFormat="1" x14ac:dyDescent="0.25">
      <c r="A13" t="s">
        <v>12</v>
      </c>
      <c r="B13" t="s">
        <v>13</v>
      </c>
      <c r="D13" t="s">
        <v>14</v>
      </c>
      <c r="E13">
        <v>3.7999999999999999E-2</v>
      </c>
      <c r="F13" s="2"/>
      <c r="G13" s="2"/>
    </row>
    <row r="14" spans="1:7" customFormat="1" x14ac:dyDescent="0.25">
      <c r="A14" t="s">
        <v>15</v>
      </c>
      <c r="B14" t="s">
        <v>13</v>
      </c>
      <c r="D14" t="s">
        <v>14</v>
      </c>
      <c r="E14">
        <v>3.7999999999999999E-2</v>
      </c>
      <c r="F14" s="2">
        <v>5209</v>
      </c>
      <c r="G14" s="2">
        <v>197.94</v>
      </c>
    </row>
    <row r="15" spans="1:7" customFormat="1" x14ac:dyDescent="0.25">
      <c r="A15" t="s">
        <v>16</v>
      </c>
      <c r="B15" t="s">
        <v>17</v>
      </c>
      <c r="D15" t="s">
        <v>18</v>
      </c>
      <c r="E15">
        <v>6.0000000000000001E-3</v>
      </c>
      <c r="F15" s="2">
        <v>41904</v>
      </c>
      <c r="G15" s="2">
        <v>261.89999999999998</v>
      </c>
    </row>
    <row r="16" spans="1:7" customFormat="1" x14ac:dyDescent="0.25">
      <c r="A16" t="s">
        <v>19</v>
      </c>
      <c r="B16" t="s">
        <v>20</v>
      </c>
      <c r="D16" t="s">
        <v>18</v>
      </c>
      <c r="E16">
        <v>4.5999999999999999E-2</v>
      </c>
      <c r="F16" s="2">
        <v>17171</v>
      </c>
      <c r="G16" s="2">
        <v>784.14</v>
      </c>
    </row>
    <row r="17" spans="1:7" customFormat="1" x14ac:dyDescent="0.25">
      <c r="A17" t="s">
        <v>21</v>
      </c>
      <c r="B17" t="s">
        <v>22</v>
      </c>
      <c r="D17" t="s">
        <v>23</v>
      </c>
      <c r="E17">
        <v>2</v>
      </c>
      <c r="F17" s="2">
        <v>600</v>
      </c>
      <c r="G17" s="2">
        <v>1200</v>
      </c>
    </row>
    <row r="18" spans="1:7" customFormat="1" x14ac:dyDescent="0.25">
      <c r="A18" t="s">
        <v>24</v>
      </c>
      <c r="B18" t="s">
        <v>25</v>
      </c>
      <c r="D18" t="s">
        <v>3</v>
      </c>
      <c r="E18">
        <v>1</v>
      </c>
      <c r="F18" s="2"/>
      <c r="G18" s="2"/>
    </row>
    <row r="19" spans="1:7" customFormat="1" x14ac:dyDescent="0.25">
      <c r="A19" t="s">
        <v>26</v>
      </c>
      <c r="B19" t="s">
        <v>27</v>
      </c>
      <c r="D19" t="s">
        <v>18</v>
      </c>
      <c r="E19">
        <v>2.4E-2</v>
      </c>
      <c r="F19" s="2">
        <v>24228</v>
      </c>
      <c r="G19" s="2">
        <v>581.47</v>
      </c>
    </row>
    <row r="20" spans="1:7" customFormat="1" x14ac:dyDescent="0.25">
      <c r="A20" t="s">
        <v>21</v>
      </c>
      <c r="B20" t="s">
        <v>22</v>
      </c>
      <c r="D20" t="s">
        <v>23</v>
      </c>
      <c r="E20">
        <v>0.5</v>
      </c>
      <c r="F20" s="2">
        <v>600</v>
      </c>
      <c r="G20" s="2">
        <v>300</v>
      </c>
    </row>
    <row r="21" spans="1:7" customFormat="1" x14ac:dyDescent="0.25">
      <c r="A21" t="s">
        <v>28</v>
      </c>
      <c r="B21" t="s">
        <v>29</v>
      </c>
      <c r="D21" t="s">
        <v>30</v>
      </c>
      <c r="E21">
        <v>1</v>
      </c>
      <c r="F21" s="2">
        <v>2000</v>
      </c>
      <c r="G21" s="2">
        <v>2000</v>
      </c>
    </row>
    <row r="22" spans="1:7" customFormat="1" x14ac:dyDescent="0.25">
      <c r="F22" s="2"/>
      <c r="G22" s="2"/>
    </row>
    <row r="23" spans="1:7" x14ac:dyDescent="0.25">
      <c r="A23" s="3"/>
      <c r="B23" s="3"/>
      <c r="C23" s="3"/>
      <c r="D23" s="5" t="s">
        <v>31</v>
      </c>
      <c r="E23" s="3"/>
      <c r="F23" s="4"/>
      <c r="G23" s="4" t="s">
        <v>1226</v>
      </c>
    </row>
    <row r="24" spans="1:7" x14ac:dyDescent="0.25">
      <c r="A24" s="3"/>
      <c r="B24" s="3"/>
      <c r="C24" s="3"/>
      <c r="D24" s="5" t="s">
        <v>32</v>
      </c>
      <c r="E24" s="3"/>
      <c r="F24" s="4"/>
      <c r="G24" s="4">
        <v>197.94</v>
      </c>
    </row>
    <row r="25" spans="1:7" x14ac:dyDescent="0.25">
      <c r="A25" s="3"/>
      <c r="B25" s="3"/>
      <c r="C25" s="3"/>
      <c r="D25" s="5" t="s">
        <v>33</v>
      </c>
      <c r="E25" s="3"/>
      <c r="F25" s="4"/>
      <c r="G25" s="4">
        <v>1627.51</v>
      </c>
    </row>
    <row r="26" spans="1:7" x14ac:dyDescent="0.25">
      <c r="A26" s="3"/>
      <c r="B26" s="3"/>
      <c r="C26" s="3"/>
      <c r="D26" s="5" t="s">
        <v>34</v>
      </c>
      <c r="E26" s="3"/>
      <c r="F26" s="4"/>
      <c r="G26" s="4">
        <v>2000</v>
      </c>
    </row>
    <row r="27" spans="1:7" customFormat="1" x14ac:dyDescent="0.25">
      <c r="F27" s="2"/>
      <c r="G27" s="2"/>
    </row>
    <row r="28" spans="1:7" x14ac:dyDescent="0.25">
      <c r="A28" s="3"/>
      <c r="B28" s="5"/>
      <c r="C28" s="5"/>
      <c r="D28" s="5" t="s">
        <v>35</v>
      </c>
      <c r="E28" s="3"/>
      <c r="F28" s="4"/>
      <c r="G28" s="4">
        <f>SUM(G14:G21)</f>
        <v>5325.45</v>
      </c>
    </row>
    <row r="29" spans="1:7" x14ac:dyDescent="0.25">
      <c r="A29" s="3"/>
      <c r="B29" s="5"/>
      <c r="C29" s="5"/>
      <c r="D29" s="5" t="s">
        <v>36</v>
      </c>
      <c r="E29" s="3"/>
      <c r="F29" s="4"/>
      <c r="G29" s="4">
        <v>28248364.949999999</v>
      </c>
    </row>
    <row r="30" spans="1:7" x14ac:dyDescent="0.25">
      <c r="A30" s="6" t="s">
        <v>37</v>
      </c>
      <c r="B30" s="6" t="s">
        <v>38</v>
      </c>
      <c r="C30" s="6"/>
      <c r="D30" s="6" t="s">
        <v>3</v>
      </c>
      <c r="E30" s="7">
        <v>1655</v>
      </c>
      <c r="F30" s="7"/>
      <c r="G30" s="7"/>
    </row>
    <row r="31" spans="1:7" customFormat="1" x14ac:dyDescent="0.25">
      <c r="F31" s="2"/>
      <c r="G31" s="2"/>
    </row>
    <row r="32" spans="1:7" x14ac:dyDescent="0.25">
      <c r="A32" s="3"/>
      <c r="B32" s="3"/>
      <c r="C32" s="3"/>
      <c r="D32" s="3"/>
      <c r="E32" s="3"/>
      <c r="F32" s="4"/>
      <c r="G32" s="4"/>
    </row>
    <row r="33" spans="1:10" x14ac:dyDescent="0.25">
      <c r="A33" s="12" t="s">
        <v>5</v>
      </c>
      <c r="B33" s="12" t="s">
        <v>6</v>
      </c>
      <c r="C33" s="12"/>
      <c r="D33" s="8" t="s">
        <v>7</v>
      </c>
      <c r="E33" s="8" t="s">
        <v>8</v>
      </c>
      <c r="F33" s="9" t="s">
        <v>4</v>
      </c>
      <c r="G33" s="9" t="s">
        <v>1205</v>
      </c>
    </row>
    <row r="34" spans="1:10" x14ac:dyDescent="0.25">
      <c r="F34" s="8" t="s">
        <v>9</v>
      </c>
      <c r="G34" s="8" t="s">
        <v>9</v>
      </c>
    </row>
    <row r="35" spans="1:10" customFormat="1" x14ac:dyDescent="0.25">
      <c r="F35" s="2"/>
      <c r="G35" s="2"/>
    </row>
    <row r="36" spans="1:10" customFormat="1" x14ac:dyDescent="0.25">
      <c r="A36" t="s">
        <v>39</v>
      </c>
      <c r="B36" t="s">
        <v>40</v>
      </c>
      <c r="D36" t="s">
        <v>3</v>
      </c>
      <c r="E36">
        <v>1.2</v>
      </c>
      <c r="F36" s="2"/>
      <c r="G36" s="2"/>
      <c r="H36" s="3"/>
    </row>
    <row r="37" spans="1:10" customFormat="1" x14ac:dyDescent="0.25">
      <c r="A37" t="s">
        <v>12</v>
      </c>
      <c r="B37" t="s">
        <v>13</v>
      </c>
      <c r="D37" t="s">
        <v>14</v>
      </c>
      <c r="E37">
        <v>0.72</v>
      </c>
      <c r="F37" s="2"/>
      <c r="G37" s="2"/>
      <c r="H37" s="3"/>
    </row>
    <row r="38" spans="1:10" customFormat="1" x14ac:dyDescent="0.25">
      <c r="A38" t="s">
        <v>15</v>
      </c>
      <c r="B38" t="s">
        <v>13</v>
      </c>
      <c r="D38" t="s">
        <v>14</v>
      </c>
      <c r="E38">
        <v>0.72</v>
      </c>
      <c r="F38" s="2">
        <v>5209</v>
      </c>
      <c r="G38" s="2">
        <v>3750.48</v>
      </c>
      <c r="H38" s="3"/>
    </row>
    <row r="39" spans="1:10" customFormat="1" x14ac:dyDescent="0.25">
      <c r="A39" t="s">
        <v>16</v>
      </c>
      <c r="B39" t="s">
        <v>17</v>
      </c>
      <c r="D39" t="s">
        <v>18</v>
      </c>
      <c r="E39">
        <v>0.02</v>
      </c>
      <c r="F39" s="2">
        <v>41904</v>
      </c>
      <c r="G39" s="2">
        <v>838.08</v>
      </c>
      <c r="H39" s="3"/>
    </row>
    <row r="40" spans="1:10" customFormat="1" x14ac:dyDescent="0.25">
      <c r="A40" t="s">
        <v>41</v>
      </c>
      <c r="B40" t="s">
        <v>42</v>
      </c>
      <c r="D40" t="s">
        <v>18</v>
      </c>
      <c r="E40">
        <v>0.02</v>
      </c>
      <c r="F40" s="2">
        <v>23464</v>
      </c>
      <c r="G40" s="2">
        <v>469.28</v>
      </c>
      <c r="H40" s="3"/>
    </row>
    <row r="41" spans="1:10" customFormat="1" x14ac:dyDescent="0.25">
      <c r="A41" t="s">
        <v>21</v>
      </c>
      <c r="B41" t="s">
        <v>22</v>
      </c>
      <c r="D41" t="s">
        <v>23</v>
      </c>
      <c r="E41">
        <v>1.8</v>
      </c>
      <c r="F41" s="2">
        <v>600</v>
      </c>
      <c r="G41" s="2">
        <v>1080</v>
      </c>
      <c r="H41" s="3"/>
      <c r="I41" s="2">
        <f>+G41+G40+G39+G38</f>
        <v>6137.84</v>
      </c>
    </row>
    <row r="42" spans="1:10" customFormat="1" x14ac:dyDescent="0.25">
      <c r="A42" t="s">
        <v>43</v>
      </c>
      <c r="B42" t="s">
        <v>44</v>
      </c>
      <c r="D42" t="s">
        <v>3</v>
      </c>
      <c r="E42">
        <v>0.65200000000000002</v>
      </c>
      <c r="F42" s="2">
        <v>9120</v>
      </c>
      <c r="G42" s="2">
        <v>5942.59</v>
      </c>
      <c r="H42" s="3"/>
      <c r="J42" s="19">
        <f>+G42*E30</f>
        <v>9834986.4500000011</v>
      </c>
    </row>
    <row r="43" spans="1:10" customFormat="1" x14ac:dyDescent="0.25">
      <c r="F43" s="2"/>
      <c r="G43" s="2"/>
      <c r="H43" s="19"/>
    </row>
    <row r="44" spans="1:10" x14ac:dyDescent="0.25">
      <c r="A44" s="3"/>
      <c r="B44" s="3"/>
      <c r="C44" s="3"/>
      <c r="D44" s="5" t="s">
        <v>31</v>
      </c>
      <c r="E44" s="3"/>
      <c r="F44" s="4"/>
      <c r="G44" s="4">
        <v>7022.59</v>
      </c>
      <c r="H44" s="19"/>
    </row>
    <row r="45" spans="1:10" x14ac:dyDescent="0.25">
      <c r="A45" s="3"/>
      <c r="B45" s="3"/>
      <c r="C45" s="3"/>
      <c r="D45" s="5" t="s">
        <v>32</v>
      </c>
      <c r="E45" s="3"/>
      <c r="F45" s="4"/>
      <c r="G45" s="4">
        <v>3750.48</v>
      </c>
      <c r="H45" s="19"/>
    </row>
    <row r="46" spans="1:10" x14ac:dyDescent="0.25">
      <c r="A46" s="3"/>
      <c r="B46" s="3"/>
      <c r="C46" s="3"/>
      <c r="D46" s="5" t="s">
        <v>33</v>
      </c>
      <c r="E46" s="3"/>
      <c r="F46" s="4"/>
      <c r="G46" s="4">
        <v>1307.3599999999999</v>
      </c>
      <c r="H46" s="19"/>
    </row>
    <row r="47" spans="1:10" customFormat="1" x14ac:dyDescent="0.25">
      <c r="F47" s="2"/>
      <c r="G47" s="2"/>
    </row>
    <row r="48" spans="1:10" x14ac:dyDescent="0.25">
      <c r="A48" s="3"/>
      <c r="B48" s="5"/>
      <c r="C48" s="5"/>
      <c r="D48" s="5" t="s">
        <v>35</v>
      </c>
      <c r="E48" s="3"/>
      <c r="F48" s="4"/>
      <c r="G48" s="4">
        <v>12080.44</v>
      </c>
    </row>
    <row r="49" spans="1:9" x14ac:dyDescent="0.25">
      <c r="A49" s="3"/>
      <c r="B49" s="5"/>
      <c r="C49" s="5"/>
      <c r="D49" s="5" t="s">
        <v>36</v>
      </c>
      <c r="E49" s="3"/>
      <c r="F49" s="4"/>
      <c r="G49" s="4">
        <v>19993128.199999999</v>
      </c>
    </row>
    <row r="50" spans="1:9" x14ac:dyDescent="0.25">
      <c r="A50" s="6" t="s">
        <v>45</v>
      </c>
      <c r="B50" s="6" t="s">
        <v>46</v>
      </c>
      <c r="C50" s="6"/>
      <c r="D50" s="6" t="s">
        <v>47</v>
      </c>
      <c r="E50" s="7">
        <v>1173</v>
      </c>
      <c r="F50" s="7"/>
      <c r="G50" s="7"/>
    </row>
    <row r="51" spans="1:9" customFormat="1" x14ac:dyDescent="0.25">
      <c r="F51" s="2"/>
      <c r="G51" s="2"/>
    </row>
    <row r="52" spans="1:9" x14ac:dyDescent="0.25">
      <c r="A52" s="3"/>
      <c r="B52" s="3"/>
      <c r="C52" s="3"/>
      <c r="D52" s="3"/>
      <c r="E52" s="3"/>
      <c r="F52" s="4"/>
      <c r="G52" s="4"/>
    </row>
    <row r="53" spans="1:9" x14ac:dyDescent="0.25">
      <c r="A53" s="12" t="s">
        <v>5</v>
      </c>
      <c r="B53" s="12" t="s">
        <v>6</v>
      </c>
      <c r="C53" s="12"/>
      <c r="D53" s="8" t="s">
        <v>7</v>
      </c>
      <c r="E53" s="8" t="s">
        <v>8</v>
      </c>
      <c r="F53" s="9" t="s">
        <v>4</v>
      </c>
      <c r="G53" s="9" t="s">
        <v>1205</v>
      </c>
    </row>
    <row r="54" spans="1:9" x14ac:dyDescent="0.25">
      <c r="F54" s="8" t="s">
        <v>9</v>
      </c>
      <c r="G54" s="8" t="s">
        <v>9</v>
      </c>
    </row>
    <row r="55" spans="1:9" customFormat="1" x14ac:dyDescent="0.25">
      <c r="F55" s="2"/>
      <c r="G55" s="2"/>
    </row>
    <row r="56" spans="1:9" customFormat="1" x14ac:dyDescent="0.25">
      <c r="A56" t="s">
        <v>48</v>
      </c>
      <c r="B56" t="s">
        <v>49</v>
      </c>
      <c r="D56" t="s">
        <v>47</v>
      </c>
      <c r="E56">
        <v>1</v>
      </c>
      <c r="F56" s="2"/>
      <c r="G56" s="2"/>
    </row>
    <row r="57" spans="1:9" customFormat="1" x14ac:dyDescent="0.25">
      <c r="A57" t="s">
        <v>50</v>
      </c>
      <c r="B57" t="s">
        <v>51</v>
      </c>
      <c r="D57" t="s">
        <v>14</v>
      </c>
      <c r="E57">
        <v>2</v>
      </c>
      <c r="F57" s="2"/>
      <c r="G57" s="2"/>
      <c r="H57" t="s">
        <v>1207</v>
      </c>
    </row>
    <row r="58" spans="1:9" customFormat="1" x14ac:dyDescent="0.25">
      <c r="A58" t="s">
        <v>52</v>
      </c>
      <c r="B58" t="s">
        <v>53</v>
      </c>
      <c r="D58" t="s">
        <v>14</v>
      </c>
      <c r="E58">
        <v>2</v>
      </c>
      <c r="F58" s="2">
        <v>5418</v>
      </c>
      <c r="G58" s="2">
        <v>10836</v>
      </c>
      <c r="H58" s="19">
        <f>+G58*300</f>
        <v>3250800</v>
      </c>
    </row>
    <row r="59" spans="1:9" customFormat="1" x14ac:dyDescent="0.25">
      <c r="A59" t="s">
        <v>54</v>
      </c>
      <c r="B59" t="s">
        <v>55</v>
      </c>
      <c r="D59" t="s">
        <v>56</v>
      </c>
      <c r="E59">
        <v>2</v>
      </c>
      <c r="F59" s="2">
        <v>1543.99</v>
      </c>
      <c r="G59" s="2">
        <v>3087.98</v>
      </c>
      <c r="H59" s="19">
        <f t="shared" ref="H59:H67" si="0">+G59*300</f>
        <v>926394</v>
      </c>
    </row>
    <row r="60" spans="1:9" customFormat="1" x14ac:dyDescent="0.25">
      <c r="A60" t="s">
        <v>57</v>
      </c>
      <c r="B60" t="s">
        <v>58</v>
      </c>
      <c r="D60" t="s">
        <v>59</v>
      </c>
      <c r="E60">
        <v>0.8</v>
      </c>
      <c r="F60" s="2">
        <v>3500</v>
      </c>
      <c r="G60" s="2">
        <v>2800</v>
      </c>
      <c r="H60" s="19">
        <f t="shared" si="0"/>
        <v>840000</v>
      </c>
      <c r="I60" s="21"/>
    </row>
    <row r="61" spans="1:9" customFormat="1" x14ac:dyDescent="0.25">
      <c r="A61" t="s">
        <v>60</v>
      </c>
      <c r="B61" t="s">
        <v>61</v>
      </c>
      <c r="D61" t="s">
        <v>62</v>
      </c>
      <c r="E61">
        <v>0.04</v>
      </c>
      <c r="F61" s="2">
        <v>52950</v>
      </c>
      <c r="G61" s="2">
        <v>2118</v>
      </c>
      <c r="H61" s="19">
        <f t="shared" si="0"/>
        <v>635400</v>
      </c>
    </row>
    <row r="62" spans="1:9" customFormat="1" x14ac:dyDescent="0.25">
      <c r="A62" t="s">
        <v>63</v>
      </c>
      <c r="B62" t="s">
        <v>64</v>
      </c>
      <c r="D62" t="s">
        <v>65</v>
      </c>
      <c r="E62">
        <v>0.1</v>
      </c>
      <c r="F62" s="2">
        <v>1500</v>
      </c>
      <c r="G62" s="2">
        <v>150</v>
      </c>
      <c r="H62" s="19">
        <f t="shared" si="0"/>
        <v>45000</v>
      </c>
    </row>
    <row r="63" spans="1:9" customFormat="1" x14ac:dyDescent="0.25">
      <c r="A63" t="s">
        <v>66</v>
      </c>
      <c r="B63" t="s">
        <v>67</v>
      </c>
      <c r="D63" t="s">
        <v>65</v>
      </c>
      <c r="E63">
        <v>0.13500000000000001</v>
      </c>
      <c r="F63" s="2">
        <v>2306</v>
      </c>
      <c r="G63" s="2">
        <v>311.31</v>
      </c>
      <c r="H63" s="19">
        <f t="shared" si="0"/>
        <v>93393</v>
      </c>
    </row>
    <row r="64" spans="1:9" customFormat="1" x14ac:dyDescent="0.25">
      <c r="A64" t="s">
        <v>68</v>
      </c>
      <c r="B64" t="s">
        <v>69</v>
      </c>
      <c r="D64" t="s">
        <v>65</v>
      </c>
      <c r="E64">
        <v>0.05</v>
      </c>
      <c r="F64" s="2">
        <v>3780</v>
      </c>
      <c r="G64" s="2">
        <v>189</v>
      </c>
      <c r="H64" s="19">
        <f t="shared" si="0"/>
        <v>56700</v>
      </c>
    </row>
    <row r="65" spans="1:8" customFormat="1" x14ac:dyDescent="0.25">
      <c r="A65" t="s">
        <v>70</v>
      </c>
      <c r="B65" t="s">
        <v>71</v>
      </c>
      <c r="D65" t="s">
        <v>65</v>
      </c>
      <c r="E65">
        <v>0.05</v>
      </c>
      <c r="F65" s="2">
        <v>750</v>
      </c>
      <c r="G65" s="2">
        <v>37.5</v>
      </c>
      <c r="H65" s="19">
        <f t="shared" si="0"/>
        <v>11250</v>
      </c>
    </row>
    <row r="66" spans="1:8" customFormat="1" x14ac:dyDescent="0.25">
      <c r="A66" t="s">
        <v>72</v>
      </c>
      <c r="B66" t="s">
        <v>73</v>
      </c>
      <c r="D66" t="s">
        <v>65</v>
      </c>
      <c r="E66">
        <v>0.2</v>
      </c>
      <c r="F66" s="2">
        <v>1500</v>
      </c>
      <c r="G66" s="2">
        <v>300</v>
      </c>
      <c r="H66" s="19">
        <f t="shared" si="0"/>
        <v>90000</v>
      </c>
    </row>
    <row r="67" spans="1:8" customFormat="1" x14ac:dyDescent="0.25">
      <c r="A67" t="s">
        <v>74</v>
      </c>
      <c r="B67" t="s">
        <v>75</v>
      </c>
      <c r="D67" t="s">
        <v>76</v>
      </c>
      <c r="E67">
        <v>2E-3</v>
      </c>
      <c r="F67" s="2">
        <v>390000</v>
      </c>
      <c r="G67" s="2">
        <v>660.46</v>
      </c>
      <c r="H67" s="19">
        <f t="shared" si="0"/>
        <v>198138</v>
      </c>
    </row>
    <row r="68" spans="1:8" customFormat="1" x14ac:dyDescent="0.25">
      <c r="F68" s="2"/>
      <c r="G68" s="2"/>
    </row>
    <row r="69" spans="1:8" x14ac:dyDescent="0.25">
      <c r="A69" s="3"/>
      <c r="B69" s="3"/>
      <c r="C69" s="3"/>
      <c r="D69" s="5" t="s">
        <v>31</v>
      </c>
      <c r="E69" s="3"/>
      <c r="F69" s="4"/>
      <c r="G69" s="4">
        <f>SUM(G60:G66)</f>
        <v>5905.81</v>
      </c>
    </row>
    <row r="70" spans="1:8" x14ac:dyDescent="0.25">
      <c r="A70" s="3"/>
      <c r="B70" s="3"/>
      <c r="C70" s="3"/>
      <c r="D70" s="5" t="s">
        <v>32</v>
      </c>
      <c r="E70" s="3"/>
      <c r="F70" s="4"/>
      <c r="G70" s="4">
        <v>10836</v>
      </c>
    </row>
    <row r="71" spans="1:8" x14ac:dyDescent="0.25">
      <c r="A71" s="3"/>
      <c r="B71" s="3"/>
      <c r="C71" s="3"/>
      <c r="D71" s="5" t="s">
        <v>33</v>
      </c>
      <c r="E71" s="3"/>
      <c r="F71" s="4"/>
      <c r="G71" s="4">
        <v>3087.98</v>
      </c>
    </row>
    <row r="72" spans="1:8" x14ac:dyDescent="0.25">
      <c r="A72" s="3"/>
      <c r="B72" s="3"/>
      <c r="C72" s="3"/>
      <c r="D72" s="5" t="s">
        <v>34</v>
      </c>
      <c r="E72" s="3"/>
      <c r="F72" s="4"/>
      <c r="G72" s="4">
        <v>660.46</v>
      </c>
    </row>
    <row r="73" spans="1:8" customFormat="1" x14ac:dyDescent="0.25">
      <c r="F73" s="2"/>
      <c r="G73" s="2"/>
    </row>
    <row r="74" spans="1:8" x14ac:dyDescent="0.25">
      <c r="A74" s="3"/>
      <c r="B74" s="5"/>
      <c r="C74" s="5"/>
      <c r="D74" s="5" t="s">
        <v>35</v>
      </c>
      <c r="E74" s="3"/>
      <c r="F74" s="4"/>
      <c r="G74" s="4">
        <v>20490.25</v>
      </c>
    </row>
    <row r="75" spans="1:8" x14ac:dyDescent="0.25">
      <c r="A75" s="3"/>
      <c r="B75" s="5"/>
      <c r="C75" s="5"/>
      <c r="D75" s="5" t="s">
        <v>36</v>
      </c>
      <c r="E75" s="3"/>
      <c r="F75" s="4"/>
      <c r="G75" s="4">
        <v>24035063.25</v>
      </c>
    </row>
    <row r="76" spans="1:8" x14ac:dyDescent="0.25">
      <c r="A76" s="6" t="s">
        <v>77</v>
      </c>
      <c r="B76" s="6" t="s">
        <v>78</v>
      </c>
      <c r="C76" s="6"/>
      <c r="D76" s="6" t="s">
        <v>79</v>
      </c>
      <c r="E76" s="7">
        <v>5</v>
      </c>
      <c r="F76" s="7"/>
      <c r="G76" s="7"/>
    </row>
    <row r="77" spans="1:8" customFormat="1" x14ac:dyDescent="0.25">
      <c r="F77" s="2"/>
      <c r="G77" s="2"/>
    </row>
    <row r="78" spans="1:8" x14ac:dyDescent="0.25">
      <c r="A78" s="3"/>
      <c r="B78" s="3"/>
      <c r="C78" s="3"/>
      <c r="D78" s="3"/>
      <c r="E78" s="3"/>
      <c r="F78" s="4"/>
      <c r="G78" s="4"/>
    </row>
    <row r="79" spans="1:8" x14ac:dyDescent="0.25">
      <c r="A79" s="12" t="s">
        <v>5</v>
      </c>
      <c r="B79" s="12" t="s">
        <v>6</v>
      </c>
      <c r="C79" s="12"/>
      <c r="D79" s="8" t="s">
        <v>7</v>
      </c>
      <c r="E79" s="8" t="s">
        <v>8</v>
      </c>
      <c r="F79" s="9" t="s">
        <v>4</v>
      </c>
      <c r="G79" s="9" t="s">
        <v>1205</v>
      </c>
    </row>
    <row r="80" spans="1:8" x14ac:dyDescent="0.25">
      <c r="F80" s="8" t="s">
        <v>9</v>
      </c>
      <c r="G80" s="8" t="s">
        <v>9</v>
      </c>
    </row>
    <row r="81" spans="1:8" customFormat="1" x14ac:dyDescent="0.25">
      <c r="F81" s="2"/>
      <c r="G81" s="2"/>
    </row>
    <row r="82" spans="1:8" customFormat="1" x14ac:dyDescent="0.25">
      <c r="A82" t="s">
        <v>80</v>
      </c>
      <c r="B82" t="s">
        <v>81</v>
      </c>
      <c r="D82" t="s">
        <v>59</v>
      </c>
      <c r="E82">
        <v>1</v>
      </c>
      <c r="F82" s="2"/>
      <c r="G82" s="2"/>
    </row>
    <row r="83" spans="1:8" customFormat="1" x14ac:dyDescent="0.25">
      <c r="A83" t="s">
        <v>50</v>
      </c>
      <c r="B83" t="s">
        <v>51</v>
      </c>
      <c r="D83" t="s">
        <v>14</v>
      </c>
      <c r="E83">
        <v>30</v>
      </c>
      <c r="F83" s="2"/>
      <c r="G83" s="2"/>
      <c r="H83" t="s">
        <v>1221</v>
      </c>
    </row>
    <row r="84" spans="1:8" customFormat="1" x14ac:dyDescent="0.25">
      <c r="A84" t="s">
        <v>52</v>
      </c>
      <c r="B84" t="s">
        <v>53</v>
      </c>
      <c r="D84" t="s">
        <v>14</v>
      </c>
      <c r="E84">
        <v>30</v>
      </c>
      <c r="F84" s="2">
        <v>5418</v>
      </c>
      <c r="G84" s="2">
        <v>162540</v>
      </c>
      <c r="H84">
        <f>+G84*2</f>
        <v>325080</v>
      </c>
    </row>
    <row r="85" spans="1:8" customFormat="1" x14ac:dyDescent="0.25">
      <c r="A85" t="s">
        <v>54</v>
      </c>
      <c r="B85" t="s">
        <v>55</v>
      </c>
      <c r="D85" t="s">
        <v>56</v>
      </c>
      <c r="E85">
        <v>30</v>
      </c>
      <c r="F85" s="2">
        <v>1543.99</v>
      </c>
      <c r="G85" s="2">
        <v>46319.7</v>
      </c>
      <c r="H85">
        <f t="shared" ref="H85:H87" si="1">+G85*2</f>
        <v>92639.4</v>
      </c>
    </row>
    <row r="86" spans="1:8" customFormat="1" x14ac:dyDescent="0.25">
      <c r="A86" t="s">
        <v>82</v>
      </c>
      <c r="B86" t="s">
        <v>83</v>
      </c>
      <c r="D86" t="s">
        <v>59</v>
      </c>
      <c r="E86">
        <v>1</v>
      </c>
      <c r="F86" s="2">
        <v>150000</v>
      </c>
      <c r="G86" s="2">
        <v>150000</v>
      </c>
      <c r="H86">
        <f t="shared" si="1"/>
        <v>300000</v>
      </c>
    </row>
    <row r="87" spans="1:8" customFormat="1" x14ac:dyDescent="0.25">
      <c r="A87" t="s">
        <v>84</v>
      </c>
      <c r="B87" t="s">
        <v>85</v>
      </c>
      <c r="D87" t="s">
        <v>76</v>
      </c>
      <c r="E87">
        <v>0.125</v>
      </c>
      <c r="F87" s="2">
        <v>390000</v>
      </c>
      <c r="G87" s="2">
        <v>48750</v>
      </c>
      <c r="H87">
        <f t="shared" si="1"/>
        <v>97500</v>
      </c>
    </row>
    <row r="88" spans="1:8" customFormat="1" x14ac:dyDescent="0.25">
      <c r="F88" s="2"/>
      <c r="G88" s="2"/>
    </row>
    <row r="89" spans="1:8" x14ac:dyDescent="0.25">
      <c r="A89" s="3"/>
      <c r="B89" s="3"/>
      <c r="C89" s="3"/>
      <c r="D89" s="5" t="s">
        <v>31</v>
      </c>
      <c r="E89" s="3"/>
      <c r="F89" s="4"/>
      <c r="G89" s="4">
        <v>150000</v>
      </c>
    </row>
    <row r="90" spans="1:8" x14ac:dyDescent="0.25">
      <c r="A90" s="3"/>
      <c r="B90" s="3"/>
      <c r="C90" s="3"/>
      <c r="D90" s="5" t="s">
        <v>32</v>
      </c>
      <c r="E90" s="3"/>
      <c r="F90" s="4"/>
      <c r="G90" s="4">
        <v>162540</v>
      </c>
    </row>
    <row r="91" spans="1:8" x14ac:dyDescent="0.25">
      <c r="A91" s="3"/>
      <c r="B91" s="3"/>
      <c r="C91" s="3"/>
      <c r="D91" s="5" t="s">
        <v>33</v>
      </c>
      <c r="E91" s="3"/>
      <c r="F91" s="4"/>
      <c r="G91" s="4">
        <v>46319.7</v>
      </c>
    </row>
    <row r="92" spans="1:8" x14ac:dyDescent="0.25">
      <c r="A92" s="3"/>
      <c r="B92" s="3"/>
      <c r="C92" s="3"/>
      <c r="D92" s="5" t="s">
        <v>34</v>
      </c>
      <c r="E92" s="3"/>
      <c r="F92" s="4"/>
      <c r="G92" s="4">
        <v>48750</v>
      </c>
    </row>
    <row r="93" spans="1:8" customFormat="1" x14ac:dyDescent="0.25">
      <c r="F93" s="2"/>
      <c r="G93" s="2"/>
    </row>
    <row r="94" spans="1:8" x14ac:dyDescent="0.25">
      <c r="A94" s="3"/>
      <c r="B94" s="5"/>
      <c r="C94" s="5"/>
      <c r="D94" s="5" t="s">
        <v>35</v>
      </c>
      <c r="E94" s="3"/>
      <c r="F94" s="4"/>
      <c r="G94" s="4">
        <v>407609.7</v>
      </c>
    </row>
    <row r="95" spans="1:8" x14ac:dyDescent="0.25">
      <c r="A95" s="3"/>
      <c r="B95" s="5"/>
      <c r="C95" s="5"/>
      <c r="D95" s="5" t="s">
        <v>36</v>
      </c>
      <c r="E95" s="3"/>
      <c r="F95" s="4"/>
      <c r="G95" s="4">
        <v>2038048.5</v>
      </c>
    </row>
    <row r="96" spans="1:8" x14ac:dyDescent="0.25">
      <c r="A96" s="6" t="s">
        <v>86</v>
      </c>
      <c r="B96" s="6" t="s">
        <v>87</v>
      </c>
      <c r="C96" s="6"/>
      <c r="D96" s="6" t="s">
        <v>88</v>
      </c>
      <c r="E96" s="7">
        <v>1140</v>
      </c>
      <c r="F96" s="7"/>
      <c r="G96" s="7"/>
    </row>
    <row r="97" spans="1:7" customFormat="1" x14ac:dyDescent="0.25">
      <c r="F97" s="2"/>
      <c r="G97" s="2"/>
    </row>
    <row r="98" spans="1:7" x14ac:dyDescent="0.25">
      <c r="A98" s="3"/>
      <c r="B98" s="3"/>
      <c r="C98" s="3"/>
      <c r="D98" s="3"/>
      <c r="E98" s="3"/>
      <c r="F98" s="4"/>
      <c r="G98" s="4"/>
    </row>
    <row r="99" spans="1:7" x14ac:dyDescent="0.25">
      <c r="A99" s="12" t="s">
        <v>5</v>
      </c>
      <c r="B99" s="12" t="s">
        <v>6</v>
      </c>
      <c r="C99" s="12"/>
      <c r="D99" s="8" t="s">
        <v>7</v>
      </c>
      <c r="E99" s="8" t="s">
        <v>8</v>
      </c>
      <c r="F99" s="9" t="s">
        <v>4</v>
      </c>
      <c r="G99" s="9" t="s">
        <v>1205</v>
      </c>
    </row>
    <row r="100" spans="1:7" x14ac:dyDescent="0.25">
      <c r="F100" s="8" t="s">
        <v>9</v>
      </c>
      <c r="G100" s="8" t="s">
        <v>9</v>
      </c>
    </row>
    <row r="101" spans="1:7" customFormat="1" x14ac:dyDescent="0.25">
      <c r="F101" s="2"/>
      <c r="G101" s="2"/>
    </row>
    <row r="102" spans="1:7" customFormat="1" x14ac:dyDescent="0.25">
      <c r="A102" t="s">
        <v>89</v>
      </c>
      <c r="B102" t="s">
        <v>90</v>
      </c>
      <c r="D102" t="s">
        <v>3</v>
      </c>
      <c r="E102">
        <v>0.18</v>
      </c>
      <c r="F102" s="2"/>
      <c r="G102" s="2"/>
    </row>
    <row r="103" spans="1:7" customFormat="1" x14ac:dyDescent="0.25">
      <c r="A103" t="s">
        <v>12</v>
      </c>
      <c r="B103" t="s">
        <v>13</v>
      </c>
      <c r="D103" t="s">
        <v>14</v>
      </c>
      <c r="E103">
        <v>0.27</v>
      </c>
      <c r="F103" s="2"/>
      <c r="G103" s="2"/>
    </row>
    <row r="104" spans="1:7" customFormat="1" x14ac:dyDescent="0.25">
      <c r="A104" t="s">
        <v>15</v>
      </c>
      <c r="B104" t="s">
        <v>13</v>
      </c>
      <c r="D104" t="s">
        <v>14</v>
      </c>
      <c r="E104">
        <v>0.27</v>
      </c>
      <c r="F104" s="2">
        <v>5209</v>
      </c>
      <c r="G104" s="2">
        <v>1406.43</v>
      </c>
    </row>
    <row r="105" spans="1:7" customFormat="1" x14ac:dyDescent="0.25">
      <c r="A105" t="s">
        <v>16</v>
      </c>
      <c r="B105" t="s">
        <v>17</v>
      </c>
      <c r="D105" t="s">
        <v>18</v>
      </c>
      <c r="E105">
        <v>4.0000000000000001E-3</v>
      </c>
      <c r="F105" s="2">
        <v>41904</v>
      </c>
      <c r="G105" s="2">
        <v>157.13999999999999</v>
      </c>
    </row>
    <row r="106" spans="1:7" customFormat="1" x14ac:dyDescent="0.25">
      <c r="A106" t="s">
        <v>41</v>
      </c>
      <c r="B106" t="s">
        <v>42</v>
      </c>
      <c r="D106" t="s">
        <v>18</v>
      </c>
      <c r="E106">
        <v>3.7999999999999999E-2</v>
      </c>
      <c r="F106" s="2">
        <v>23464</v>
      </c>
      <c r="G106" s="2">
        <v>879.9</v>
      </c>
    </row>
    <row r="107" spans="1:7" customFormat="1" x14ac:dyDescent="0.25">
      <c r="A107" t="s">
        <v>91</v>
      </c>
      <c r="B107" t="s">
        <v>92</v>
      </c>
      <c r="D107" t="s">
        <v>18</v>
      </c>
      <c r="E107">
        <v>6.8000000000000005E-2</v>
      </c>
      <c r="F107" s="2">
        <v>3000</v>
      </c>
      <c r="G107" s="2">
        <v>202.5</v>
      </c>
    </row>
    <row r="108" spans="1:7" customFormat="1" x14ac:dyDescent="0.25">
      <c r="A108" t="s">
        <v>21</v>
      </c>
      <c r="B108" t="s">
        <v>22</v>
      </c>
      <c r="D108" t="s">
        <v>23</v>
      </c>
      <c r="E108">
        <v>0.54</v>
      </c>
      <c r="F108" s="2">
        <v>600</v>
      </c>
      <c r="G108" s="2">
        <v>324</v>
      </c>
    </row>
    <row r="109" spans="1:7" customFormat="1" x14ac:dyDescent="0.25">
      <c r="A109" t="s">
        <v>43</v>
      </c>
      <c r="B109" t="s">
        <v>44</v>
      </c>
      <c r="D109" t="s">
        <v>3</v>
      </c>
      <c r="E109">
        <v>9.8000000000000004E-2</v>
      </c>
      <c r="F109" s="2">
        <v>9120</v>
      </c>
      <c r="G109" s="2">
        <v>891.39</v>
      </c>
    </row>
    <row r="110" spans="1:7" customFormat="1" x14ac:dyDescent="0.25">
      <c r="A110" t="s">
        <v>93</v>
      </c>
      <c r="B110" t="s">
        <v>94</v>
      </c>
      <c r="D110" t="s">
        <v>95</v>
      </c>
      <c r="E110">
        <v>6.0000000000000001E-3</v>
      </c>
      <c r="F110" s="2">
        <v>45000</v>
      </c>
      <c r="G110" s="2">
        <v>270</v>
      </c>
    </row>
    <row r="111" spans="1:7" customFormat="1" x14ac:dyDescent="0.25">
      <c r="F111" s="2"/>
      <c r="G111" s="2"/>
    </row>
    <row r="112" spans="1:7" x14ac:dyDescent="0.25">
      <c r="A112" s="3"/>
      <c r="B112" s="3"/>
      <c r="C112" s="3"/>
      <c r="D112" s="5" t="s">
        <v>31</v>
      </c>
      <c r="E112" s="3"/>
      <c r="F112" s="4"/>
      <c r="G112" s="4">
        <v>1215.3900000000001</v>
      </c>
    </row>
    <row r="113" spans="1:7" x14ac:dyDescent="0.25">
      <c r="A113" s="3"/>
      <c r="B113" s="3"/>
      <c r="C113" s="3"/>
      <c r="D113" s="5" t="s">
        <v>32</v>
      </c>
      <c r="E113" s="3"/>
      <c r="F113" s="4"/>
      <c r="G113" s="4">
        <v>1406.43</v>
      </c>
    </row>
    <row r="114" spans="1:7" x14ac:dyDescent="0.25">
      <c r="A114" s="3"/>
      <c r="B114" s="3"/>
      <c r="C114" s="3"/>
      <c r="D114" s="5" t="s">
        <v>33</v>
      </c>
      <c r="E114" s="3"/>
      <c r="F114" s="4"/>
      <c r="G114" s="4">
        <v>1239.54</v>
      </c>
    </row>
    <row r="115" spans="1:7" x14ac:dyDescent="0.25">
      <c r="A115" s="3"/>
      <c r="B115" s="3"/>
      <c r="C115" s="3"/>
      <c r="D115" s="5" t="s">
        <v>34</v>
      </c>
      <c r="E115" s="3"/>
      <c r="F115" s="4"/>
      <c r="G115" s="4">
        <v>270</v>
      </c>
    </row>
    <row r="116" spans="1:7" customFormat="1" x14ac:dyDescent="0.25">
      <c r="F116" s="2"/>
      <c r="G116" s="2"/>
    </row>
    <row r="117" spans="1:7" x14ac:dyDescent="0.25">
      <c r="A117" s="3"/>
      <c r="B117" s="5"/>
      <c r="C117" s="5"/>
      <c r="D117" s="5" t="s">
        <v>35</v>
      </c>
      <c r="E117" s="3"/>
      <c r="F117" s="4"/>
      <c r="G117" s="4">
        <v>4131.3599999999997</v>
      </c>
    </row>
    <row r="118" spans="1:7" x14ac:dyDescent="0.25">
      <c r="A118" s="3"/>
      <c r="B118" s="5"/>
      <c r="C118" s="5"/>
      <c r="D118" s="5" t="s">
        <v>36</v>
      </c>
      <c r="E118" s="3"/>
      <c r="F118" s="4"/>
      <c r="G118" s="4">
        <v>4709750.4000000004</v>
      </c>
    </row>
    <row r="119" spans="1:7" x14ac:dyDescent="0.25">
      <c r="A119" s="6" t="s">
        <v>96</v>
      </c>
      <c r="B119" s="6" t="s">
        <v>97</v>
      </c>
      <c r="C119" s="6"/>
      <c r="D119" s="6" t="s">
        <v>98</v>
      </c>
      <c r="E119" s="7">
        <v>1</v>
      </c>
      <c r="F119" s="7"/>
      <c r="G119" s="7"/>
    </row>
    <row r="120" spans="1:7" customFormat="1" x14ac:dyDescent="0.25">
      <c r="F120" s="2"/>
      <c r="G120" s="2"/>
    </row>
    <row r="121" spans="1:7" x14ac:dyDescent="0.25">
      <c r="A121" s="3"/>
      <c r="B121" s="3"/>
      <c r="C121" s="3"/>
      <c r="D121" s="3"/>
      <c r="E121" s="3"/>
      <c r="F121" s="4"/>
      <c r="G121" s="4"/>
    </row>
    <row r="122" spans="1:7" x14ac:dyDescent="0.25">
      <c r="A122" s="12" t="s">
        <v>5</v>
      </c>
      <c r="B122" s="12" t="s">
        <v>6</v>
      </c>
      <c r="C122" s="12"/>
      <c r="D122" s="8" t="s">
        <v>7</v>
      </c>
      <c r="E122" s="8" t="s">
        <v>8</v>
      </c>
      <c r="F122" s="9" t="s">
        <v>4</v>
      </c>
      <c r="G122" s="9" t="s">
        <v>1205</v>
      </c>
    </row>
    <row r="123" spans="1:7" x14ac:dyDescent="0.25">
      <c r="F123" s="8" t="s">
        <v>9</v>
      </c>
      <c r="G123" s="8" t="s">
        <v>9</v>
      </c>
    </row>
    <row r="124" spans="1:7" customFormat="1" x14ac:dyDescent="0.25">
      <c r="F124" s="2"/>
      <c r="G124" s="2"/>
    </row>
    <row r="125" spans="1:7" customFormat="1" x14ac:dyDescent="0.25">
      <c r="F125" s="2"/>
      <c r="G125" s="2"/>
    </row>
    <row r="126" spans="1:7" customFormat="1" x14ac:dyDescent="0.25">
      <c r="F126" s="2"/>
      <c r="G126" s="2"/>
    </row>
    <row r="127" spans="1:7" x14ac:dyDescent="0.25">
      <c r="A127" s="3"/>
      <c r="B127" s="5"/>
      <c r="C127" s="5"/>
      <c r="D127" s="5" t="s">
        <v>35</v>
      </c>
      <c r="E127" s="3"/>
      <c r="F127" s="4"/>
      <c r="G127" s="4">
        <v>0</v>
      </c>
    </row>
    <row r="128" spans="1:7" x14ac:dyDescent="0.25">
      <c r="A128" s="3"/>
      <c r="B128" s="5"/>
      <c r="C128" s="5"/>
      <c r="D128" s="5" t="s">
        <v>36</v>
      </c>
      <c r="E128" s="3"/>
      <c r="F128" s="4"/>
      <c r="G128" s="4">
        <v>0</v>
      </c>
    </row>
    <row r="129" spans="1:7" x14ac:dyDescent="0.25">
      <c r="A129" s="6" t="s">
        <v>99</v>
      </c>
      <c r="B129" s="6" t="s">
        <v>100</v>
      </c>
      <c r="C129" s="6"/>
      <c r="D129" s="6" t="s">
        <v>98</v>
      </c>
      <c r="E129" s="7">
        <v>1</v>
      </c>
      <c r="F129" s="7"/>
      <c r="G129" s="7"/>
    </row>
    <row r="130" spans="1:7" customFormat="1" x14ac:dyDescent="0.25">
      <c r="F130" s="2"/>
      <c r="G130" s="2"/>
    </row>
    <row r="131" spans="1:7" x14ac:dyDescent="0.25">
      <c r="A131" s="3"/>
      <c r="B131" s="3"/>
      <c r="C131" s="3"/>
      <c r="D131" s="3"/>
      <c r="E131" s="3"/>
      <c r="F131" s="4"/>
      <c r="G131" s="4"/>
    </row>
    <row r="132" spans="1:7" x14ac:dyDescent="0.25">
      <c r="A132" s="12" t="s">
        <v>5</v>
      </c>
      <c r="B132" s="12" t="s">
        <v>6</v>
      </c>
      <c r="C132" s="12"/>
      <c r="D132" s="8" t="s">
        <v>7</v>
      </c>
      <c r="E132" s="8" t="s">
        <v>8</v>
      </c>
      <c r="F132" s="9" t="s">
        <v>4</v>
      </c>
      <c r="G132" s="9" t="s">
        <v>1205</v>
      </c>
    </row>
    <row r="133" spans="1:7" x14ac:dyDescent="0.25">
      <c r="F133" s="8" t="s">
        <v>9</v>
      </c>
      <c r="G133" s="8" t="s">
        <v>9</v>
      </c>
    </row>
    <row r="134" spans="1:7" customFormat="1" x14ac:dyDescent="0.25">
      <c r="F134" s="2"/>
      <c r="G134" s="2"/>
    </row>
    <row r="135" spans="1:7" customFormat="1" x14ac:dyDescent="0.25">
      <c r="F135" s="2"/>
      <c r="G135" s="2"/>
    </row>
    <row r="136" spans="1:7" customFormat="1" x14ac:dyDescent="0.25">
      <c r="F136" s="2"/>
      <c r="G136" s="2"/>
    </row>
    <row r="137" spans="1:7" x14ac:dyDescent="0.25">
      <c r="A137" s="3"/>
      <c r="B137" s="5"/>
      <c r="C137" s="5"/>
      <c r="D137" s="5" t="s">
        <v>35</v>
      </c>
      <c r="E137" s="3"/>
      <c r="F137" s="4"/>
      <c r="G137" s="4">
        <v>0</v>
      </c>
    </row>
    <row r="138" spans="1:7" x14ac:dyDescent="0.25">
      <c r="A138" s="3"/>
      <c r="B138" s="5"/>
      <c r="C138" s="5"/>
      <c r="D138" s="5" t="s">
        <v>36</v>
      </c>
      <c r="E138" s="3"/>
      <c r="F138" s="4"/>
      <c r="G138" s="4">
        <v>0</v>
      </c>
    </row>
    <row r="139" spans="1:7" x14ac:dyDescent="0.25">
      <c r="A139" s="6" t="s">
        <v>101</v>
      </c>
      <c r="B139" s="6" t="s">
        <v>102</v>
      </c>
      <c r="C139" s="6"/>
      <c r="D139" s="6" t="s">
        <v>98</v>
      </c>
      <c r="E139" s="7">
        <v>1</v>
      </c>
      <c r="F139" s="7"/>
      <c r="G139" s="7"/>
    </row>
    <row r="140" spans="1:7" customFormat="1" x14ac:dyDescent="0.25">
      <c r="F140" s="2"/>
      <c r="G140" s="2"/>
    </row>
    <row r="141" spans="1:7" x14ac:dyDescent="0.25">
      <c r="A141" s="3"/>
      <c r="B141" s="3"/>
      <c r="C141" s="3"/>
      <c r="D141" s="3"/>
      <c r="E141" s="3"/>
      <c r="F141" s="4"/>
      <c r="G141" s="4"/>
    </row>
    <row r="142" spans="1:7" x14ac:dyDescent="0.25">
      <c r="A142" s="12" t="s">
        <v>5</v>
      </c>
      <c r="B142" s="12" t="s">
        <v>6</v>
      </c>
      <c r="C142" s="12"/>
      <c r="D142" s="8" t="s">
        <v>7</v>
      </c>
      <c r="E142" s="8" t="s">
        <v>8</v>
      </c>
      <c r="F142" s="9" t="s">
        <v>4</v>
      </c>
      <c r="G142" s="9" t="s">
        <v>1205</v>
      </c>
    </row>
    <row r="143" spans="1:7" x14ac:dyDescent="0.25">
      <c r="F143" s="8" t="s">
        <v>9</v>
      </c>
      <c r="G143" s="8" t="s">
        <v>9</v>
      </c>
    </row>
    <row r="144" spans="1:7" customFormat="1" x14ac:dyDescent="0.25">
      <c r="F144" s="2"/>
      <c r="G144" s="2"/>
    </row>
    <row r="145" spans="1:7" customFormat="1" x14ac:dyDescent="0.25">
      <c r="A145" t="s">
        <v>50</v>
      </c>
      <c r="B145" t="s">
        <v>51</v>
      </c>
      <c r="D145" t="s">
        <v>14</v>
      </c>
      <c r="E145">
        <v>120</v>
      </c>
      <c r="F145" s="2"/>
      <c r="G145" s="2"/>
    </row>
    <row r="146" spans="1:7" customFormat="1" x14ac:dyDescent="0.25">
      <c r="A146" t="s">
        <v>52</v>
      </c>
      <c r="B146" t="s">
        <v>53</v>
      </c>
      <c r="D146" t="s">
        <v>14</v>
      </c>
      <c r="E146">
        <v>120</v>
      </c>
      <c r="F146" s="2">
        <v>5418</v>
      </c>
      <c r="G146" s="2">
        <v>650160</v>
      </c>
    </row>
    <row r="147" spans="1:7" customFormat="1" x14ac:dyDescent="0.25">
      <c r="A147" t="s">
        <v>54</v>
      </c>
      <c r="B147" t="s">
        <v>55</v>
      </c>
      <c r="D147" t="s">
        <v>56</v>
      </c>
      <c r="E147">
        <v>120</v>
      </c>
      <c r="F147" s="2">
        <v>1543.99</v>
      </c>
      <c r="G147" s="2">
        <v>185278.8</v>
      </c>
    </row>
    <row r="148" spans="1:7" customFormat="1" x14ac:dyDescent="0.25">
      <c r="A148" t="s">
        <v>103</v>
      </c>
      <c r="B148" t="s">
        <v>104</v>
      </c>
      <c r="D148" t="s">
        <v>98</v>
      </c>
      <c r="E148">
        <v>1</v>
      </c>
      <c r="F148" s="2">
        <v>1147296</v>
      </c>
      <c r="G148" s="2">
        <v>1147296</v>
      </c>
    </row>
    <row r="149" spans="1:7" customFormat="1" x14ac:dyDescent="0.25">
      <c r="A149" t="s">
        <v>105</v>
      </c>
      <c r="B149" t="s">
        <v>106</v>
      </c>
      <c r="D149" t="s">
        <v>76</v>
      </c>
      <c r="E149">
        <v>1</v>
      </c>
      <c r="F149" s="2">
        <v>390000</v>
      </c>
      <c r="G149" s="2">
        <v>390000</v>
      </c>
    </row>
    <row r="150" spans="1:7" customFormat="1" x14ac:dyDescent="0.25">
      <c r="F150" s="2"/>
      <c r="G150" s="2"/>
    </row>
    <row r="151" spans="1:7" x14ac:dyDescent="0.25">
      <c r="A151" s="3"/>
      <c r="B151" s="3"/>
      <c r="C151" s="3"/>
      <c r="D151" s="5" t="s">
        <v>32</v>
      </c>
      <c r="E151" s="3"/>
      <c r="F151" s="4"/>
      <c r="G151" s="4">
        <v>650160</v>
      </c>
    </row>
    <row r="152" spans="1:7" x14ac:dyDescent="0.25">
      <c r="A152" s="3"/>
      <c r="B152" s="3"/>
      <c r="C152" s="3"/>
      <c r="D152" s="5" t="s">
        <v>33</v>
      </c>
      <c r="E152" s="3"/>
      <c r="F152" s="4"/>
      <c r="G152" s="4">
        <v>185278.8</v>
      </c>
    </row>
    <row r="153" spans="1:7" x14ac:dyDescent="0.25">
      <c r="A153" s="3"/>
      <c r="B153" s="3"/>
      <c r="C153" s="3"/>
      <c r="D153" s="5" t="s">
        <v>34</v>
      </c>
      <c r="E153" s="3"/>
      <c r="F153" s="4"/>
      <c r="G153" s="4">
        <v>1537296</v>
      </c>
    </row>
    <row r="154" spans="1:7" customFormat="1" x14ac:dyDescent="0.25">
      <c r="F154" s="2"/>
      <c r="G154" s="2"/>
    </row>
    <row r="155" spans="1:7" x14ac:dyDescent="0.25">
      <c r="A155" s="3"/>
      <c r="B155" s="5"/>
      <c r="C155" s="5"/>
      <c r="D155" s="5" t="s">
        <v>35</v>
      </c>
      <c r="E155" s="3"/>
      <c r="F155" s="4"/>
      <c r="G155" s="4">
        <v>2372734.7999999998</v>
      </c>
    </row>
    <row r="156" spans="1:7" x14ac:dyDescent="0.25">
      <c r="A156" s="3"/>
      <c r="B156" s="5"/>
      <c r="C156" s="5"/>
      <c r="D156" s="5" t="s">
        <v>36</v>
      </c>
      <c r="E156" s="3"/>
      <c r="F156" s="4"/>
      <c r="G156" s="4">
        <v>2372734.7999999998</v>
      </c>
    </row>
    <row r="157" spans="1:7" x14ac:dyDescent="0.25">
      <c r="A157" s="6" t="s">
        <v>107</v>
      </c>
      <c r="B157" s="6" t="s">
        <v>108</v>
      </c>
      <c r="C157" s="6"/>
      <c r="D157" s="6" t="s">
        <v>88</v>
      </c>
      <c r="E157" s="7">
        <v>3500</v>
      </c>
      <c r="F157" s="7"/>
      <c r="G157" s="7"/>
    </row>
    <row r="158" spans="1:7" customFormat="1" x14ac:dyDescent="0.25">
      <c r="F158" s="2"/>
      <c r="G158" s="2"/>
    </row>
    <row r="159" spans="1:7" x14ac:dyDescent="0.25">
      <c r="A159" s="3"/>
      <c r="B159" s="3"/>
      <c r="C159" s="3"/>
      <c r="D159" s="3"/>
      <c r="E159" s="3"/>
      <c r="F159" s="4"/>
      <c r="G159" s="4"/>
    </row>
    <row r="160" spans="1:7" x14ac:dyDescent="0.25">
      <c r="A160" s="12" t="s">
        <v>5</v>
      </c>
      <c r="B160" s="12" t="s">
        <v>6</v>
      </c>
      <c r="C160" s="12"/>
      <c r="D160" s="8" t="s">
        <v>7</v>
      </c>
      <c r="E160" s="8" t="s">
        <v>8</v>
      </c>
      <c r="F160" s="9" t="s">
        <v>4</v>
      </c>
      <c r="G160" s="9" t="s">
        <v>1205</v>
      </c>
    </row>
    <row r="161" spans="1:7" x14ac:dyDescent="0.25">
      <c r="F161" s="8" t="s">
        <v>9</v>
      </c>
      <c r="G161" s="8" t="s">
        <v>9</v>
      </c>
    </row>
    <row r="162" spans="1:7" customFormat="1" x14ac:dyDescent="0.25">
      <c r="F162" s="2"/>
      <c r="G162" s="2"/>
    </row>
    <row r="163" spans="1:7" customFormat="1" x14ac:dyDescent="0.25">
      <c r="A163" t="s">
        <v>109</v>
      </c>
      <c r="B163" t="s">
        <v>110</v>
      </c>
      <c r="D163" t="s">
        <v>88</v>
      </c>
      <c r="E163">
        <v>1</v>
      </c>
      <c r="F163" s="2"/>
      <c r="G163" s="2"/>
    </row>
    <row r="164" spans="1:7" customFormat="1" x14ac:dyDescent="0.25">
      <c r="A164" t="s">
        <v>111</v>
      </c>
      <c r="B164" t="s">
        <v>112</v>
      </c>
      <c r="D164" t="s">
        <v>14</v>
      </c>
      <c r="E164">
        <v>0.63</v>
      </c>
      <c r="F164" s="2"/>
      <c r="G164" s="2"/>
    </row>
    <row r="165" spans="1:7" customFormat="1" x14ac:dyDescent="0.25">
      <c r="A165" t="s">
        <v>113</v>
      </c>
      <c r="B165" t="s">
        <v>114</v>
      </c>
      <c r="D165" t="s">
        <v>14</v>
      </c>
      <c r="E165">
        <v>0.63</v>
      </c>
      <c r="F165" s="2">
        <v>5418</v>
      </c>
      <c r="G165" s="2">
        <v>3413.34</v>
      </c>
    </row>
    <row r="166" spans="1:7" customFormat="1" x14ac:dyDescent="0.25">
      <c r="A166" t="s">
        <v>54</v>
      </c>
      <c r="B166" t="s">
        <v>55</v>
      </c>
      <c r="D166" t="s">
        <v>56</v>
      </c>
      <c r="E166">
        <v>0.63</v>
      </c>
      <c r="F166" s="2">
        <v>1543.99</v>
      </c>
      <c r="G166" s="2">
        <v>972.71</v>
      </c>
    </row>
    <row r="167" spans="1:7" customFormat="1" x14ac:dyDescent="0.25">
      <c r="A167" t="s">
        <v>115</v>
      </c>
      <c r="B167" t="s">
        <v>116</v>
      </c>
      <c r="D167" t="s">
        <v>59</v>
      </c>
      <c r="E167">
        <v>1.2</v>
      </c>
      <c r="F167" s="2">
        <v>1421</v>
      </c>
      <c r="G167" s="2">
        <v>1705.2</v>
      </c>
    </row>
    <row r="168" spans="1:7" customFormat="1" x14ac:dyDescent="0.25">
      <c r="A168" t="s">
        <v>117</v>
      </c>
      <c r="B168" t="s">
        <v>118</v>
      </c>
      <c r="D168" t="s">
        <v>59</v>
      </c>
      <c r="E168">
        <v>0.37</v>
      </c>
      <c r="F168" s="2">
        <v>5800</v>
      </c>
      <c r="G168" s="2">
        <v>2146</v>
      </c>
    </row>
    <row r="169" spans="1:7" customFormat="1" x14ac:dyDescent="0.25">
      <c r="A169" t="s">
        <v>119</v>
      </c>
      <c r="B169" t="s">
        <v>120</v>
      </c>
      <c r="D169" t="s">
        <v>88</v>
      </c>
      <c r="E169">
        <v>1</v>
      </c>
      <c r="F169" s="2">
        <v>350</v>
      </c>
      <c r="G169" s="2">
        <v>350</v>
      </c>
    </row>
    <row r="170" spans="1:7" customFormat="1" x14ac:dyDescent="0.25">
      <c r="A170" t="s">
        <v>121</v>
      </c>
      <c r="B170" t="s">
        <v>122</v>
      </c>
      <c r="D170" t="s">
        <v>30</v>
      </c>
      <c r="E170">
        <v>1</v>
      </c>
      <c r="F170" s="2">
        <v>600</v>
      </c>
      <c r="G170" s="2">
        <v>600</v>
      </c>
    </row>
    <row r="171" spans="1:7" customFormat="1" x14ac:dyDescent="0.25">
      <c r="F171" s="2"/>
      <c r="G171" s="2"/>
    </row>
    <row r="172" spans="1:7" x14ac:dyDescent="0.25">
      <c r="A172" s="3"/>
      <c r="B172" s="3"/>
      <c r="C172" s="3"/>
      <c r="D172" s="5" t="s">
        <v>31</v>
      </c>
      <c r="E172" s="3"/>
      <c r="F172" s="4"/>
      <c r="G172" s="4">
        <v>4801.2</v>
      </c>
    </row>
    <row r="173" spans="1:7" x14ac:dyDescent="0.25">
      <c r="A173" s="3"/>
      <c r="B173" s="3"/>
      <c r="C173" s="3"/>
      <c r="D173" s="5" t="s">
        <v>32</v>
      </c>
      <c r="E173" s="3"/>
      <c r="F173" s="4"/>
      <c r="G173" s="4">
        <v>3413.34</v>
      </c>
    </row>
    <row r="174" spans="1:7" x14ac:dyDescent="0.25">
      <c r="A174" s="3"/>
      <c r="B174" s="3"/>
      <c r="C174" s="3"/>
      <c r="D174" s="5" t="s">
        <v>33</v>
      </c>
      <c r="E174" s="3"/>
      <c r="F174" s="4"/>
      <c r="G174" s="4">
        <v>972.71</v>
      </c>
    </row>
    <row r="175" spans="1:7" customFormat="1" x14ac:dyDescent="0.25">
      <c r="F175" s="2"/>
      <c r="G175" s="2"/>
    </row>
    <row r="176" spans="1:7" x14ac:dyDescent="0.25">
      <c r="A176" s="3"/>
      <c r="B176" s="5"/>
      <c r="C176" s="5"/>
      <c r="D176" s="5" t="s">
        <v>35</v>
      </c>
      <c r="E176" s="3"/>
      <c r="F176" s="4"/>
      <c r="G176" s="4">
        <v>9187.25</v>
      </c>
    </row>
    <row r="177" spans="1:7" x14ac:dyDescent="0.25">
      <c r="A177" s="3"/>
      <c r="B177" s="5"/>
      <c r="C177" s="5"/>
      <c r="D177" s="5" t="s">
        <v>36</v>
      </c>
      <c r="E177" s="3"/>
      <c r="F177" s="4"/>
      <c r="G177" s="4">
        <v>32155375</v>
      </c>
    </row>
    <row r="178" spans="1:7" x14ac:dyDescent="0.25">
      <c r="A178" s="6" t="s">
        <v>123</v>
      </c>
      <c r="B178" s="6" t="s">
        <v>124</v>
      </c>
      <c r="C178" s="6"/>
      <c r="D178" s="6" t="s">
        <v>98</v>
      </c>
      <c r="E178" s="7">
        <v>1</v>
      </c>
      <c r="F178" s="7"/>
      <c r="G178" s="7"/>
    </row>
    <row r="179" spans="1:7" customFormat="1" x14ac:dyDescent="0.25">
      <c r="F179" s="2"/>
      <c r="G179" s="2"/>
    </row>
    <row r="180" spans="1:7" x14ac:dyDescent="0.25">
      <c r="A180" s="3"/>
      <c r="B180" s="3"/>
      <c r="C180" s="3"/>
      <c r="D180" s="3"/>
      <c r="E180" s="3"/>
      <c r="F180" s="4"/>
      <c r="G180" s="4"/>
    </row>
    <row r="181" spans="1:7" x14ac:dyDescent="0.25">
      <c r="A181" s="12" t="s">
        <v>5</v>
      </c>
      <c r="B181" s="12" t="s">
        <v>6</v>
      </c>
      <c r="C181" s="12"/>
      <c r="D181" s="8" t="s">
        <v>7</v>
      </c>
      <c r="E181" s="8" t="s">
        <v>8</v>
      </c>
      <c r="F181" s="9" t="s">
        <v>4</v>
      </c>
      <c r="G181" s="9" t="s">
        <v>1205</v>
      </c>
    </row>
    <row r="182" spans="1:7" x14ac:dyDescent="0.25">
      <c r="F182" s="8" t="s">
        <v>9</v>
      </c>
      <c r="G182" s="8" t="s">
        <v>9</v>
      </c>
    </row>
    <row r="183" spans="1:7" customFormat="1" x14ac:dyDescent="0.25">
      <c r="F183" s="2"/>
      <c r="G183" s="2"/>
    </row>
    <row r="184" spans="1:7" customFormat="1" x14ac:dyDescent="0.25">
      <c r="A184" t="s">
        <v>125</v>
      </c>
      <c r="B184" t="s">
        <v>126</v>
      </c>
      <c r="D184" t="s">
        <v>14</v>
      </c>
      <c r="E184" s="1">
        <v>3456</v>
      </c>
      <c r="F184" s="2"/>
      <c r="G184" s="2"/>
    </row>
    <row r="185" spans="1:7" customFormat="1" x14ac:dyDescent="0.25">
      <c r="A185" t="s">
        <v>127</v>
      </c>
      <c r="B185" t="s">
        <v>128</v>
      </c>
      <c r="D185" t="s">
        <v>14</v>
      </c>
      <c r="E185" s="1">
        <v>3456</v>
      </c>
      <c r="F185" s="2">
        <v>5418</v>
      </c>
      <c r="G185" s="2">
        <v>18724608</v>
      </c>
    </row>
    <row r="186" spans="1:7" customFormat="1" x14ac:dyDescent="0.25">
      <c r="A186" t="s">
        <v>54</v>
      </c>
      <c r="B186" t="s">
        <v>55</v>
      </c>
      <c r="D186" t="s">
        <v>56</v>
      </c>
      <c r="E186" s="1">
        <v>3456</v>
      </c>
      <c r="F186" s="2">
        <v>1543.99</v>
      </c>
      <c r="G186" s="2">
        <v>5336029.4400000004</v>
      </c>
    </row>
    <row r="187" spans="1:7" customFormat="1" x14ac:dyDescent="0.25">
      <c r="F187" s="2"/>
      <c r="G187" s="2"/>
    </row>
    <row r="188" spans="1:7" x14ac:dyDescent="0.25">
      <c r="A188" s="3"/>
      <c r="B188" s="3"/>
      <c r="C188" s="3"/>
      <c r="D188" s="5" t="s">
        <v>32</v>
      </c>
      <c r="E188" s="3"/>
      <c r="F188" s="4"/>
      <c r="G188" s="4">
        <v>18724608</v>
      </c>
    </row>
    <row r="189" spans="1:7" x14ac:dyDescent="0.25">
      <c r="A189" s="3"/>
      <c r="B189" s="3"/>
      <c r="C189" s="3"/>
      <c r="D189" s="5" t="s">
        <v>33</v>
      </c>
      <c r="E189" s="3"/>
      <c r="F189" s="4"/>
      <c r="G189" s="4">
        <v>5336029.4400000004</v>
      </c>
    </row>
    <row r="190" spans="1:7" customFormat="1" x14ac:dyDescent="0.25">
      <c r="F190" s="2"/>
      <c r="G190" s="2"/>
    </row>
    <row r="191" spans="1:7" x14ac:dyDescent="0.25">
      <c r="A191" s="3"/>
      <c r="B191" s="5"/>
      <c r="C191" s="5"/>
      <c r="D191" s="5" t="s">
        <v>35</v>
      </c>
      <c r="E191" s="3"/>
      <c r="F191" s="4"/>
      <c r="G191" s="4">
        <v>24060637.440000001</v>
      </c>
    </row>
    <row r="192" spans="1:7" x14ac:dyDescent="0.25">
      <c r="A192" s="3"/>
      <c r="B192" s="5"/>
      <c r="C192" s="5"/>
      <c r="D192" s="5" t="s">
        <v>36</v>
      </c>
      <c r="E192" s="3"/>
      <c r="F192" s="4"/>
      <c r="G192" s="4">
        <v>24060637.440000001</v>
      </c>
    </row>
    <row r="193" spans="1:7" x14ac:dyDescent="0.25">
      <c r="A193" s="6" t="s">
        <v>129</v>
      </c>
      <c r="B193" s="6" t="s">
        <v>130</v>
      </c>
      <c r="C193" s="6"/>
      <c r="D193" s="6" t="s">
        <v>3</v>
      </c>
      <c r="E193" s="7">
        <v>239</v>
      </c>
      <c r="F193" s="7"/>
      <c r="G193" s="7"/>
    </row>
    <row r="194" spans="1:7" customFormat="1" x14ac:dyDescent="0.25">
      <c r="F194" s="2"/>
      <c r="G194" s="2"/>
    </row>
    <row r="195" spans="1:7" x14ac:dyDescent="0.25">
      <c r="A195" s="3"/>
      <c r="B195" s="3"/>
      <c r="C195" s="3"/>
      <c r="D195" s="3"/>
      <c r="E195" s="3"/>
      <c r="F195" s="4"/>
      <c r="G195" s="4"/>
    </row>
    <row r="196" spans="1:7" x14ac:dyDescent="0.25">
      <c r="A196" s="12" t="s">
        <v>5</v>
      </c>
      <c r="B196" s="12" t="s">
        <v>6</v>
      </c>
      <c r="C196" s="12"/>
      <c r="D196" s="8" t="s">
        <v>7</v>
      </c>
      <c r="E196" s="8" t="s">
        <v>8</v>
      </c>
      <c r="F196" s="9" t="s">
        <v>4</v>
      </c>
      <c r="G196" s="9" t="s">
        <v>1205</v>
      </c>
    </row>
    <row r="197" spans="1:7" x14ac:dyDescent="0.25">
      <c r="F197" s="8" t="s">
        <v>9</v>
      </c>
      <c r="G197" s="8" t="s">
        <v>9</v>
      </c>
    </row>
    <row r="198" spans="1:7" customFormat="1" x14ac:dyDescent="0.25">
      <c r="F198" s="2"/>
      <c r="G198" s="2"/>
    </row>
    <row r="199" spans="1:7" customFormat="1" x14ac:dyDescent="0.25">
      <c r="A199" t="s">
        <v>131</v>
      </c>
      <c r="B199" t="s">
        <v>132</v>
      </c>
      <c r="D199" t="s">
        <v>3</v>
      </c>
      <c r="E199">
        <v>1</v>
      </c>
      <c r="F199" s="2"/>
      <c r="G199" s="2"/>
    </row>
    <row r="200" spans="1:7" customFormat="1" x14ac:dyDescent="0.25">
      <c r="A200" t="s">
        <v>12</v>
      </c>
      <c r="B200" t="s">
        <v>13</v>
      </c>
      <c r="D200" t="s">
        <v>14</v>
      </c>
      <c r="E200">
        <v>0.2</v>
      </c>
      <c r="F200" s="2"/>
      <c r="G200" s="2"/>
    </row>
    <row r="201" spans="1:7" customFormat="1" x14ac:dyDescent="0.25">
      <c r="A201" t="s">
        <v>15</v>
      </c>
      <c r="B201" t="s">
        <v>13</v>
      </c>
      <c r="D201" t="s">
        <v>14</v>
      </c>
      <c r="E201">
        <v>0.2</v>
      </c>
      <c r="F201" s="2">
        <v>5209</v>
      </c>
      <c r="G201" s="2">
        <v>1041.8</v>
      </c>
    </row>
    <row r="202" spans="1:7" customFormat="1" x14ac:dyDescent="0.25">
      <c r="A202" t="s">
        <v>19</v>
      </c>
      <c r="B202" t="s">
        <v>20</v>
      </c>
      <c r="D202" t="s">
        <v>18</v>
      </c>
      <c r="E202">
        <v>9.0999999999999998E-2</v>
      </c>
      <c r="F202" s="2">
        <v>17171</v>
      </c>
      <c r="G202" s="2">
        <v>1568.28</v>
      </c>
    </row>
    <row r="203" spans="1:7" customFormat="1" x14ac:dyDescent="0.25">
      <c r="A203" t="s">
        <v>133</v>
      </c>
      <c r="B203" t="s">
        <v>134</v>
      </c>
      <c r="D203" t="s">
        <v>18</v>
      </c>
      <c r="E203">
        <v>9.2999999999999999E-2</v>
      </c>
      <c r="F203" s="2">
        <v>23995</v>
      </c>
      <c r="G203" s="2">
        <v>2239.5300000000002</v>
      </c>
    </row>
    <row r="204" spans="1:7" customFormat="1" x14ac:dyDescent="0.25">
      <c r="A204" t="s">
        <v>21</v>
      </c>
      <c r="B204" t="s">
        <v>22</v>
      </c>
      <c r="D204" t="s">
        <v>23</v>
      </c>
      <c r="E204">
        <v>1.8</v>
      </c>
      <c r="F204" s="2">
        <v>600</v>
      </c>
      <c r="G204" s="2">
        <v>1080</v>
      </c>
    </row>
    <row r="205" spans="1:7" customFormat="1" x14ac:dyDescent="0.25">
      <c r="A205" t="s">
        <v>135</v>
      </c>
      <c r="B205" t="s">
        <v>136</v>
      </c>
      <c r="D205" t="s">
        <v>137</v>
      </c>
      <c r="E205">
        <v>1</v>
      </c>
      <c r="F205" s="2">
        <v>850</v>
      </c>
      <c r="G205" s="2">
        <v>850</v>
      </c>
    </row>
    <row r="206" spans="1:7" customFormat="1" x14ac:dyDescent="0.25">
      <c r="F206" s="2"/>
      <c r="G206" s="2"/>
    </row>
    <row r="207" spans="1:7" x14ac:dyDescent="0.25">
      <c r="A207" s="3"/>
      <c r="B207" s="3"/>
      <c r="C207" s="3"/>
      <c r="D207" s="5" t="s">
        <v>31</v>
      </c>
      <c r="E207" s="3"/>
      <c r="F207" s="4"/>
      <c r="G207" s="4">
        <v>1930</v>
      </c>
    </row>
    <row r="208" spans="1:7" x14ac:dyDescent="0.25">
      <c r="A208" s="3"/>
      <c r="B208" s="3"/>
      <c r="C208" s="3"/>
      <c r="D208" s="5" t="s">
        <v>32</v>
      </c>
      <c r="E208" s="3"/>
      <c r="F208" s="4"/>
      <c r="G208" s="4">
        <v>1041.8</v>
      </c>
    </row>
    <row r="209" spans="1:7" x14ac:dyDescent="0.25">
      <c r="A209" s="3"/>
      <c r="B209" s="3"/>
      <c r="C209" s="3"/>
      <c r="D209" s="5" t="s">
        <v>33</v>
      </c>
      <c r="E209" s="3"/>
      <c r="F209" s="4"/>
      <c r="G209" s="4">
        <v>3807.81</v>
      </c>
    </row>
    <row r="210" spans="1:7" customFormat="1" x14ac:dyDescent="0.25">
      <c r="F210" s="2"/>
      <c r="G210" s="2"/>
    </row>
    <row r="211" spans="1:7" x14ac:dyDescent="0.25">
      <c r="A211" s="3"/>
      <c r="B211" s="5"/>
      <c r="C211" s="5"/>
      <c r="D211" s="5" t="s">
        <v>35</v>
      </c>
      <c r="E211" s="3"/>
      <c r="F211" s="4"/>
      <c r="G211" s="4">
        <v>6779.61</v>
      </c>
    </row>
    <row r="212" spans="1:7" x14ac:dyDescent="0.25">
      <c r="A212" s="3"/>
      <c r="B212" s="5"/>
      <c r="C212" s="5"/>
      <c r="D212" s="5" t="s">
        <v>36</v>
      </c>
      <c r="E212" s="3"/>
      <c r="F212" s="4"/>
      <c r="G212" s="4">
        <v>1620326.79</v>
      </c>
    </row>
    <row r="213" spans="1:7" x14ac:dyDescent="0.25">
      <c r="A213" s="6" t="s">
        <v>138</v>
      </c>
      <c r="B213" s="6" t="s">
        <v>139</v>
      </c>
      <c r="C213" s="6"/>
      <c r="D213" s="6" t="s">
        <v>3</v>
      </c>
      <c r="E213" s="7">
        <v>14</v>
      </c>
      <c r="F213" s="7"/>
      <c r="G213" s="7"/>
    </row>
    <row r="214" spans="1:7" customFormat="1" x14ac:dyDescent="0.25">
      <c r="F214" s="2"/>
      <c r="G214" s="2"/>
    </row>
    <row r="215" spans="1:7" x14ac:dyDescent="0.25">
      <c r="A215" s="3"/>
      <c r="B215" s="3"/>
      <c r="C215" s="3"/>
      <c r="D215" s="3"/>
      <c r="E215" s="3"/>
      <c r="F215" s="4"/>
      <c r="G215" s="4"/>
    </row>
    <row r="216" spans="1:7" x14ac:dyDescent="0.25">
      <c r="A216" s="12" t="s">
        <v>5</v>
      </c>
      <c r="B216" s="12" t="s">
        <v>6</v>
      </c>
      <c r="C216" s="12"/>
      <c r="D216" s="8" t="s">
        <v>7</v>
      </c>
      <c r="E216" s="8" t="s">
        <v>8</v>
      </c>
      <c r="F216" s="9" t="s">
        <v>4</v>
      </c>
      <c r="G216" s="9" t="s">
        <v>1205</v>
      </c>
    </row>
    <row r="217" spans="1:7" x14ac:dyDescent="0.25">
      <c r="F217" s="8" t="s">
        <v>9</v>
      </c>
      <c r="G217" s="8" t="s">
        <v>9</v>
      </c>
    </row>
    <row r="218" spans="1:7" customFormat="1" x14ac:dyDescent="0.25">
      <c r="F218" s="2"/>
      <c r="G218" s="2"/>
    </row>
    <row r="219" spans="1:7" customFormat="1" x14ac:dyDescent="0.25">
      <c r="A219" t="s">
        <v>140</v>
      </c>
      <c r="B219" t="s">
        <v>141</v>
      </c>
      <c r="D219" t="s">
        <v>3</v>
      </c>
      <c r="E219">
        <v>1</v>
      </c>
      <c r="F219" s="2"/>
      <c r="G219" s="2"/>
    </row>
    <row r="220" spans="1:7" customFormat="1" x14ac:dyDescent="0.25">
      <c r="A220" t="s">
        <v>12</v>
      </c>
      <c r="B220" t="s">
        <v>13</v>
      </c>
      <c r="D220" t="s">
        <v>14</v>
      </c>
      <c r="E220">
        <v>2.5</v>
      </c>
      <c r="F220" s="2"/>
      <c r="G220" s="2"/>
    </row>
    <row r="221" spans="1:7" customFormat="1" x14ac:dyDescent="0.25">
      <c r="A221" t="s">
        <v>15</v>
      </c>
      <c r="B221" t="s">
        <v>13</v>
      </c>
      <c r="D221" t="s">
        <v>14</v>
      </c>
      <c r="E221">
        <v>2.5</v>
      </c>
      <c r="F221" s="2">
        <v>5209</v>
      </c>
      <c r="G221" s="2">
        <v>13022.5</v>
      </c>
    </row>
    <row r="222" spans="1:7" customFormat="1" x14ac:dyDescent="0.25">
      <c r="F222" s="2"/>
      <c r="G222" s="2"/>
    </row>
    <row r="223" spans="1:7" x14ac:dyDescent="0.25">
      <c r="A223" s="3"/>
      <c r="B223" s="3"/>
      <c r="C223" s="3"/>
      <c r="D223" s="5" t="s">
        <v>32</v>
      </c>
      <c r="E223" s="3"/>
      <c r="F223" s="4"/>
      <c r="G223" s="4">
        <v>13022.5</v>
      </c>
    </row>
    <row r="224" spans="1:7" customFormat="1" x14ac:dyDescent="0.25">
      <c r="F224" s="2"/>
      <c r="G224" s="2"/>
    </row>
    <row r="225" spans="1:7" x14ac:dyDescent="0.25">
      <c r="A225" s="3"/>
      <c r="B225" s="5"/>
      <c r="C225" s="5"/>
      <c r="D225" s="5" t="s">
        <v>35</v>
      </c>
      <c r="E225" s="3"/>
      <c r="F225" s="4"/>
      <c r="G225" s="4">
        <v>13022.5</v>
      </c>
    </row>
    <row r="226" spans="1:7" x14ac:dyDescent="0.25">
      <c r="A226" s="3"/>
      <c r="B226" s="5"/>
      <c r="C226" s="5"/>
      <c r="D226" s="5" t="s">
        <v>36</v>
      </c>
      <c r="E226" s="3"/>
      <c r="F226" s="4"/>
      <c r="G226" s="4">
        <v>182315</v>
      </c>
    </row>
    <row r="227" spans="1:7" x14ac:dyDescent="0.25">
      <c r="A227" s="6" t="s">
        <v>142</v>
      </c>
      <c r="B227" s="6" t="s">
        <v>143</v>
      </c>
      <c r="C227" s="6"/>
      <c r="D227" s="6" t="s">
        <v>3</v>
      </c>
      <c r="E227" s="7">
        <v>23</v>
      </c>
      <c r="F227" s="7"/>
      <c r="G227" s="7"/>
    </row>
    <row r="228" spans="1:7" customFormat="1" x14ac:dyDescent="0.25">
      <c r="F228" s="2"/>
      <c r="G228" s="2"/>
    </row>
    <row r="229" spans="1:7" x14ac:dyDescent="0.25">
      <c r="A229" s="3"/>
      <c r="B229" s="3"/>
      <c r="C229" s="3"/>
      <c r="D229" s="3"/>
      <c r="E229" s="3"/>
      <c r="F229" s="4"/>
      <c r="G229" s="4"/>
    </row>
    <row r="230" spans="1:7" x14ac:dyDescent="0.25">
      <c r="A230" s="12" t="s">
        <v>5</v>
      </c>
      <c r="B230" s="12" t="s">
        <v>6</v>
      </c>
      <c r="C230" s="12"/>
      <c r="D230" s="8" t="s">
        <v>7</v>
      </c>
      <c r="E230" s="8" t="s">
        <v>8</v>
      </c>
      <c r="F230" s="9" t="s">
        <v>4</v>
      </c>
      <c r="G230" s="9" t="s">
        <v>1205</v>
      </c>
    </row>
    <row r="231" spans="1:7" x14ac:dyDescent="0.25">
      <c r="F231" s="8" t="s">
        <v>9</v>
      </c>
      <c r="G231" s="8" t="s">
        <v>9</v>
      </c>
    </row>
    <row r="232" spans="1:7" customFormat="1" x14ac:dyDescent="0.25">
      <c r="F232" s="2"/>
      <c r="G232" s="2"/>
    </row>
    <row r="233" spans="1:7" customFormat="1" x14ac:dyDescent="0.25">
      <c r="A233" t="s">
        <v>144</v>
      </c>
      <c r="B233" t="s">
        <v>145</v>
      </c>
      <c r="D233" t="s">
        <v>3</v>
      </c>
      <c r="E233">
        <v>1.1000000000000001</v>
      </c>
      <c r="F233" s="2"/>
      <c r="G233" s="2"/>
    </row>
    <row r="234" spans="1:7" customFormat="1" x14ac:dyDescent="0.25">
      <c r="A234" t="s">
        <v>12</v>
      </c>
      <c r="B234" t="s">
        <v>13</v>
      </c>
      <c r="D234" t="s">
        <v>14</v>
      </c>
      <c r="E234">
        <v>1.32</v>
      </c>
      <c r="F234" s="2"/>
      <c r="G234" s="2"/>
    </row>
    <row r="235" spans="1:7" customFormat="1" x14ac:dyDescent="0.25">
      <c r="A235" t="s">
        <v>15</v>
      </c>
      <c r="B235" t="s">
        <v>13</v>
      </c>
      <c r="D235" t="s">
        <v>14</v>
      </c>
      <c r="E235">
        <v>1.32</v>
      </c>
      <c r="F235" s="2">
        <v>5209</v>
      </c>
      <c r="G235" s="2">
        <v>6875.88</v>
      </c>
    </row>
    <row r="236" spans="1:7" customFormat="1" x14ac:dyDescent="0.25">
      <c r="A236" t="s">
        <v>19</v>
      </c>
      <c r="B236" t="s">
        <v>20</v>
      </c>
      <c r="D236" t="s">
        <v>18</v>
      </c>
      <c r="E236">
        <v>0.151</v>
      </c>
      <c r="F236" s="2">
        <v>17171</v>
      </c>
      <c r="G236" s="2">
        <v>2587.67</v>
      </c>
    </row>
    <row r="237" spans="1:7" customFormat="1" x14ac:dyDescent="0.25">
      <c r="A237" t="s">
        <v>133</v>
      </c>
      <c r="B237" t="s">
        <v>134</v>
      </c>
      <c r="D237" t="s">
        <v>18</v>
      </c>
      <c r="E237">
        <v>8.5999999999999993E-2</v>
      </c>
      <c r="F237" s="2">
        <v>23995</v>
      </c>
      <c r="G237" s="2">
        <v>2052.91</v>
      </c>
    </row>
    <row r="238" spans="1:7" customFormat="1" x14ac:dyDescent="0.25">
      <c r="A238" t="s">
        <v>91</v>
      </c>
      <c r="B238" t="s">
        <v>92</v>
      </c>
      <c r="D238" t="s">
        <v>18</v>
      </c>
      <c r="E238">
        <v>0.76200000000000001</v>
      </c>
      <c r="F238" s="2">
        <v>3000</v>
      </c>
      <c r="G238" s="2">
        <v>2284.61</v>
      </c>
    </row>
    <row r="239" spans="1:7" customFormat="1" x14ac:dyDescent="0.25">
      <c r="A239" t="s">
        <v>21</v>
      </c>
      <c r="B239" t="s">
        <v>22</v>
      </c>
      <c r="D239" t="s">
        <v>23</v>
      </c>
      <c r="E239">
        <v>2.75</v>
      </c>
      <c r="F239" s="2">
        <v>600</v>
      </c>
      <c r="G239" s="2">
        <v>1650</v>
      </c>
    </row>
    <row r="240" spans="1:7" customFormat="1" x14ac:dyDescent="0.25">
      <c r="A240" t="s">
        <v>146</v>
      </c>
      <c r="B240" t="s">
        <v>147</v>
      </c>
      <c r="D240" t="s">
        <v>3</v>
      </c>
      <c r="E240">
        <v>0.59699999999999998</v>
      </c>
      <c r="F240" s="2">
        <v>9120</v>
      </c>
      <c r="G240" s="2">
        <v>5447.38</v>
      </c>
    </row>
    <row r="241" spans="1:7" customFormat="1" x14ac:dyDescent="0.25">
      <c r="A241" t="s">
        <v>93</v>
      </c>
      <c r="B241" t="s">
        <v>94</v>
      </c>
      <c r="D241" t="s">
        <v>95</v>
      </c>
      <c r="E241">
        <v>3.6999999999999998E-2</v>
      </c>
      <c r="F241" s="2">
        <v>45000</v>
      </c>
      <c r="G241" s="2">
        <v>1650</v>
      </c>
    </row>
    <row r="242" spans="1:7" customFormat="1" x14ac:dyDescent="0.25">
      <c r="F242" s="2"/>
      <c r="G242" s="2"/>
    </row>
    <row r="243" spans="1:7" x14ac:dyDescent="0.25">
      <c r="A243" s="3"/>
      <c r="B243" s="3"/>
      <c r="C243" s="3"/>
      <c r="D243" s="5" t="s">
        <v>31</v>
      </c>
      <c r="E243" s="3"/>
      <c r="F243" s="4"/>
      <c r="G243" s="4">
        <v>7097.38</v>
      </c>
    </row>
    <row r="244" spans="1:7" x14ac:dyDescent="0.25">
      <c r="A244" s="3"/>
      <c r="B244" s="3"/>
      <c r="C244" s="3"/>
      <c r="D244" s="5" t="s">
        <v>32</v>
      </c>
      <c r="E244" s="3"/>
      <c r="F244" s="4"/>
      <c r="G244" s="4">
        <v>6875.88</v>
      </c>
    </row>
    <row r="245" spans="1:7" x14ac:dyDescent="0.25">
      <c r="A245" s="3"/>
      <c r="B245" s="3"/>
      <c r="C245" s="3"/>
      <c r="D245" s="5" t="s">
        <v>33</v>
      </c>
      <c r="E245" s="3"/>
      <c r="F245" s="4"/>
      <c r="G245" s="4">
        <v>6925.19</v>
      </c>
    </row>
    <row r="246" spans="1:7" x14ac:dyDescent="0.25">
      <c r="A246" s="3"/>
      <c r="B246" s="3"/>
      <c r="C246" s="3"/>
      <c r="D246" s="5" t="s">
        <v>34</v>
      </c>
      <c r="E246" s="3"/>
      <c r="F246" s="4"/>
      <c r="G246" s="4">
        <v>1650</v>
      </c>
    </row>
    <row r="247" spans="1:7" customFormat="1" x14ac:dyDescent="0.25">
      <c r="F247" s="2"/>
      <c r="G247" s="2"/>
    </row>
    <row r="248" spans="1:7" x14ac:dyDescent="0.25">
      <c r="A248" s="3"/>
      <c r="B248" s="5"/>
      <c r="C248" s="5"/>
      <c r="D248" s="5" t="s">
        <v>35</v>
      </c>
      <c r="E248" s="3"/>
      <c r="F248" s="4"/>
      <c r="G248" s="4">
        <v>22548.45</v>
      </c>
    </row>
    <row r="249" spans="1:7" x14ac:dyDescent="0.25">
      <c r="A249" s="3"/>
      <c r="B249" s="5"/>
      <c r="C249" s="5"/>
      <c r="D249" s="5" t="s">
        <v>36</v>
      </c>
      <c r="E249" s="3"/>
      <c r="F249" s="4"/>
      <c r="G249" s="4">
        <v>518614.35</v>
      </c>
    </row>
    <row r="250" spans="1:7" x14ac:dyDescent="0.25">
      <c r="A250" s="6" t="s">
        <v>148</v>
      </c>
      <c r="B250" s="6" t="s">
        <v>149</v>
      </c>
      <c r="C250" s="6"/>
      <c r="D250" s="6" t="s">
        <v>3</v>
      </c>
      <c r="E250" s="7">
        <v>9.8000000000000007</v>
      </c>
      <c r="F250" s="7"/>
      <c r="G250" s="7"/>
    </row>
    <row r="251" spans="1:7" customFormat="1" x14ac:dyDescent="0.25">
      <c r="F251" s="2"/>
      <c r="G251" s="2"/>
    </row>
    <row r="252" spans="1:7" x14ac:dyDescent="0.25">
      <c r="A252" s="3"/>
      <c r="B252" s="3"/>
      <c r="C252" s="3"/>
      <c r="D252" s="3"/>
      <c r="E252" s="3"/>
      <c r="F252" s="4"/>
      <c r="G252" s="4"/>
    </row>
    <row r="253" spans="1:7" x14ac:dyDescent="0.25">
      <c r="A253" s="12" t="s">
        <v>5</v>
      </c>
      <c r="B253" s="12" t="s">
        <v>6</v>
      </c>
      <c r="C253" s="12"/>
      <c r="D253" s="8" t="s">
        <v>7</v>
      </c>
      <c r="E253" s="8" t="s">
        <v>8</v>
      </c>
      <c r="F253" s="9" t="s">
        <v>4</v>
      </c>
      <c r="G253" s="9" t="s">
        <v>1205</v>
      </c>
    </row>
    <row r="254" spans="1:7" x14ac:dyDescent="0.25">
      <c r="F254" s="8" t="s">
        <v>9</v>
      </c>
      <c r="G254" s="8" t="s">
        <v>9</v>
      </c>
    </row>
    <row r="255" spans="1:7" customFormat="1" x14ac:dyDescent="0.25">
      <c r="F255" s="2"/>
      <c r="G255" s="2"/>
    </row>
    <row r="256" spans="1:7" customFormat="1" x14ac:dyDescent="0.25">
      <c r="A256" t="s">
        <v>150</v>
      </c>
      <c r="B256" t="s">
        <v>151</v>
      </c>
      <c r="D256" t="s">
        <v>3</v>
      </c>
      <c r="E256">
        <v>1.2</v>
      </c>
      <c r="F256" s="2"/>
      <c r="G256" s="2"/>
    </row>
    <row r="257" spans="1:7" customFormat="1" x14ac:dyDescent="0.25">
      <c r="A257" t="s">
        <v>50</v>
      </c>
      <c r="B257" t="s">
        <v>51</v>
      </c>
      <c r="D257" t="s">
        <v>14</v>
      </c>
      <c r="E257">
        <v>3.6</v>
      </c>
      <c r="F257" s="2"/>
      <c r="G257" s="2"/>
    </row>
    <row r="258" spans="1:7" customFormat="1" x14ac:dyDescent="0.25">
      <c r="A258" t="s">
        <v>52</v>
      </c>
      <c r="B258" t="s">
        <v>53</v>
      </c>
      <c r="D258" t="s">
        <v>14</v>
      </c>
      <c r="E258">
        <v>3.6</v>
      </c>
      <c r="F258" s="2">
        <v>5418</v>
      </c>
      <c r="G258" s="2">
        <v>19504.8</v>
      </c>
    </row>
    <row r="259" spans="1:7" customFormat="1" x14ac:dyDescent="0.25">
      <c r="A259" t="s">
        <v>54</v>
      </c>
      <c r="B259" t="s">
        <v>55</v>
      </c>
      <c r="D259" t="s">
        <v>56</v>
      </c>
      <c r="E259">
        <v>3.6</v>
      </c>
      <c r="F259" s="2">
        <v>1543.99</v>
      </c>
      <c r="G259" s="2">
        <v>5558.36</v>
      </c>
    </row>
    <row r="260" spans="1:7" customFormat="1" x14ac:dyDescent="0.25">
      <c r="A260" t="s">
        <v>152</v>
      </c>
      <c r="B260" t="s">
        <v>153</v>
      </c>
      <c r="D260" t="s">
        <v>88</v>
      </c>
      <c r="E260">
        <v>12</v>
      </c>
      <c r="F260" s="2">
        <v>350</v>
      </c>
      <c r="G260" s="2">
        <v>4200</v>
      </c>
    </row>
    <row r="261" spans="1:7" customFormat="1" x14ac:dyDescent="0.25">
      <c r="A261" t="s">
        <v>154</v>
      </c>
      <c r="B261" t="s">
        <v>155</v>
      </c>
      <c r="D261" t="s">
        <v>3</v>
      </c>
      <c r="E261">
        <v>1.2</v>
      </c>
      <c r="F261" s="2">
        <v>43300</v>
      </c>
      <c r="G261" s="2">
        <v>51960</v>
      </c>
    </row>
    <row r="262" spans="1:7" customFormat="1" x14ac:dyDescent="0.25">
      <c r="F262" s="2"/>
      <c r="G262" s="2"/>
    </row>
    <row r="263" spans="1:7" x14ac:dyDescent="0.25">
      <c r="A263" s="3"/>
      <c r="B263" s="3"/>
      <c r="C263" s="3"/>
      <c r="D263" s="5" t="s">
        <v>31</v>
      </c>
      <c r="E263" s="3"/>
      <c r="F263" s="4"/>
      <c r="G263" s="4">
        <v>56160</v>
      </c>
    </row>
    <row r="264" spans="1:7" x14ac:dyDescent="0.25">
      <c r="A264" s="3"/>
      <c r="B264" s="3"/>
      <c r="C264" s="3"/>
      <c r="D264" s="5" t="s">
        <v>32</v>
      </c>
      <c r="E264" s="3"/>
      <c r="F264" s="4"/>
      <c r="G264" s="4">
        <v>19504.8</v>
      </c>
    </row>
    <row r="265" spans="1:7" x14ac:dyDescent="0.25">
      <c r="A265" s="3"/>
      <c r="B265" s="3"/>
      <c r="C265" s="3"/>
      <c r="D265" s="5" t="s">
        <v>33</v>
      </c>
      <c r="E265" s="3"/>
      <c r="F265" s="4"/>
      <c r="G265" s="4">
        <v>5558.36</v>
      </c>
    </row>
    <row r="266" spans="1:7" customFormat="1" x14ac:dyDescent="0.25">
      <c r="F266" s="2"/>
      <c r="G266" s="2"/>
    </row>
    <row r="267" spans="1:7" x14ac:dyDescent="0.25">
      <c r="A267" s="3"/>
      <c r="B267" s="5"/>
      <c r="C267" s="5"/>
      <c r="D267" s="5" t="s">
        <v>35</v>
      </c>
      <c r="E267" s="3"/>
      <c r="F267" s="4"/>
      <c r="G267" s="4">
        <v>81223.16</v>
      </c>
    </row>
    <row r="268" spans="1:7" x14ac:dyDescent="0.25">
      <c r="A268" s="3"/>
      <c r="B268" s="5"/>
      <c r="C268" s="5"/>
      <c r="D268" s="5" t="s">
        <v>36</v>
      </c>
      <c r="E268" s="3"/>
      <c r="F268" s="4"/>
      <c r="G268" s="4">
        <v>795986.97</v>
      </c>
    </row>
    <row r="269" spans="1:7" x14ac:dyDescent="0.25">
      <c r="A269" s="6" t="s">
        <v>156</v>
      </c>
      <c r="B269" s="6" t="s">
        <v>157</v>
      </c>
      <c r="C269" s="6"/>
      <c r="D269" s="6" t="s">
        <v>3</v>
      </c>
      <c r="E269" s="7">
        <v>33.5</v>
      </c>
      <c r="F269" s="7"/>
      <c r="G269" s="7"/>
    </row>
    <row r="270" spans="1:7" customFormat="1" x14ac:dyDescent="0.25">
      <c r="F270" s="2"/>
      <c r="G270" s="2"/>
    </row>
    <row r="271" spans="1:7" x14ac:dyDescent="0.25">
      <c r="A271" s="3"/>
      <c r="B271" s="3"/>
      <c r="C271" s="3"/>
      <c r="D271" s="3"/>
      <c r="E271" s="3"/>
      <c r="F271" s="4"/>
      <c r="G271" s="4"/>
    </row>
    <row r="272" spans="1:7" x14ac:dyDescent="0.25">
      <c r="A272" s="12" t="s">
        <v>5</v>
      </c>
      <c r="B272" s="12" t="s">
        <v>6</v>
      </c>
      <c r="C272" s="12"/>
      <c r="D272" s="8" t="s">
        <v>7</v>
      </c>
      <c r="E272" s="8" t="s">
        <v>8</v>
      </c>
      <c r="F272" s="9" t="s">
        <v>4</v>
      </c>
      <c r="G272" s="9" t="s">
        <v>1205</v>
      </c>
    </row>
    <row r="273" spans="1:7" x14ac:dyDescent="0.25">
      <c r="F273" s="8" t="s">
        <v>9</v>
      </c>
      <c r="G273" s="8" t="s">
        <v>9</v>
      </c>
    </row>
    <row r="274" spans="1:7" customFormat="1" x14ac:dyDescent="0.25">
      <c r="F274" s="2"/>
      <c r="G274" s="2"/>
    </row>
    <row r="275" spans="1:7" customFormat="1" x14ac:dyDescent="0.25">
      <c r="A275" t="s">
        <v>158</v>
      </c>
      <c r="B275" t="s">
        <v>159</v>
      </c>
      <c r="D275" t="s">
        <v>88</v>
      </c>
      <c r="E275">
        <v>1</v>
      </c>
      <c r="F275" s="2"/>
      <c r="G275" s="2"/>
    </row>
    <row r="276" spans="1:7" customFormat="1" x14ac:dyDescent="0.25">
      <c r="A276" t="s">
        <v>50</v>
      </c>
      <c r="B276" t="s">
        <v>51</v>
      </c>
      <c r="D276" t="s">
        <v>14</v>
      </c>
      <c r="E276">
        <v>2.4</v>
      </c>
      <c r="F276" s="2"/>
      <c r="G276" s="2"/>
    </row>
    <row r="277" spans="1:7" customFormat="1" x14ac:dyDescent="0.25">
      <c r="A277" t="s">
        <v>52</v>
      </c>
      <c r="B277" t="s">
        <v>53</v>
      </c>
      <c r="D277" t="s">
        <v>14</v>
      </c>
      <c r="E277">
        <v>2.4</v>
      </c>
      <c r="F277" s="2">
        <v>5418</v>
      </c>
      <c r="G277" s="2">
        <v>13003.2</v>
      </c>
    </row>
    <row r="278" spans="1:7" customFormat="1" x14ac:dyDescent="0.25">
      <c r="A278" t="s">
        <v>54</v>
      </c>
      <c r="B278" t="s">
        <v>55</v>
      </c>
      <c r="D278" t="s">
        <v>56</v>
      </c>
      <c r="E278">
        <v>2.4</v>
      </c>
      <c r="F278" s="2">
        <v>1543.99</v>
      </c>
      <c r="G278" s="2">
        <v>3705.58</v>
      </c>
    </row>
    <row r="279" spans="1:7" customFormat="1" x14ac:dyDescent="0.25">
      <c r="A279" t="s">
        <v>160</v>
      </c>
      <c r="B279" t="s">
        <v>161</v>
      </c>
      <c r="D279" t="s">
        <v>18</v>
      </c>
      <c r="E279">
        <v>0.33300000000000002</v>
      </c>
      <c r="F279" s="2"/>
      <c r="G279" s="2"/>
    </row>
    <row r="280" spans="1:7" customFormat="1" x14ac:dyDescent="0.25">
      <c r="A280" t="s">
        <v>162</v>
      </c>
      <c r="B280" t="s">
        <v>163</v>
      </c>
      <c r="D280" t="s">
        <v>164</v>
      </c>
      <c r="E280">
        <v>7.0000000000000001E-3</v>
      </c>
      <c r="F280" s="2">
        <v>84000</v>
      </c>
      <c r="G280" s="2">
        <v>559.44000000000005</v>
      </c>
    </row>
    <row r="281" spans="1:7" customFormat="1" x14ac:dyDescent="0.25">
      <c r="A281" t="s">
        <v>165</v>
      </c>
      <c r="B281" t="s">
        <v>166</v>
      </c>
      <c r="D281" t="s">
        <v>3</v>
      </c>
      <c r="E281">
        <v>1.05</v>
      </c>
      <c r="F281" s="2">
        <v>50500</v>
      </c>
      <c r="G281" s="2">
        <v>53025</v>
      </c>
    </row>
    <row r="282" spans="1:7" customFormat="1" x14ac:dyDescent="0.25">
      <c r="A282" t="s">
        <v>167</v>
      </c>
      <c r="B282" t="s">
        <v>168</v>
      </c>
      <c r="D282" t="s">
        <v>3</v>
      </c>
      <c r="E282">
        <v>1.05</v>
      </c>
      <c r="F282" s="2">
        <v>8500</v>
      </c>
      <c r="G282" s="2">
        <v>8925</v>
      </c>
    </row>
    <row r="283" spans="1:7" customFormat="1" x14ac:dyDescent="0.25">
      <c r="A283" t="s">
        <v>169</v>
      </c>
      <c r="B283" t="s">
        <v>170</v>
      </c>
      <c r="D283" t="s">
        <v>171</v>
      </c>
      <c r="E283">
        <v>0.2</v>
      </c>
      <c r="F283" s="2">
        <v>1799</v>
      </c>
      <c r="G283" s="2">
        <v>359.8</v>
      </c>
    </row>
    <row r="284" spans="1:7" customFormat="1" x14ac:dyDescent="0.25">
      <c r="A284" t="s">
        <v>172</v>
      </c>
      <c r="B284" t="s">
        <v>173</v>
      </c>
      <c r="D284" t="s">
        <v>174</v>
      </c>
      <c r="E284">
        <v>0.02</v>
      </c>
      <c r="F284" s="2">
        <v>95000</v>
      </c>
      <c r="G284" s="2">
        <v>1900</v>
      </c>
    </row>
    <row r="285" spans="1:7" customFormat="1" x14ac:dyDescent="0.25">
      <c r="F285" s="2"/>
      <c r="G285" s="2"/>
    </row>
    <row r="286" spans="1:7" x14ac:dyDescent="0.25">
      <c r="A286" s="3"/>
      <c r="B286" s="3"/>
      <c r="C286" s="3"/>
      <c r="D286" s="5" t="s">
        <v>31</v>
      </c>
      <c r="E286" s="3"/>
      <c r="F286" s="4"/>
      <c r="G286" s="4">
        <v>64209.8</v>
      </c>
    </row>
    <row r="287" spans="1:7" x14ac:dyDescent="0.25">
      <c r="A287" s="3"/>
      <c r="B287" s="3"/>
      <c r="C287" s="3"/>
      <c r="D287" s="5" t="s">
        <v>32</v>
      </c>
      <c r="E287" s="3"/>
      <c r="F287" s="4"/>
      <c r="G287" s="4">
        <v>13003.2</v>
      </c>
    </row>
    <row r="288" spans="1:7" x14ac:dyDescent="0.25">
      <c r="A288" s="3"/>
      <c r="B288" s="3"/>
      <c r="C288" s="3"/>
      <c r="D288" s="5" t="s">
        <v>33</v>
      </c>
      <c r="E288" s="3"/>
      <c r="F288" s="4"/>
      <c r="G288" s="4">
        <v>4265.0200000000004</v>
      </c>
    </row>
    <row r="289" spans="1:7" customFormat="1" x14ac:dyDescent="0.25">
      <c r="F289" s="2"/>
      <c r="G289" s="2"/>
    </row>
    <row r="290" spans="1:7" x14ac:dyDescent="0.25">
      <c r="A290" s="3"/>
      <c r="B290" s="5"/>
      <c r="C290" s="5"/>
      <c r="D290" s="5" t="s">
        <v>35</v>
      </c>
      <c r="E290" s="3"/>
      <c r="F290" s="4"/>
      <c r="G290" s="4">
        <v>81478.58</v>
      </c>
    </row>
    <row r="291" spans="1:7" x14ac:dyDescent="0.25">
      <c r="A291" s="3"/>
      <c r="B291" s="5"/>
      <c r="C291" s="5"/>
      <c r="D291" s="5" t="s">
        <v>36</v>
      </c>
      <c r="E291" s="3"/>
      <c r="F291" s="4"/>
      <c r="G291" s="4">
        <v>2729532.43</v>
      </c>
    </row>
    <row r="292" spans="1:7" x14ac:dyDescent="0.25">
      <c r="A292" s="6" t="s">
        <v>175</v>
      </c>
      <c r="B292" s="6" t="s">
        <v>176</v>
      </c>
      <c r="C292" s="6"/>
      <c r="D292" s="6" t="s">
        <v>3</v>
      </c>
      <c r="E292" s="7">
        <v>212.79</v>
      </c>
      <c r="F292" s="7"/>
      <c r="G292" s="7"/>
    </row>
    <row r="293" spans="1:7" customFormat="1" x14ac:dyDescent="0.25">
      <c r="F293" s="2"/>
      <c r="G293" s="2"/>
    </row>
    <row r="294" spans="1:7" x14ac:dyDescent="0.25">
      <c r="A294" s="3"/>
      <c r="B294" s="3"/>
      <c r="C294" s="3"/>
      <c r="D294" s="3"/>
      <c r="E294" s="3"/>
      <c r="F294" s="4"/>
      <c r="G294" s="4"/>
    </row>
    <row r="295" spans="1:7" x14ac:dyDescent="0.25">
      <c r="A295" s="12" t="s">
        <v>5</v>
      </c>
      <c r="B295" s="12" t="s">
        <v>6</v>
      </c>
      <c r="C295" s="12"/>
      <c r="D295" s="8" t="s">
        <v>7</v>
      </c>
      <c r="E295" s="8" t="s">
        <v>8</v>
      </c>
      <c r="F295" s="9" t="s">
        <v>4</v>
      </c>
      <c r="G295" s="9" t="s">
        <v>1205</v>
      </c>
    </row>
    <row r="296" spans="1:7" x14ac:dyDescent="0.25">
      <c r="F296" s="8" t="s">
        <v>9</v>
      </c>
      <c r="G296" s="8" t="s">
        <v>9</v>
      </c>
    </row>
    <row r="297" spans="1:7" customFormat="1" x14ac:dyDescent="0.25">
      <c r="F297" s="2"/>
      <c r="G297" s="2"/>
    </row>
    <row r="298" spans="1:7" customFormat="1" x14ac:dyDescent="0.25">
      <c r="A298" t="s">
        <v>158</v>
      </c>
      <c r="B298" t="s">
        <v>159</v>
      </c>
      <c r="D298" t="s">
        <v>88</v>
      </c>
      <c r="E298">
        <v>1</v>
      </c>
      <c r="F298" s="2"/>
      <c r="G298" s="2"/>
    </row>
    <row r="299" spans="1:7" customFormat="1" x14ac:dyDescent="0.25">
      <c r="A299" t="s">
        <v>50</v>
      </c>
      <c r="B299" t="s">
        <v>51</v>
      </c>
      <c r="D299" t="s">
        <v>14</v>
      </c>
      <c r="E299">
        <v>2.4</v>
      </c>
      <c r="F299" s="2"/>
      <c r="G299" s="2"/>
    </row>
    <row r="300" spans="1:7" customFormat="1" x14ac:dyDescent="0.25">
      <c r="A300" t="s">
        <v>52</v>
      </c>
      <c r="B300" t="s">
        <v>53</v>
      </c>
      <c r="D300" t="s">
        <v>14</v>
      </c>
      <c r="E300">
        <v>2.4</v>
      </c>
      <c r="F300" s="2">
        <v>5418</v>
      </c>
      <c r="G300" s="2">
        <v>13003.2</v>
      </c>
    </row>
    <row r="301" spans="1:7" customFormat="1" x14ac:dyDescent="0.25">
      <c r="A301" t="s">
        <v>54</v>
      </c>
      <c r="B301" t="s">
        <v>55</v>
      </c>
      <c r="D301" t="s">
        <v>56</v>
      </c>
      <c r="E301">
        <v>2.4</v>
      </c>
      <c r="F301" s="2">
        <v>1543.99</v>
      </c>
      <c r="G301" s="2">
        <v>3705.58</v>
      </c>
    </row>
    <row r="302" spans="1:7" customFormat="1" x14ac:dyDescent="0.25">
      <c r="A302" t="s">
        <v>160</v>
      </c>
      <c r="B302" t="s">
        <v>161</v>
      </c>
      <c r="D302" t="s">
        <v>18</v>
      </c>
      <c r="E302">
        <v>0.33300000000000002</v>
      </c>
      <c r="F302" s="2"/>
      <c r="G302" s="2"/>
    </row>
    <row r="303" spans="1:7" customFormat="1" x14ac:dyDescent="0.25">
      <c r="A303" t="s">
        <v>162</v>
      </c>
      <c r="B303" t="s">
        <v>163</v>
      </c>
      <c r="D303" t="s">
        <v>164</v>
      </c>
      <c r="E303">
        <v>7.0000000000000001E-3</v>
      </c>
      <c r="F303" s="2">
        <v>84000</v>
      </c>
      <c r="G303" s="2">
        <v>559.44000000000005</v>
      </c>
    </row>
    <row r="304" spans="1:7" customFormat="1" x14ac:dyDescent="0.25">
      <c r="A304" t="s">
        <v>165</v>
      </c>
      <c r="B304" t="s">
        <v>166</v>
      </c>
      <c r="D304" t="s">
        <v>3</v>
      </c>
      <c r="E304">
        <v>1.05</v>
      </c>
      <c r="F304" s="2">
        <v>50500</v>
      </c>
      <c r="G304" s="2">
        <v>53025</v>
      </c>
    </row>
    <row r="305" spans="1:7" customFormat="1" x14ac:dyDescent="0.25">
      <c r="A305" t="s">
        <v>167</v>
      </c>
      <c r="B305" t="s">
        <v>168</v>
      </c>
      <c r="D305" t="s">
        <v>3</v>
      </c>
      <c r="E305">
        <v>1.05</v>
      </c>
      <c r="F305" s="2">
        <v>8500</v>
      </c>
      <c r="G305" s="2">
        <v>8925</v>
      </c>
    </row>
    <row r="306" spans="1:7" customFormat="1" x14ac:dyDescent="0.25">
      <c r="A306" t="s">
        <v>169</v>
      </c>
      <c r="B306" t="s">
        <v>170</v>
      </c>
      <c r="D306" t="s">
        <v>171</v>
      </c>
      <c r="E306">
        <v>0.2</v>
      </c>
      <c r="F306" s="2">
        <v>1799</v>
      </c>
      <c r="G306" s="2">
        <v>359.8</v>
      </c>
    </row>
    <row r="307" spans="1:7" customFormat="1" x14ac:dyDescent="0.25">
      <c r="A307" t="s">
        <v>172</v>
      </c>
      <c r="B307" t="s">
        <v>173</v>
      </c>
      <c r="D307" t="s">
        <v>174</v>
      </c>
      <c r="E307">
        <v>0.02</v>
      </c>
      <c r="F307" s="2">
        <v>95000</v>
      </c>
      <c r="G307" s="2">
        <v>1900</v>
      </c>
    </row>
    <row r="308" spans="1:7" customFormat="1" x14ac:dyDescent="0.25">
      <c r="F308" s="2"/>
      <c r="G308" s="2"/>
    </row>
    <row r="309" spans="1:7" x14ac:dyDescent="0.25">
      <c r="A309" s="3"/>
      <c r="B309" s="3"/>
      <c r="C309" s="3"/>
      <c r="D309" s="5" t="s">
        <v>31</v>
      </c>
      <c r="E309" s="3"/>
      <c r="F309" s="4"/>
      <c r="G309" s="4">
        <v>64209.8</v>
      </c>
    </row>
    <row r="310" spans="1:7" x14ac:dyDescent="0.25">
      <c r="A310" s="3"/>
      <c r="B310" s="3"/>
      <c r="C310" s="3"/>
      <c r="D310" s="5" t="s">
        <v>32</v>
      </c>
      <c r="E310" s="3"/>
      <c r="F310" s="4"/>
      <c r="G310" s="4">
        <v>13003.2</v>
      </c>
    </row>
    <row r="311" spans="1:7" x14ac:dyDescent="0.25">
      <c r="A311" s="3"/>
      <c r="B311" s="3"/>
      <c r="C311" s="3"/>
      <c r="D311" s="5" t="s">
        <v>33</v>
      </c>
      <c r="E311" s="3"/>
      <c r="F311" s="4"/>
      <c r="G311" s="4">
        <v>4265.0200000000004</v>
      </c>
    </row>
    <row r="312" spans="1:7" customFormat="1" x14ac:dyDescent="0.25">
      <c r="F312" s="2"/>
      <c r="G312" s="2"/>
    </row>
    <row r="313" spans="1:7" x14ac:dyDescent="0.25">
      <c r="A313" s="3"/>
      <c r="B313" s="5"/>
      <c r="C313" s="5"/>
      <c r="D313" s="5" t="s">
        <v>35</v>
      </c>
      <c r="E313" s="3"/>
      <c r="F313" s="4"/>
      <c r="G313" s="4">
        <v>81478.58</v>
      </c>
    </row>
    <row r="314" spans="1:7" x14ac:dyDescent="0.25">
      <c r="A314" s="3"/>
      <c r="B314" s="5"/>
      <c r="C314" s="5"/>
      <c r="D314" s="5" t="s">
        <v>36</v>
      </c>
      <c r="E314" s="3"/>
      <c r="F314" s="4"/>
      <c r="G314" s="4">
        <v>17337827.039999999</v>
      </c>
    </row>
    <row r="315" spans="1:7" x14ac:dyDescent="0.25">
      <c r="A315" s="6" t="s">
        <v>177</v>
      </c>
      <c r="B315" s="6" t="s">
        <v>178</v>
      </c>
      <c r="C315" s="6"/>
      <c r="D315" s="6" t="s">
        <v>179</v>
      </c>
      <c r="E315" s="7">
        <v>11.5</v>
      </c>
      <c r="F315" s="7"/>
      <c r="G315" s="7"/>
    </row>
    <row r="316" spans="1:7" customFormat="1" x14ac:dyDescent="0.25">
      <c r="F316" s="2"/>
      <c r="G316" s="2"/>
    </row>
    <row r="317" spans="1:7" x14ac:dyDescent="0.25">
      <c r="A317" s="3"/>
      <c r="B317" s="3"/>
      <c r="C317" s="3"/>
      <c r="D317" s="3"/>
      <c r="E317" s="3"/>
      <c r="F317" s="4"/>
      <c r="G317" s="4"/>
    </row>
    <row r="318" spans="1:7" x14ac:dyDescent="0.25">
      <c r="A318" s="12" t="s">
        <v>5</v>
      </c>
      <c r="B318" s="12" t="s">
        <v>6</v>
      </c>
      <c r="C318" s="12"/>
      <c r="D318" s="8" t="s">
        <v>7</v>
      </c>
      <c r="E318" s="8" t="s">
        <v>8</v>
      </c>
      <c r="F318" s="9" t="s">
        <v>4</v>
      </c>
      <c r="G318" s="9" t="s">
        <v>1205</v>
      </c>
    </row>
    <row r="319" spans="1:7" x14ac:dyDescent="0.25">
      <c r="F319" s="8" t="s">
        <v>9</v>
      </c>
      <c r="G319" s="8" t="s">
        <v>9</v>
      </c>
    </row>
    <row r="320" spans="1:7" customFormat="1" x14ac:dyDescent="0.25">
      <c r="F320" s="2"/>
      <c r="G320" s="2"/>
    </row>
    <row r="321" spans="1:7" customFormat="1" x14ac:dyDescent="0.25">
      <c r="A321" t="s">
        <v>158</v>
      </c>
      <c r="B321" t="s">
        <v>159</v>
      </c>
      <c r="D321" t="s">
        <v>88</v>
      </c>
      <c r="E321">
        <v>1</v>
      </c>
      <c r="F321" s="2"/>
      <c r="G321" s="2"/>
    </row>
    <row r="322" spans="1:7" customFormat="1" x14ac:dyDescent="0.25">
      <c r="A322" t="s">
        <v>50</v>
      </c>
      <c r="B322" t="s">
        <v>51</v>
      </c>
      <c r="D322" t="s">
        <v>14</v>
      </c>
      <c r="E322">
        <v>2.4</v>
      </c>
      <c r="F322" s="2"/>
      <c r="G322" s="2"/>
    </row>
    <row r="323" spans="1:7" customFormat="1" x14ac:dyDescent="0.25">
      <c r="A323" t="s">
        <v>52</v>
      </c>
      <c r="B323" t="s">
        <v>53</v>
      </c>
      <c r="D323" t="s">
        <v>14</v>
      </c>
      <c r="E323">
        <v>2.4</v>
      </c>
      <c r="F323" s="2">
        <v>5418</v>
      </c>
      <c r="G323" s="2">
        <v>13003.2</v>
      </c>
    </row>
    <row r="324" spans="1:7" customFormat="1" x14ac:dyDescent="0.25">
      <c r="A324" t="s">
        <v>54</v>
      </c>
      <c r="B324" t="s">
        <v>55</v>
      </c>
      <c r="D324" t="s">
        <v>56</v>
      </c>
      <c r="E324">
        <v>2.4</v>
      </c>
      <c r="F324" s="2">
        <v>1543.99</v>
      </c>
      <c r="G324" s="2">
        <v>3705.58</v>
      </c>
    </row>
    <row r="325" spans="1:7" customFormat="1" x14ac:dyDescent="0.25">
      <c r="A325" t="s">
        <v>160</v>
      </c>
      <c r="B325" t="s">
        <v>161</v>
      </c>
      <c r="D325" t="s">
        <v>18</v>
      </c>
      <c r="E325">
        <v>0.33300000000000002</v>
      </c>
      <c r="F325" s="2"/>
      <c r="G325" s="2"/>
    </row>
    <row r="326" spans="1:7" customFormat="1" x14ac:dyDescent="0.25">
      <c r="A326" t="s">
        <v>162</v>
      </c>
      <c r="B326" t="s">
        <v>163</v>
      </c>
      <c r="D326" t="s">
        <v>164</v>
      </c>
      <c r="E326">
        <v>7.0000000000000001E-3</v>
      </c>
      <c r="F326" s="2">
        <v>84000</v>
      </c>
      <c r="G326" s="2">
        <v>559.44000000000005</v>
      </c>
    </row>
    <row r="327" spans="1:7" customFormat="1" x14ac:dyDescent="0.25">
      <c r="A327" t="s">
        <v>165</v>
      </c>
      <c r="B327" t="s">
        <v>166</v>
      </c>
      <c r="D327" t="s">
        <v>3</v>
      </c>
      <c r="E327">
        <v>1.05</v>
      </c>
      <c r="F327" s="2">
        <v>50500</v>
      </c>
      <c r="G327" s="2">
        <v>53025</v>
      </c>
    </row>
    <row r="328" spans="1:7" customFormat="1" x14ac:dyDescent="0.25">
      <c r="A328" t="s">
        <v>167</v>
      </c>
      <c r="B328" t="s">
        <v>168</v>
      </c>
      <c r="D328" t="s">
        <v>3</v>
      </c>
      <c r="E328">
        <v>1.05</v>
      </c>
      <c r="F328" s="2">
        <v>8500</v>
      </c>
      <c r="G328" s="2">
        <v>8925</v>
      </c>
    </row>
    <row r="329" spans="1:7" customFormat="1" x14ac:dyDescent="0.25">
      <c r="A329" t="s">
        <v>169</v>
      </c>
      <c r="B329" t="s">
        <v>170</v>
      </c>
      <c r="D329" t="s">
        <v>171</v>
      </c>
      <c r="E329">
        <v>0.2</v>
      </c>
      <c r="F329" s="2">
        <v>1799</v>
      </c>
      <c r="G329" s="2">
        <v>359.8</v>
      </c>
    </row>
    <row r="330" spans="1:7" customFormat="1" x14ac:dyDescent="0.25">
      <c r="A330" t="s">
        <v>172</v>
      </c>
      <c r="B330" t="s">
        <v>173</v>
      </c>
      <c r="D330" t="s">
        <v>174</v>
      </c>
      <c r="E330">
        <v>0.02</v>
      </c>
      <c r="F330" s="2">
        <v>95000</v>
      </c>
      <c r="G330" s="2">
        <v>1900</v>
      </c>
    </row>
    <row r="331" spans="1:7" customFormat="1" x14ac:dyDescent="0.25">
      <c r="F331" s="2"/>
      <c r="G331" s="2"/>
    </row>
    <row r="332" spans="1:7" x14ac:dyDescent="0.25">
      <c r="A332" s="3"/>
      <c r="B332" s="3"/>
      <c r="C332" s="3"/>
      <c r="D332" s="5" t="s">
        <v>31</v>
      </c>
      <c r="E332" s="3"/>
      <c r="F332" s="4"/>
      <c r="G332" s="4">
        <v>64209.8</v>
      </c>
    </row>
    <row r="333" spans="1:7" x14ac:dyDescent="0.25">
      <c r="A333" s="3"/>
      <c r="B333" s="3"/>
      <c r="C333" s="3"/>
      <c r="D333" s="5" t="s">
        <v>32</v>
      </c>
      <c r="E333" s="3"/>
      <c r="F333" s="4"/>
      <c r="G333" s="4">
        <v>13003.2</v>
      </c>
    </row>
    <row r="334" spans="1:7" x14ac:dyDescent="0.25">
      <c r="A334" s="3"/>
      <c r="B334" s="3"/>
      <c r="C334" s="3"/>
      <c r="D334" s="5" t="s">
        <v>33</v>
      </c>
      <c r="E334" s="3"/>
      <c r="F334" s="4"/>
      <c r="G334" s="4">
        <v>4265.0200000000004</v>
      </c>
    </row>
    <row r="335" spans="1:7" customFormat="1" x14ac:dyDescent="0.25">
      <c r="F335" s="2"/>
      <c r="G335" s="2"/>
    </row>
    <row r="336" spans="1:7" x14ac:dyDescent="0.25">
      <c r="A336" s="3"/>
      <c r="B336" s="5"/>
      <c r="C336" s="5"/>
      <c r="D336" s="5" t="s">
        <v>35</v>
      </c>
      <c r="E336" s="3"/>
      <c r="F336" s="4"/>
      <c r="G336" s="4">
        <v>81478.58</v>
      </c>
    </row>
    <row r="337" spans="1:7" x14ac:dyDescent="0.25">
      <c r="A337" s="3"/>
      <c r="B337" s="5"/>
      <c r="C337" s="5"/>
      <c r="D337" s="5" t="s">
        <v>36</v>
      </c>
      <c r="E337" s="3"/>
      <c r="F337" s="4"/>
      <c r="G337" s="4">
        <v>937003.67</v>
      </c>
    </row>
    <row r="338" spans="1:7" x14ac:dyDescent="0.25">
      <c r="A338" s="6" t="s">
        <v>180</v>
      </c>
      <c r="B338" s="6" t="s">
        <v>181</v>
      </c>
      <c r="C338" s="6"/>
      <c r="D338" s="6" t="s">
        <v>3</v>
      </c>
      <c r="E338" s="7">
        <v>17.3</v>
      </c>
      <c r="F338" s="7"/>
      <c r="G338" s="7"/>
    </row>
    <row r="339" spans="1:7" customFormat="1" x14ac:dyDescent="0.25">
      <c r="F339" s="2"/>
      <c r="G339" s="2"/>
    </row>
    <row r="340" spans="1:7" x14ac:dyDescent="0.25">
      <c r="A340" s="3"/>
      <c r="B340" s="3"/>
      <c r="C340" s="3"/>
      <c r="D340" s="3"/>
      <c r="E340" s="3"/>
      <c r="F340" s="4"/>
      <c r="G340" s="4"/>
    </row>
    <row r="341" spans="1:7" x14ac:dyDescent="0.25">
      <c r="A341" s="12" t="s">
        <v>5</v>
      </c>
      <c r="B341" s="12" t="s">
        <v>6</v>
      </c>
      <c r="C341" s="12"/>
      <c r="D341" s="8" t="s">
        <v>7</v>
      </c>
      <c r="E341" s="8" t="s">
        <v>8</v>
      </c>
      <c r="F341" s="9" t="s">
        <v>4</v>
      </c>
      <c r="G341" s="9" t="s">
        <v>1205</v>
      </c>
    </row>
    <row r="342" spans="1:7" x14ac:dyDescent="0.25">
      <c r="F342" s="8" t="s">
        <v>9</v>
      </c>
      <c r="G342" s="8" t="s">
        <v>9</v>
      </c>
    </row>
    <row r="343" spans="1:7" customFormat="1" x14ac:dyDescent="0.25">
      <c r="F343" s="2"/>
      <c r="G343" s="2"/>
    </row>
    <row r="344" spans="1:7" customFormat="1" x14ac:dyDescent="0.25">
      <c r="A344" t="s">
        <v>158</v>
      </c>
      <c r="B344" t="s">
        <v>159</v>
      </c>
      <c r="D344" t="s">
        <v>88</v>
      </c>
      <c r="E344">
        <v>1</v>
      </c>
      <c r="F344" s="2"/>
      <c r="G344" s="2"/>
    </row>
    <row r="345" spans="1:7" customFormat="1" x14ac:dyDescent="0.25">
      <c r="A345" t="s">
        <v>50</v>
      </c>
      <c r="B345" t="s">
        <v>51</v>
      </c>
      <c r="D345" t="s">
        <v>14</v>
      </c>
      <c r="E345">
        <v>2.4</v>
      </c>
      <c r="F345" s="2"/>
      <c r="G345" s="2"/>
    </row>
    <row r="346" spans="1:7" customFormat="1" x14ac:dyDescent="0.25">
      <c r="A346" t="s">
        <v>52</v>
      </c>
      <c r="B346" t="s">
        <v>53</v>
      </c>
      <c r="D346" t="s">
        <v>14</v>
      </c>
      <c r="E346">
        <v>2.4</v>
      </c>
      <c r="F346" s="2">
        <v>5418</v>
      </c>
      <c r="G346" s="2">
        <v>13003.2</v>
      </c>
    </row>
    <row r="347" spans="1:7" customFormat="1" x14ac:dyDescent="0.25">
      <c r="A347" t="s">
        <v>54</v>
      </c>
      <c r="B347" t="s">
        <v>55</v>
      </c>
      <c r="D347" t="s">
        <v>56</v>
      </c>
      <c r="E347">
        <v>2.4</v>
      </c>
      <c r="F347" s="2">
        <v>1543.99</v>
      </c>
      <c r="G347" s="2">
        <v>3705.58</v>
      </c>
    </row>
    <row r="348" spans="1:7" customFormat="1" x14ac:dyDescent="0.25">
      <c r="A348" t="s">
        <v>160</v>
      </c>
      <c r="B348" t="s">
        <v>161</v>
      </c>
      <c r="D348" t="s">
        <v>18</v>
      </c>
      <c r="E348">
        <v>0.33300000000000002</v>
      </c>
      <c r="F348" s="2"/>
      <c r="G348" s="2"/>
    </row>
    <row r="349" spans="1:7" customFormat="1" x14ac:dyDescent="0.25">
      <c r="A349" t="s">
        <v>162</v>
      </c>
      <c r="B349" t="s">
        <v>163</v>
      </c>
      <c r="D349" t="s">
        <v>164</v>
      </c>
      <c r="E349">
        <v>7.0000000000000001E-3</v>
      </c>
      <c r="F349" s="2">
        <v>84000</v>
      </c>
      <c r="G349" s="2">
        <v>559.44000000000005</v>
      </c>
    </row>
    <row r="350" spans="1:7" customFormat="1" x14ac:dyDescent="0.25">
      <c r="A350" t="s">
        <v>165</v>
      </c>
      <c r="B350" t="s">
        <v>166</v>
      </c>
      <c r="D350" t="s">
        <v>3</v>
      </c>
      <c r="E350">
        <v>1.05</v>
      </c>
      <c r="F350" s="2">
        <v>50500</v>
      </c>
      <c r="G350" s="2">
        <v>53025</v>
      </c>
    </row>
    <row r="351" spans="1:7" customFormat="1" x14ac:dyDescent="0.25">
      <c r="A351" t="s">
        <v>167</v>
      </c>
      <c r="B351" t="s">
        <v>168</v>
      </c>
      <c r="D351" t="s">
        <v>3</v>
      </c>
      <c r="E351">
        <v>1.05</v>
      </c>
      <c r="F351" s="2">
        <v>8500</v>
      </c>
      <c r="G351" s="2">
        <v>8925</v>
      </c>
    </row>
    <row r="352" spans="1:7" customFormat="1" x14ac:dyDescent="0.25">
      <c r="A352" t="s">
        <v>169</v>
      </c>
      <c r="B352" t="s">
        <v>170</v>
      </c>
      <c r="D352" t="s">
        <v>171</v>
      </c>
      <c r="E352">
        <v>0.2</v>
      </c>
      <c r="F352" s="2">
        <v>1799</v>
      </c>
      <c r="G352" s="2">
        <v>359.8</v>
      </c>
    </row>
    <row r="353" spans="1:7" customFormat="1" x14ac:dyDescent="0.25">
      <c r="A353" t="s">
        <v>172</v>
      </c>
      <c r="B353" t="s">
        <v>173</v>
      </c>
      <c r="D353" t="s">
        <v>174</v>
      </c>
      <c r="E353">
        <v>0.02</v>
      </c>
      <c r="F353" s="2">
        <v>95000</v>
      </c>
      <c r="G353" s="2">
        <v>1900</v>
      </c>
    </row>
    <row r="354" spans="1:7" customFormat="1" x14ac:dyDescent="0.25">
      <c r="F354" s="2"/>
      <c r="G354" s="2"/>
    </row>
    <row r="355" spans="1:7" x14ac:dyDescent="0.25">
      <c r="A355" s="3"/>
      <c r="B355" s="3"/>
      <c r="C355" s="3"/>
      <c r="D355" s="5" t="s">
        <v>31</v>
      </c>
      <c r="E355" s="3"/>
      <c r="F355" s="4"/>
      <c r="G355" s="4">
        <v>64209.8</v>
      </c>
    </row>
    <row r="356" spans="1:7" x14ac:dyDescent="0.25">
      <c r="A356" s="3"/>
      <c r="B356" s="3"/>
      <c r="C356" s="3"/>
      <c r="D356" s="5" t="s">
        <v>32</v>
      </c>
      <c r="E356" s="3"/>
      <c r="F356" s="4"/>
      <c r="G356" s="4">
        <v>13003.2</v>
      </c>
    </row>
    <row r="357" spans="1:7" x14ac:dyDescent="0.25">
      <c r="A357" s="3"/>
      <c r="B357" s="3"/>
      <c r="C357" s="3"/>
      <c r="D357" s="5" t="s">
        <v>33</v>
      </c>
      <c r="E357" s="3"/>
      <c r="F357" s="4"/>
      <c r="G357" s="4">
        <v>4265.0200000000004</v>
      </c>
    </row>
    <row r="358" spans="1:7" customFormat="1" x14ac:dyDescent="0.25">
      <c r="F358" s="2"/>
      <c r="G358" s="2"/>
    </row>
    <row r="359" spans="1:7" x14ac:dyDescent="0.25">
      <c r="A359" s="3"/>
      <c r="B359" s="5"/>
      <c r="C359" s="5"/>
      <c r="D359" s="5" t="s">
        <v>35</v>
      </c>
      <c r="E359" s="3"/>
      <c r="F359" s="4"/>
      <c r="G359" s="4">
        <v>81478.58</v>
      </c>
    </row>
    <row r="360" spans="1:7" x14ac:dyDescent="0.25">
      <c r="A360" s="3"/>
      <c r="B360" s="5"/>
      <c r="C360" s="5"/>
      <c r="D360" s="5" t="s">
        <v>36</v>
      </c>
      <c r="E360" s="3"/>
      <c r="F360" s="4"/>
      <c r="G360" s="4">
        <v>1409579.43</v>
      </c>
    </row>
    <row r="361" spans="1:7" x14ac:dyDescent="0.25">
      <c r="A361" s="6" t="s">
        <v>182</v>
      </c>
      <c r="B361" s="6" t="s">
        <v>183</v>
      </c>
      <c r="C361" s="6"/>
      <c r="D361" s="6" t="s">
        <v>3</v>
      </c>
      <c r="E361" s="7">
        <v>54.2</v>
      </c>
      <c r="F361" s="7"/>
      <c r="G361" s="7"/>
    </row>
    <row r="362" spans="1:7" customFormat="1" x14ac:dyDescent="0.25">
      <c r="F362" s="2"/>
      <c r="G362" s="2"/>
    </row>
    <row r="363" spans="1:7" x14ac:dyDescent="0.25">
      <c r="A363" s="3"/>
      <c r="B363" s="3"/>
      <c r="C363" s="3"/>
      <c r="D363" s="3"/>
      <c r="E363" s="3"/>
      <c r="F363" s="4"/>
      <c r="G363" s="4"/>
    </row>
    <row r="364" spans="1:7" x14ac:dyDescent="0.25">
      <c r="A364" s="12" t="s">
        <v>5</v>
      </c>
      <c r="B364" s="12" t="s">
        <v>6</v>
      </c>
      <c r="C364" s="12"/>
      <c r="D364" s="8" t="s">
        <v>7</v>
      </c>
      <c r="E364" s="8" t="s">
        <v>8</v>
      </c>
      <c r="F364" s="9" t="s">
        <v>4</v>
      </c>
      <c r="G364" s="9" t="s">
        <v>1205</v>
      </c>
    </row>
    <row r="365" spans="1:7" x14ac:dyDescent="0.25">
      <c r="F365" s="8" t="s">
        <v>9</v>
      </c>
      <c r="G365" s="8" t="s">
        <v>9</v>
      </c>
    </row>
    <row r="366" spans="1:7" customFormat="1" x14ac:dyDescent="0.25">
      <c r="F366" s="2"/>
      <c r="G366" s="2"/>
    </row>
    <row r="367" spans="1:7" customFormat="1" x14ac:dyDescent="0.25">
      <c r="A367" t="s">
        <v>158</v>
      </c>
      <c r="B367" t="s">
        <v>159</v>
      </c>
      <c r="D367" t="s">
        <v>88</v>
      </c>
      <c r="E367">
        <v>1</v>
      </c>
      <c r="F367" s="2"/>
      <c r="G367" s="2"/>
    </row>
    <row r="368" spans="1:7" customFormat="1" x14ac:dyDescent="0.25">
      <c r="A368" t="s">
        <v>50</v>
      </c>
      <c r="B368" t="s">
        <v>51</v>
      </c>
      <c r="D368" t="s">
        <v>14</v>
      </c>
      <c r="E368">
        <v>2.4</v>
      </c>
      <c r="F368" s="2"/>
      <c r="G368" s="2"/>
    </row>
    <row r="369" spans="1:7" customFormat="1" x14ac:dyDescent="0.25">
      <c r="A369" t="s">
        <v>52</v>
      </c>
      <c r="B369" t="s">
        <v>53</v>
      </c>
      <c r="D369" t="s">
        <v>14</v>
      </c>
      <c r="E369">
        <v>2.4</v>
      </c>
      <c r="F369" s="2">
        <v>5418</v>
      </c>
      <c r="G369" s="2">
        <v>13003.2</v>
      </c>
    </row>
    <row r="370" spans="1:7" customFormat="1" x14ac:dyDescent="0.25">
      <c r="A370" t="s">
        <v>54</v>
      </c>
      <c r="B370" t="s">
        <v>55</v>
      </c>
      <c r="D370" t="s">
        <v>56</v>
      </c>
      <c r="E370">
        <v>2.4</v>
      </c>
      <c r="F370" s="2">
        <v>1543.99</v>
      </c>
      <c r="G370" s="2">
        <v>3705.58</v>
      </c>
    </row>
    <row r="371" spans="1:7" customFormat="1" x14ac:dyDescent="0.25">
      <c r="A371" t="s">
        <v>160</v>
      </c>
      <c r="B371" t="s">
        <v>161</v>
      </c>
      <c r="D371" t="s">
        <v>18</v>
      </c>
      <c r="E371">
        <v>0.33300000000000002</v>
      </c>
      <c r="F371" s="2"/>
      <c r="G371" s="2"/>
    </row>
    <row r="372" spans="1:7" customFormat="1" x14ac:dyDescent="0.25">
      <c r="A372" t="s">
        <v>162</v>
      </c>
      <c r="B372" t="s">
        <v>163</v>
      </c>
      <c r="D372" t="s">
        <v>164</v>
      </c>
      <c r="E372">
        <v>7.0000000000000001E-3</v>
      </c>
      <c r="F372" s="2">
        <v>84000</v>
      </c>
      <c r="G372" s="2">
        <v>559.44000000000005</v>
      </c>
    </row>
    <row r="373" spans="1:7" customFormat="1" x14ac:dyDescent="0.25">
      <c r="A373" t="s">
        <v>165</v>
      </c>
      <c r="B373" t="s">
        <v>166</v>
      </c>
      <c r="D373" t="s">
        <v>3</v>
      </c>
      <c r="E373">
        <v>1.05</v>
      </c>
      <c r="F373" s="2">
        <v>50500</v>
      </c>
      <c r="G373" s="2">
        <v>53025</v>
      </c>
    </row>
    <row r="374" spans="1:7" customFormat="1" x14ac:dyDescent="0.25">
      <c r="A374" t="s">
        <v>167</v>
      </c>
      <c r="B374" t="s">
        <v>168</v>
      </c>
      <c r="D374" t="s">
        <v>3</v>
      </c>
      <c r="E374">
        <v>1.05</v>
      </c>
      <c r="F374" s="2">
        <v>8500</v>
      </c>
      <c r="G374" s="2">
        <v>8925</v>
      </c>
    </row>
    <row r="375" spans="1:7" customFormat="1" x14ac:dyDescent="0.25">
      <c r="A375" t="s">
        <v>169</v>
      </c>
      <c r="B375" t="s">
        <v>170</v>
      </c>
      <c r="D375" t="s">
        <v>171</v>
      </c>
      <c r="E375">
        <v>0.2</v>
      </c>
      <c r="F375" s="2">
        <v>1799</v>
      </c>
      <c r="G375" s="2">
        <v>359.8</v>
      </c>
    </row>
    <row r="376" spans="1:7" customFormat="1" x14ac:dyDescent="0.25">
      <c r="A376" t="s">
        <v>172</v>
      </c>
      <c r="B376" t="s">
        <v>173</v>
      </c>
      <c r="D376" t="s">
        <v>174</v>
      </c>
      <c r="E376">
        <v>0.02</v>
      </c>
      <c r="F376" s="2">
        <v>95000</v>
      </c>
      <c r="G376" s="2">
        <v>1900</v>
      </c>
    </row>
    <row r="377" spans="1:7" customFormat="1" x14ac:dyDescent="0.25">
      <c r="F377" s="2"/>
      <c r="G377" s="2"/>
    </row>
    <row r="378" spans="1:7" x14ac:dyDescent="0.25">
      <c r="A378" s="3"/>
      <c r="B378" s="3"/>
      <c r="C378" s="3"/>
      <c r="D378" s="5" t="s">
        <v>31</v>
      </c>
      <c r="E378" s="3"/>
      <c r="F378" s="4"/>
      <c r="G378" s="4">
        <v>64209.8</v>
      </c>
    </row>
    <row r="379" spans="1:7" x14ac:dyDescent="0.25">
      <c r="A379" s="3"/>
      <c r="B379" s="3"/>
      <c r="C379" s="3"/>
      <c r="D379" s="5" t="s">
        <v>32</v>
      </c>
      <c r="E379" s="3"/>
      <c r="F379" s="4"/>
      <c r="G379" s="4">
        <v>13003.2</v>
      </c>
    </row>
    <row r="380" spans="1:7" x14ac:dyDescent="0.25">
      <c r="A380" s="3"/>
      <c r="B380" s="3"/>
      <c r="C380" s="3"/>
      <c r="D380" s="5" t="s">
        <v>33</v>
      </c>
      <c r="E380" s="3"/>
      <c r="F380" s="4"/>
      <c r="G380" s="4">
        <v>4265.0200000000004</v>
      </c>
    </row>
    <row r="381" spans="1:7" customFormat="1" x14ac:dyDescent="0.25">
      <c r="F381" s="2"/>
      <c r="G381" s="2"/>
    </row>
    <row r="382" spans="1:7" x14ac:dyDescent="0.25">
      <c r="A382" s="3"/>
      <c r="B382" s="5"/>
      <c r="C382" s="5"/>
      <c r="D382" s="5" t="s">
        <v>35</v>
      </c>
      <c r="E382" s="3"/>
      <c r="F382" s="4"/>
      <c r="G382" s="4">
        <v>81478.58</v>
      </c>
    </row>
    <row r="383" spans="1:7" x14ac:dyDescent="0.25">
      <c r="A383" s="3"/>
      <c r="B383" s="5"/>
      <c r="C383" s="5"/>
      <c r="D383" s="5" t="s">
        <v>36</v>
      </c>
      <c r="E383" s="3"/>
      <c r="F383" s="4"/>
      <c r="G383" s="4">
        <v>4416139.04</v>
      </c>
    </row>
    <row r="384" spans="1:7" x14ac:dyDescent="0.25">
      <c r="A384" s="6" t="s">
        <v>184</v>
      </c>
      <c r="B384" s="6" t="s">
        <v>185</v>
      </c>
      <c r="C384" s="6"/>
      <c r="D384" s="6" t="s">
        <v>3</v>
      </c>
      <c r="E384" s="7">
        <v>5.8</v>
      </c>
      <c r="F384" s="7"/>
      <c r="G384" s="7"/>
    </row>
    <row r="385" spans="1:7" customFormat="1" x14ac:dyDescent="0.25">
      <c r="F385" s="2"/>
      <c r="G385" s="2"/>
    </row>
    <row r="386" spans="1:7" x14ac:dyDescent="0.25">
      <c r="A386" s="3"/>
      <c r="B386" s="3"/>
      <c r="C386" s="3"/>
      <c r="D386" s="3"/>
      <c r="E386" s="3"/>
      <c r="F386" s="4"/>
      <c r="G386" s="4"/>
    </row>
    <row r="387" spans="1:7" x14ac:dyDescent="0.25">
      <c r="A387" s="12" t="s">
        <v>5</v>
      </c>
      <c r="B387" s="12" t="s">
        <v>6</v>
      </c>
      <c r="C387" s="12"/>
      <c r="D387" s="8" t="s">
        <v>7</v>
      </c>
      <c r="E387" s="8" t="s">
        <v>8</v>
      </c>
      <c r="F387" s="9" t="s">
        <v>4</v>
      </c>
      <c r="G387" s="9" t="s">
        <v>1205</v>
      </c>
    </row>
    <row r="388" spans="1:7" x14ac:dyDescent="0.25">
      <c r="F388" s="8" t="s">
        <v>9</v>
      </c>
      <c r="G388" s="8" t="s">
        <v>9</v>
      </c>
    </row>
    <row r="389" spans="1:7" customFormat="1" x14ac:dyDescent="0.25">
      <c r="F389" s="2"/>
      <c r="G389" s="2"/>
    </row>
    <row r="390" spans="1:7" customFormat="1" x14ac:dyDescent="0.25">
      <c r="A390" t="s">
        <v>158</v>
      </c>
      <c r="B390" t="s">
        <v>159</v>
      </c>
      <c r="D390" t="s">
        <v>88</v>
      </c>
      <c r="E390">
        <v>1</v>
      </c>
      <c r="F390" s="2"/>
      <c r="G390" s="2"/>
    </row>
    <row r="391" spans="1:7" customFormat="1" x14ac:dyDescent="0.25">
      <c r="A391" t="s">
        <v>50</v>
      </c>
      <c r="B391" t="s">
        <v>51</v>
      </c>
      <c r="D391" t="s">
        <v>14</v>
      </c>
      <c r="E391">
        <v>2.4</v>
      </c>
      <c r="F391" s="2"/>
      <c r="G391" s="2"/>
    </row>
    <row r="392" spans="1:7" customFormat="1" x14ac:dyDescent="0.25">
      <c r="A392" t="s">
        <v>52</v>
      </c>
      <c r="B392" t="s">
        <v>53</v>
      </c>
      <c r="D392" t="s">
        <v>14</v>
      </c>
      <c r="E392">
        <v>2.4</v>
      </c>
      <c r="F392" s="2">
        <v>5418</v>
      </c>
      <c r="G392" s="2">
        <v>13003.2</v>
      </c>
    </row>
    <row r="393" spans="1:7" customFormat="1" x14ac:dyDescent="0.25">
      <c r="A393" t="s">
        <v>54</v>
      </c>
      <c r="B393" t="s">
        <v>55</v>
      </c>
      <c r="D393" t="s">
        <v>56</v>
      </c>
      <c r="E393">
        <v>2.4</v>
      </c>
      <c r="F393" s="2">
        <v>1543.99</v>
      </c>
      <c r="G393" s="2">
        <v>3705.58</v>
      </c>
    </row>
    <row r="394" spans="1:7" customFormat="1" x14ac:dyDescent="0.25">
      <c r="A394" t="s">
        <v>160</v>
      </c>
      <c r="B394" t="s">
        <v>161</v>
      </c>
      <c r="D394" t="s">
        <v>18</v>
      </c>
      <c r="E394">
        <v>0.33300000000000002</v>
      </c>
      <c r="F394" s="2"/>
      <c r="G394" s="2"/>
    </row>
    <row r="395" spans="1:7" customFormat="1" x14ac:dyDescent="0.25">
      <c r="A395" t="s">
        <v>162</v>
      </c>
      <c r="B395" t="s">
        <v>163</v>
      </c>
      <c r="D395" t="s">
        <v>164</v>
      </c>
      <c r="E395">
        <v>7.0000000000000001E-3</v>
      </c>
      <c r="F395" s="2">
        <v>84000</v>
      </c>
      <c r="G395" s="2">
        <v>559.44000000000005</v>
      </c>
    </row>
    <row r="396" spans="1:7" customFormat="1" x14ac:dyDescent="0.25">
      <c r="A396" t="s">
        <v>165</v>
      </c>
      <c r="B396" t="s">
        <v>166</v>
      </c>
      <c r="D396" t="s">
        <v>3</v>
      </c>
      <c r="E396">
        <v>1.05</v>
      </c>
      <c r="F396" s="2">
        <v>50500</v>
      </c>
      <c r="G396" s="2">
        <v>53025</v>
      </c>
    </row>
    <row r="397" spans="1:7" customFormat="1" x14ac:dyDescent="0.25">
      <c r="A397" t="s">
        <v>167</v>
      </c>
      <c r="B397" t="s">
        <v>168</v>
      </c>
      <c r="D397" t="s">
        <v>3</v>
      </c>
      <c r="E397">
        <v>1.05</v>
      </c>
      <c r="F397" s="2">
        <v>8500</v>
      </c>
      <c r="G397" s="2">
        <v>8925</v>
      </c>
    </row>
    <row r="398" spans="1:7" customFormat="1" x14ac:dyDescent="0.25">
      <c r="A398" t="s">
        <v>169</v>
      </c>
      <c r="B398" t="s">
        <v>170</v>
      </c>
      <c r="D398" t="s">
        <v>171</v>
      </c>
      <c r="E398">
        <v>0.2</v>
      </c>
      <c r="F398" s="2">
        <v>1799</v>
      </c>
      <c r="G398" s="2">
        <v>359.8</v>
      </c>
    </row>
    <row r="399" spans="1:7" customFormat="1" x14ac:dyDescent="0.25">
      <c r="A399" t="s">
        <v>172</v>
      </c>
      <c r="B399" t="s">
        <v>173</v>
      </c>
      <c r="D399" t="s">
        <v>174</v>
      </c>
      <c r="E399">
        <v>0.02</v>
      </c>
      <c r="F399" s="2">
        <v>95000</v>
      </c>
      <c r="G399" s="2">
        <v>1900</v>
      </c>
    </row>
    <row r="400" spans="1:7" customFormat="1" x14ac:dyDescent="0.25">
      <c r="F400" s="2"/>
      <c r="G400" s="2"/>
    </row>
    <row r="401" spans="1:7" x14ac:dyDescent="0.25">
      <c r="A401" s="3"/>
      <c r="B401" s="3"/>
      <c r="C401" s="3"/>
      <c r="D401" s="5" t="s">
        <v>31</v>
      </c>
      <c r="E401" s="3"/>
      <c r="F401" s="4"/>
      <c r="G401" s="4">
        <v>64209.8</v>
      </c>
    </row>
    <row r="402" spans="1:7" x14ac:dyDescent="0.25">
      <c r="A402" s="3"/>
      <c r="B402" s="3"/>
      <c r="C402" s="3"/>
      <c r="D402" s="5" t="s">
        <v>32</v>
      </c>
      <c r="E402" s="3"/>
      <c r="F402" s="4"/>
      <c r="G402" s="4">
        <v>13003.2</v>
      </c>
    </row>
    <row r="403" spans="1:7" x14ac:dyDescent="0.25">
      <c r="A403" s="3"/>
      <c r="B403" s="3"/>
      <c r="C403" s="3"/>
      <c r="D403" s="5" t="s">
        <v>33</v>
      </c>
      <c r="E403" s="3"/>
      <c r="F403" s="4"/>
      <c r="G403" s="4">
        <v>4265.0200000000004</v>
      </c>
    </row>
    <row r="404" spans="1:7" customFormat="1" x14ac:dyDescent="0.25">
      <c r="F404" s="2"/>
      <c r="G404" s="2"/>
    </row>
    <row r="405" spans="1:7" x14ac:dyDescent="0.25">
      <c r="A405" s="3"/>
      <c r="B405" s="5"/>
      <c r="C405" s="5"/>
      <c r="D405" s="5" t="s">
        <v>35</v>
      </c>
      <c r="E405" s="3"/>
      <c r="F405" s="4"/>
      <c r="G405" s="4">
        <v>81478.58</v>
      </c>
    </row>
    <row r="406" spans="1:7" x14ac:dyDescent="0.25">
      <c r="A406" s="3"/>
      <c r="B406" s="5"/>
      <c r="C406" s="5"/>
      <c r="D406" s="5" t="s">
        <v>36</v>
      </c>
      <c r="E406" s="3"/>
      <c r="F406" s="4"/>
      <c r="G406" s="4">
        <v>472575.76</v>
      </c>
    </row>
    <row r="407" spans="1:7" x14ac:dyDescent="0.25">
      <c r="A407" s="6" t="s">
        <v>186</v>
      </c>
      <c r="B407" s="6" t="s">
        <v>187</v>
      </c>
      <c r="C407" s="6"/>
      <c r="D407" s="6" t="s">
        <v>88</v>
      </c>
      <c r="E407" s="7">
        <v>117</v>
      </c>
      <c r="F407" s="7"/>
      <c r="G407" s="7"/>
    </row>
    <row r="408" spans="1:7" customFormat="1" x14ac:dyDescent="0.25">
      <c r="F408" s="2"/>
      <c r="G408" s="2"/>
    </row>
    <row r="409" spans="1:7" x14ac:dyDescent="0.25">
      <c r="A409" s="3"/>
      <c r="B409" s="3"/>
      <c r="C409" s="3"/>
      <c r="D409" s="3"/>
      <c r="E409" s="3"/>
      <c r="F409" s="4"/>
      <c r="G409" s="4"/>
    </row>
    <row r="410" spans="1:7" x14ac:dyDescent="0.25">
      <c r="A410" s="12" t="s">
        <v>5</v>
      </c>
      <c r="B410" s="12" t="s">
        <v>6</v>
      </c>
      <c r="C410" s="12"/>
      <c r="D410" s="8" t="s">
        <v>7</v>
      </c>
      <c r="E410" s="8" t="s">
        <v>8</v>
      </c>
      <c r="F410" s="9" t="s">
        <v>4</v>
      </c>
      <c r="G410" s="9" t="s">
        <v>1205</v>
      </c>
    </row>
    <row r="411" spans="1:7" x14ac:dyDescent="0.25">
      <c r="F411" s="8" t="s">
        <v>9</v>
      </c>
      <c r="G411" s="8" t="s">
        <v>9</v>
      </c>
    </row>
    <row r="412" spans="1:7" customFormat="1" x14ac:dyDescent="0.25">
      <c r="F412" s="2"/>
      <c r="G412" s="2"/>
    </row>
    <row r="413" spans="1:7" customFormat="1" x14ac:dyDescent="0.25">
      <c r="A413" t="s">
        <v>188</v>
      </c>
      <c r="B413" t="s">
        <v>189</v>
      </c>
      <c r="D413" t="s">
        <v>88</v>
      </c>
      <c r="E413">
        <v>1</v>
      </c>
      <c r="F413" s="2"/>
      <c r="G413" s="2"/>
    </row>
    <row r="414" spans="1:7" customFormat="1" x14ac:dyDescent="0.25">
      <c r="A414" t="s">
        <v>190</v>
      </c>
      <c r="B414" t="s">
        <v>191</v>
      </c>
      <c r="D414" t="s">
        <v>14</v>
      </c>
      <c r="E414">
        <v>2.5</v>
      </c>
      <c r="F414" s="2"/>
      <c r="G414" s="2"/>
    </row>
    <row r="415" spans="1:7" customFormat="1" x14ac:dyDescent="0.25">
      <c r="A415" t="s">
        <v>192</v>
      </c>
      <c r="B415" t="s">
        <v>191</v>
      </c>
      <c r="D415" t="s">
        <v>14</v>
      </c>
      <c r="E415">
        <v>2.5</v>
      </c>
      <c r="F415" s="2">
        <v>5418</v>
      </c>
      <c r="G415" s="2">
        <v>13545</v>
      </c>
    </row>
    <row r="416" spans="1:7" customFormat="1" x14ac:dyDescent="0.25">
      <c r="A416" t="s">
        <v>54</v>
      </c>
      <c r="B416" t="s">
        <v>55</v>
      </c>
      <c r="D416" t="s">
        <v>56</v>
      </c>
      <c r="E416">
        <v>2.5</v>
      </c>
      <c r="F416" s="2">
        <v>1543.99</v>
      </c>
      <c r="G416" s="2">
        <v>3859.98</v>
      </c>
    </row>
    <row r="417" spans="1:9" customFormat="1" x14ac:dyDescent="0.25">
      <c r="A417" t="s">
        <v>193</v>
      </c>
      <c r="B417" t="s">
        <v>194</v>
      </c>
      <c r="D417" t="s">
        <v>88</v>
      </c>
      <c r="E417">
        <v>0.26300000000000001</v>
      </c>
      <c r="F417" s="2">
        <v>12500</v>
      </c>
      <c r="G417" s="2">
        <v>3281.25</v>
      </c>
      <c r="I417">
        <f>+E417*F417</f>
        <v>3287.5</v>
      </c>
    </row>
    <row r="418" spans="1:9" customFormat="1" x14ac:dyDescent="0.25">
      <c r="A418" t="s">
        <v>195</v>
      </c>
      <c r="B418" t="s">
        <v>196</v>
      </c>
      <c r="D418" t="s">
        <v>88</v>
      </c>
      <c r="E418">
        <v>1</v>
      </c>
      <c r="F418" s="2">
        <v>200</v>
      </c>
      <c r="G418" s="2">
        <v>200</v>
      </c>
    </row>
    <row r="419" spans="1:9" customFormat="1" x14ac:dyDescent="0.25">
      <c r="A419" t="s">
        <v>197</v>
      </c>
      <c r="B419" t="s">
        <v>198</v>
      </c>
      <c r="D419" t="s">
        <v>79</v>
      </c>
      <c r="E419">
        <v>4</v>
      </c>
      <c r="F419" s="2">
        <v>60</v>
      </c>
      <c r="G419" s="2">
        <v>240</v>
      </c>
    </row>
    <row r="420" spans="1:9" customFormat="1" x14ac:dyDescent="0.25">
      <c r="A420" t="s">
        <v>199</v>
      </c>
      <c r="B420" t="s">
        <v>200</v>
      </c>
      <c r="D420" t="s">
        <v>65</v>
      </c>
      <c r="E420">
        <v>0.05</v>
      </c>
      <c r="F420" s="2">
        <v>1200</v>
      </c>
      <c r="G420" s="2">
        <v>60</v>
      </c>
    </row>
    <row r="421" spans="1:9" customFormat="1" x14ac:dyDescent="0.25">
      <c r="A421" t="s">
        <v>201</v>
      </c>
      <c r="B421" t="s">
        <v>202</v>
      </c>
      <c r="D421" t="s">
        <v>76</v>
      </c>
      <c r="E421">
        <v>1E-3</v>
      </c>
      <c r="F421" s="2">
        <v>390000</v>
      </c>
      <c r="G421" s="2">
        <v>338.14</v>
      </c>
    </row>
    <row r="422" spans="1:9" customFormat="1" x14ac:dyDescent="0.25">
      <c r="F422" s="2"/>
      <c r="G422" s="2"/>
    </row>
    <row r="423" spans="1:9" x14ac:dyDescent="0.25">
      <c r="A423" s="3"/>
      <c r="B423" s="3"/>
      <c r="C423" s="3"/>
      <c r="D423" s="5" t="s">
        <v>31</v>
      </c>
      <c r="E423" s="3"/>
      <c r="F423" s="4"/>
      <c r="G423" s="4">
        <v>3781.25</v>
      </c>
    </row>
    <row r="424" spans="1:9" x14ac:dyDescent="0.25">
      <c r="A424" s="3"/>
      <c r="B424" s="3"/>
      <c r="C424" s="3"/>
      <c r="D424" s="5" t="s">
        <v>32</v>
      </c>
      <c r="E424" s="3"/>
      <c r="F424" s="4"/>
      <c r="G424" s="4">
        <v>13545</v>
      </c>
    </row>
    <row r="425" spans="1:9" x14ac:dyDescent="0.25">
      <c r="A425" s="3"/>
      <c r="B425" s="3"/>
      <c r="C425" s="3"/>
      <c r="D425" s="5" t="s">
        <v>33</v>
      </c>
      <c r="E425" s="3"/>
      <c r="F425" s="4"/>
      <c r="G425" s="4">
        <v>3859.98</v>
      </c>
    </row>
    <row r="426" spans="1:9" x14ac:dyDescent="0.25">
      <c r="A426" s="3"/>
      <c r="B426" s="3"/>
      <c r="C426" s="3"/>
      <c r="D426" s="5" t="s">
        <v>34</v>
      </c>
      <c r="E426" s="3"/>
      <c r="F426" s="4"/>
      <c r="G426" s="4">
        <v>338.14</v>
      </c>
    </row>
    <row r="427" spans="1:9" customFormat="1" x14ac:dyDescent="0.25">
      <c r="F427" s="2"/>
      <c r="G427" s="2"/>
    </row>
    <row r="428" spans="1:9" x14ac:dyDescent="0.25">
      <c r="A428" s="3"/>
      <c r="B428" s="5"/>
      <c r="C428" s="5"/>
      <c r="D428" s="5" t="s">
        <v>35</v>
      </c>
      <c r="E428" s="3"/>
      <c r="F428" s="4"/>
      <c r="G428" s="4">
        <v>21524.37</v>
      </c>
    </row>
    <row r="429" spans="1:9" x14ac:dyDescent="0.25">
      <c r="A429" s="3"/>
      <c r="B429" s="5"/>
      <c r="C429" s="5"/>
      <c r="D429" s="5" t="s">
        <v>36</v>
      </c>
      <c r="E429" s="3"/>
      <c r="F429" s="4"/>
      <c r="G429" s="4">
        <v>2518351.29</v>
      </c>
    </row>
    <row r="430" spans="1:9" x14ac:dyDescent="0.25">
      <c r="A430" s="6" t="s">
        <v>203</v>
      </c>
      <c r="B430" s="6" t="s">
        <v>204</v>
      </c>
      <c r="C430" s="6"/>
      <c r="D430" s="6" t="s">
        <v>88</v>
      </c>
      <c r="E430" s="7">
        <v>345</v>
      </c>
      <c r="F430" s="7"/>
      <c r="G430" s="7"/>
    </row>
    <row r="431" spans="1:9" customFormat="1" x14ac:dyDescent="0.25">
      <c r="F431" s="2"/>
      <c r="G431" s="2"/>
    </row>
    <row r="432" spans="1:9" x14ac:dyDescent="0.25">
      <c r="A432" s="3"/>
      <c r="B432" s="3"/>
      <c r="C432" s="3"/>
      <c r="D432" s="3"/>
      <c r="E432" s="3"/>
      <c r="F432" s="4"/>
      <c r="G432" s="4"/>
    </row>
    <row r="433" spans="1:7" x14ac:dyDescent="0.25">
      <c r="A433" s="12" t="s">
        <v>5</v>
      </c>
      <c r="B433" s="12" t="s">
        <v>6</v>
      </c>
      <c r="C433" s="12"/>
      <c r="D433" s="8" t="s">
        <v>7</v>
      </c>
      <c r="E433" s="8" t="s">
        <v>8</v>
      </c>
      <c r="F433" s="9" t="s">
        <v>4</v>
      </c>
      <c r="G433" s="9" t="s">
        <v>1205</v>
      </c>
    </row>
    <row r="434" spans="1:7" x14ac:dyDescent="0.25">
      <c r="F434" s="8" t="s">
        <v>9</v>
      </c>
      <c r="G434" s="8" t="s">
        <v>9</v>
      </c>
    </row>
    <row r="435" spans="1:7" customFormat="1" x14ac:dyDescent="0.25">
      <c r="F435" s="2"/>
      <c r="G435" s="2"/>
    </row>
    <row r="436" spans="1:7" customFormat="1" x14ac:dyDescent="0.25">
      <c r="A436" t="s">
        <v>188</v>
      </c>
      <c r="B436" t="s">
        <v>189</v>
      </c>
      <c r="D436" t="s">
        <v>88</v>
      </c>
      <c r="E436">
        <v>1</v>
      </c>
      <c r="F436" s="2"/>
      <c r="G436" s="2"/>
    </row>
    <row r="437" spans="1:7" customFormat="1" x14ac:dyDescent="0.25">
      <c r="A437" t="s">
        <v>190</v>
      </c>
      <c r="B437" t="s">
        <v>191</v>
      </c>
      <c r="D437" t="s">
        <v>14</v>
      </c>
      <c r="E437">
        <v>2.5</v>
      </c>
      <c r="F437" s="2"/>
      <c r="G437" s="2"/>
    </row>
    <row r="438" spans="1:7" customFormat="1" x14ac:dyDescent="0.25">
      <c r="A438" t="s">
        <v>192</v>
      </c>
      <c r="B438" t="s">
        <v>191</v>
      </c>
      <c r="D438" t="s">
        <v>14</v>
      </c>
      <c r="E438">
        <v>2.5</v>
      </c>
      <c r="F438" s="2">
        <v>5418</v>
      </c>
      <c r="G438" s="2">
        <v>13545</v>
      </c>
    </row>
    <row r="439" spans="1:7" customFormat="1" x14ac:dyDescent="0.25">
      <c r="A439" t="s">
        <v>54</v>
      </c>
      <c r="B439" t="s">
        <v>55</v>
      </c>
      <c r="D439" t="s">
        <v>56</v>
      </c>
      <c r="E439">
        <v>2.5</v>
      </c>
      <c r="F439" s="2">
        <v>1543.99</v>
      </c>
      <c r="G439" s="2">
        <v>3859.98</v>
      </c>
    </row>
    <row r="440" spans="1:7" customFormat="1" x14ac:dyDescent="0.25">
      <c r="A440" t="s">
        <v>193</v>
      </c>
      <c r="B440" t="s">
        <v>194</v>
      </c>
      <c r="D440" t="s">
        <v>88</v>
      </c>
      <c r="E440">
        <v>0.26300000000000001</v>
      </c>
      <c r="F440" s="2">
        <v>12500</v>
      </c>
      <c r="G440" s="2">
        <v>3281.25</v>
      </c>
    </row>
    <row r="441" spans="1:7" customFormat="1" x14ac:dyDescent="0.25">
      <c r="A441" t="s">
        <v>195</v>
      </c>
      <c r="B441" t="s">
        <v>196</v>
      </c>
      <c r="D441" t="s">
        <v>88</v>
      </c>
      <c r="E441">
        <v>1</v>
      </c>
      <c r="F441" s="2">
        <v>200</v>
      </c>
      <c r="G441" s="2">
        <v>200</v>
      </c>
    </row>
    <row r="442" spans="1:7" customFormat="1" x14ac:dyDescent="0.25">
      <c r="A442" t="s">
        <v>197</v>
      </c>
      <c r="B442" t="s">
        <v>198</v>
      </c>
      <c r="D442" t="s">
        <v>79</v>
      </c>
      <c r="E442">
        <v>4</v>
      </c>
      <c r="F442" s="2">
        <v>60</v>
      </c>
      <c r="G442" s="2">
        <v>240</v>
      </c>
    </row>
    <row r="443" spans="1:7" customFormat="1" x14ac:dyDescent="0.25">
      <c r="A443" t="s">
        <v>199</v>
      </c>
      <c r="B443" t="s">
        <v>200</v>
      </c>
      <c r="D443" t="s">
        <v>65</v>
      </c>
      <c r="E443">
        <v>0.05</v>
      </c>
      <c r="F443" s="2">
        <v>1200</v>
      </c>
      <c r="G443" s="2">
        <v>60</v>
      </c>
    </row>
    <row r="444" spans="1:7" customFormat="1" x14ac:dyDescent="0.25">
      <c r="A444" t="s">
        <v>201</v>
      </c>
      <c r="B444" t="s">
        <v>202</v>
      </c>
      <c r="D444" t="s">
        <v>76</v>
      </c>
      <c r="E444">
        <v>1E-3</v>
      </c>
      <c r="F444" s="2">
        <v>390000</v>
      </c>
      <c r="G444" s="2">
        <v>338.14</v>
      </c>
    </row>
    <row r="445" spans="1:7" customFormat="1" x14ac:dyDescent="0.25">
      <c r="F445" s="2"/>
      <c r="G445" s="2"/>
    </row>
    <row r="446" spans="1:7" x14ac:dyDescent="0.25">
      <c r="A446" s="3"/>
      <c r="B446" s="3"/>
      <c r="C446" s="3"/>
      <c r="D446" s="5" t="s">
        <v>31</v>
      </c>
      <c r="E446" s="3"/>
      <c r="F446" s="4"/>
      <c r="G446" s="4">
        <v>3781.25</v>
      </c>
    </row>
    <row r="447" spans="1:7" x14ac:dyDescent="0.25">
      <c r="A447" s="3"/>
      <c r="B447" s="3"/>
      <c r="C447" s="3"/>
      <c r="D447" s="5" t="s">
        <v>32</v>
      </c>
      <c r="E447" s="3"/>
      <c r="F447" s="4"/>
      <c r="G447" s="4">
        <v>13545</v>
      </c>
    </row>
    <row r="448" spans="1:7" x14ac:dyDescent="0.25">
      <c r="A448" s="3"/>
      <c r="B448" s="3"/>
      <c r="C448" s="3"/>
      <c r="D448" s="5" t="s">
        <v>33</v>
      </c>
      <c r="E448" s="3"/>
      <c r="F448" s="4"/>
      <c r="G448" s="4">
        <v>3859.98</v>
      </c>
    </row>
    <row r="449" spans="1:7" x14ac:dyDescent="0.25">
      <c r="A449" s="3"/>
      <c r="B449" s="3"/>
      <c r="C449" s="3"/>
      <c r="D449" s="5" t="s">
        <v>34</v>
      </c>
      <c r="E449" s="3"/>
      <c r="F449" s="4"/>
      <c r="G449" s="4">
        <v>338.14</v>
      </c>
    </row>
    <row r="450" spans="1:7" customFormat="1" x14ac:dyDescent="0.25">
      <c r="F450" s="2"/>
      <c r="G450" s="2"/>
    </row>
    <row r="451" spans="1:7" x14ac:dyDescent="0.25">
      <c r="A451" s="3"/>
      <c r="B451" s="5"/>
      <c r="C451" s="5"/>
      <c r="D451" s="5" t="s">
        <v>35</v>
      </c>
      <c r="E451" s="3"/>
      <c r="F451" s="4"/>
      <c r="G451" s="4">
        <v>21524.37</v>
      </c>
    </row>
    <row r="452" spans="1:7" x14ac:dyDescent="0.25">
      <c r="A452" s="3"/>
      <c r="B452" s="5"/>
      <c r="C452" s="5"/>
      <c r="D452" s="5" t="s">
        <v>36</v>
      </c>
      <c r="E452" s="3"/>
      <c r="F452" s="4"/>
      <c r="G452" s="4">
        <v>7425907.6500000004</v>
      </c>
    </row>
    <row r="453" spans="1:7" x14ac:dyDescent="0.25">
      <c r="A453" s="6" t="s">
        <v>205</v>
      </c>
      <c r="B453" s="6" t="s">
        <v>206</v>
      </c>
      <c r="C453" s="6"/>
      <c r="D453" s="6" t="s">
        <v>88</v>
      </c>
      <c r="E453" s="7">
        <v>72</v>
      </c>
      <c r="F453" s="7"/>
      <c r="G453" s="7"/>
    </row>
    <row r="454" spans="1:7" customFormat="1" x14ac:dyDescent="0.25">
      <c r="F454" s="2"/>
      <c r="G454" s="2"/>
    </row>
    <row r="455" spans="1:7" x14ac:dyDescent="0.25">
      <c r="A455" s="3"/>
      <c r="B455" s="3"/>
      <c r="C455" s="3"/>
      <c r="D455" s="3"/>
      <c r="E455" s="3"/>
      <c r="F455" s="4"/>
      <c r="G455" s="4"/>
    </row>
    <row r="456" spans="1:7" x14ac:dyDescent="0.25">
      <c r="A456" s="12" t="s">
        <v>5</v>
      </c>
      <c r="B456" s="12" t="s">
        <v>6</v>
      </c>
      <c r="C456" s="12"/>
      <c r="D456" s="8" t="s">
        <v>7</v>
      </c>
      <c r="E456" s="8" t="s">
        <v>8</v>
      </c>
      <c r="F456" s="9" t="s">
        <v>4</v>
      </c>
      <c r="G456" s="9" t="s">
        <v>1205</v>
      </c>
    </row>
    <row r="457" spans="1:7" x14ac:dyDescent="0.25">
      <c r="F457" s="8" t="s">
        <v>9</v>
      </c>
      <c r="G457" s="8" t="s">
        <v>9</v>
      </c>
    </row>
    <row r="458" spans="1:7" customFormat="1" x14ac:dyDescent="0.25">
      <c r="F458" s="2"/>
      <c r="G458" s="2"/>
    </row>
    <row r="459" spans="1:7" customFormat="1" x14ac:dyDescent="0.25">
      <c r="A459" t="s">
        <v>188</v>
      </c>
      <c r="B459" t="s">
        <v>189</v>
      </c>
      <c r="D459" t="s">
        <v>88</v>
      </c>
      <c r="E459">
        <v>1</v>
      </c>
      <c r="F459" s="2"/>
      <c r="G459" s="2"/>
    </row>
    <row r="460" spans="1:7" customFormat="1" x14ac:dyDescent="0.25">
      <c r="A460" t="s">
        <v>190</v>
      </c>
      <c r="B460" t="s">
        <v>191</v>
      </c>
      <c r="D460" t="s">
        <v>14</v>
      </c>
      <c r="E460">
        <v>2.5</v>
      </c>
      <c r="F460" s="2"/>
      <c r="G460" s="2"/>
    </row>
    <row r="461" spans="1:7" customFormat="1" x14ac:dyDescent="0.25">
      <c r="A461" t="s">
        <v>192</v>
      </c>
      <c r="B461" t="s">
        <v>191</v>
      </c>
      <c r="D461" t="s">
        <v>14</v>
      </c>
      <c r="E461">
        <v>2.5</v>
      </c>
      <c r="F461" s="2">
        <v>5418</v>
      </c>
      <c r="G461" s="2">
        <v>13545</v>
      </c>
    </row>
    <row r="462" spans="1:7" customFormat="1" x14ac:dyDescent="0.25">
      <c r="A462" t="s">
        <v>54</v>
      </c>
      <c r="B462" t="s">
        <v>55</v>
      </c>
      <c r="D462" t="s">
        <v>56</v>
      </c>
      <c r="E462">
        <v>2.5</v>
      </c>
      <c r="F462" s="2">
        <v>1543.99</v>
      </c>
      <c r="G462" s="2">
        <v>3859.98</v>
      </c>
    </row>
    <row r="463" spans="1:7" customFormat="1" x14ac:dyDescent="0.25">
      <c r="A463" t="s">
        <v>193</v>
      </c>
      <c r="B463" t="s">
        <v>194</v>
      </c>
      <c r="D463" t="s">
        <v>88</v>
      </c>
      <c r="E463">
        <v>0.26300000000000001</v>
      </c>
      <c r="F463" s="2">
        <v>12500</v>
      </c>
      <c r="G463" s="2">
        <v>3281.25</v>
      </c>
    </row>
    <row r="464" spans="1:7" customFormat="1" x14ac:dyDescent="0.25">
      <c r="A464" t="s">
        <v>195</v>
      </c>
      <c r="B464" t="s">
        <v>196</v>
      </c>
      <c r="D464" t="s">
        <v>88</v>
      </c>
      <c r="E464">
        <v>1</v>
      </c>
      <c r="F464" s="2">
        <v>200</v>
      </c>
      <c r="G464" s="2">
        <v>200</v>
      </c>
    </row>
    <row r="465" spans="1:7" customFormat="1" x14ac:dyDescent="0.25">
      <c r="A465" t="s">
        <v>197</v>
      </c>
      <c r="B465" t="s">
        <v>198</v>
      </c>
      <c r="D465" t="s">
        <v>79</v>
      </c>
      <c r="E465">
        <v>4</v>
      </c>
      <c r="F465" s="2">
        <v>60</v>
      </c>
      <c r="G465" s="2">
        <v>240</v>
      </c>
    </row>
    <row r="466" spans="1:7" customFormat="1" x14ac:dyDescent="0.25">
      <c r="A466" t="s">
        <v>199</v>
      </c>
      <c r="B466" t="s">
        <v>200</v>
      </c>
      <c r="D466" t="s">
        <v>65</v>
      </c>
      <c r="E466">
        <v>0.05</v>
      </c>
      <c r="F466" s="2">
        <v>1200</v>
      </c>
      <c r="G466" s="2">
        <v>60</v>
      </c>
    </row>
    <row r="467" spans="1:7" customFormat="1" x14ac:dyDescent="0.25">
      <c r="A467" t="s">
        <v>201</v>
      </c>
      <c r="B467" t="s">
        <v>202</v>
      </c>
      <c r="D467" t="s">
        <v>76</v>
      </c>
      <c r="E467">
        <v>1E-3</v>
      </c>
      <c r="F467" s="2">
        <v>390000</v>
      </c>
      <c r="G467" s="2">
        <v>338.14</v>
      </c>
    </row>
    <row r="468" spans="1:7" customFormat="1" x14ac:dyDescent="0.25">
      <c r="F468" s="2"/>
      <c r="G468" s="2"/>
    </row>
    <row r="469" spans="1:7" x14ac:dyDescent="0.25">
      <c r="A469" s="3"/>
      <c r="B469" s="3"/>
      <c r="C469" s="3"/>
      <c r="D469" s="5" t="s">
        <v>31</v>
      </c>
      <c r="E469" s="3"/>
      <c r="F469" s="4"/>
      <c r="G469" s="4">
        <v>3781.25</v>
      </c>
    </row>
    <row r="470" spans="1:7" x14ac:dyDescent="0.25">
      <c r="A470" s="3"/>
      <c r="B470" s="3"/>
      <c r="C470" s="3"/>
      <c r="D470" s="5" t="s">
        <v>32</v>
      </c>
      <c r="E470" s="3"/>
      <c r="F470" s="4"/>
      <c r="G470" s="4">
        <v>13545</v>
      </c>
    </row>
    <row r="471" spans="1:7" x14ac:dyDescent="0.25">
      <c r="A471" s="3"/>
      <c r="B471" s="3"/>
      <c r="C471" s="3"/>
      <c r="D471" s="5" t="s">
        <v>33</v>
      </c>
      <c r="E471" s="3"/>
      <c r="F471" s="4"/>
      <c r="G471" s="4">
        <v>3859.98</v>
      </c>
    </row>
    <row r="472" spans="1:7" x14ac:dyDescent="0.25">
      <c r="A472" s="3"/>
      <c r="B472" s="3"/>
      <c r="C472" s="3"/>
      <c r="D472" s="5" t="s">
        <v>34</v>
      </c>
      <c r="E472" s="3"/>
      <c r="F472" s="4"/>
      <c r="G472" s="4">
        <v>338.14</v>
      </c>
    </row>
    <row r="473" spans="1:7" customFormat="1" x14ac:dyDescent="0.25">
      <c r="F473" s="2"/>
      <c r="G473" s="2"/>
    </row>
    <row r="474" spans="1:7" x14ac:dyDescent="0.25">
      <c r="A474" s="3"/>
      <c r="B474" s="5"/>
      <c r="C474" s="5"/>
      <c r="D474" s="5" t="s">
        <v>35</v>
      </c>
      <c r="E474" s="3"/>
      <c r="F474" s="4"/>
      <c r="G474" s="4">
        <v>21524.37</v>
      </c>
    </row>
    <row r="475" spans="1:7" x14ac:dyDescent="0.25">
      <c r="A475" s="3"/>
      <c r="B475" s="5"/>
      <c r="C475" s="5"/>
      <c r="D475" s="5" t="s">
        <v>36</v>
      </c>
      <c r="E475" s="3"/>
      <c r="F475" s="4"/>
      <c r="G475" s="4">
        <v>1549754.64</v>
      </c>
    </row>
    <row r="476" spans="1:7" x14ac:dyDescent="0.25">
      <c r="A476" s="6" t="s">
        <v>207</v>
      </c>
      <c r="B476" s="6" t="s">
        <v>208</v>
      </c>
      <c r="C476" s="6"/>
      <c r="D476" s="6" t="s">
        <v>88</v>
      </c>
      <c r="E476" s="7">
        <v>81</v>
      </c>
      <c r="F476" s="7"/>
      <c r="G476" s="7"/>
    </row>
    <row r="477" spans="1:7" customFormat="1" x14ac:dyDescent="0.25">
      <c r="F477" s="2"/>
      <c r="G477" s="2"/>
    </row>
    <row r="478" spans="1:7" x14ac:dyDescent="0.25">
      <c r="A478" s="3"/>
      <c r="B478" s="3"/>
      <c r="C478" s="3"/>
      <c r="D478" s="3"/>
      <c r="E478" s="3"/>
      <c r="F478" s="4"/>
      <c r="G478" s="4"/>
    </row>
    <row r="479" spans="1:7" x14ac:dyDescent="0.25">
      <c r="A479" s="12" t="s">
        <v>5</v>
      </c>
      <c r="B479" s="12" t="s">
        <v>6</v>
      </c>
      <c r="C479" s="12"/>
      <c r="D479" s="8" t="s">
        <v>7</v>
      </c>
      <c r="E479" s="8" t="s">
        <v>8</v>
      </c>
      <c r="F479" s="9" t="s">
        <v>4</v>
      </c>
      <c r="G479" s="9" t="s">
        <v>1205</v>
      </c>
    </row>
    <row r="480" spans="1:7" x14ac:dyDescent="0.25">
      <c r="F480" s="8" t="s">
        <v>9</v>
      </c>
      <c r="G480" s="8" t="s">
        <v>9</v>
      </c>
    </row>
    <row r="481" spans="1:7" customFormat="1" x14ac:dyDescent="0.25">
      <c r="F481" s="2"/>
      <c r="G481" s="2"/>
    </row>
    <row r="482" spans="1:7" customFormat="1" x14ac:dyDescent="0.25">
      <c r="A482" t="s">
        <v>188</v>
      </c>
      <c r="B482" t="s">
        <v>189</v>
      </c>
      <c r="D482" t="s">
        <v>88</v>
      </c>
      <c r="E482">
        <v>1</v>
      </c>
      <c r="F482" s="2"/>
      <c r="G482" s="2"/>
    </row>
    <row r="483" spans="1:7" customFormat="1" x14ac:dyDescent="0.25">
      <c r="A483" t="s">
        <v>190</v>
      </c>
      <c r="B483" t="s">
        <v>191</v>
      </c>
      <c r="D483" t="s">
        <v>14</v>
      </c>
      <c r="E483">
        <v>2.5</v>
      </c>
      <c r="F483" s="2"/>
      <c r="G483" s="2"/>
    </row>
    <row r="484" spans="1:7" customFormat="1" x14ac:dyDescent="0.25">
      <c r="A484" t="s">
        <v>192</v>
      </c>
      <c r="B484" t="s">
        <v>191</v>
      </c>
      <c r="D484" t="s">
        <v>14</v>
      </c>
      <c r="E484">
        <v>2.5</v>
      </c>
      <c r="F484" s="2">
        <v>5418</v>
      </c>
      <c r="G484" s="2">
        <v>13545</v>
      </c>
    </row>
    <row r="485" spans="1:7" customFormat="1" x14ac:dyDescent="0.25">
      <c r="A485" t="s">
        <v>54</v>
      </c>
      <c r="B485" t="s">
        <v>55</v>
      </c>
      <c r="D485" t="s">
        <v>56</v>
      </c>
      <c r="E485">
        <v>2.5</v>
      </c>
      <c r="F485" s="2">
        <v>1543.99</v>
      </c>
      <c r="G485" s="2">
        <v>3859.98</v>
      </c>
    </row>
    <row r="486" spans="1:7" customFormat="1" x14ac:dyDescent="0.25">
      <c r="A486" t="s">
        <v>193</v>
      </c>
      <c r="B486" t="s">
        <v>194</v>
      </c>
      <c r="D486" t="s">
        <v>88</v>
      </c>
      <c r="E486">
        <v>0.26300000000000001</v>
      </c>
      <c r="F486" s="2">
        <v>12500</v>
      </c>
      <c r="G486" s="2">
        <v>3281.25</v>
      </c>
    </row>
    <row r="487" spans="1:7" customFormat="1" x14ac:dyDescent="0.25">
      <c r="A487" t="s">
        <v>195</v>
      </c>
      <c r="B487" t="s">
        <v>196</v>
      </c>
      <c r="D487" t="s">
        <v>88</v>
      </c>
      <c r="E487">
        <v>1</v>
      </c>
      <c r="F487" s="2">
        <v>200</v>
      </c>
      <c r="G487" s="2">
        <v>200</v>
      </c>
    </row>
    <row r="488" spans="1:7" customFormat="1" x14ac:dyDescent="0.25">
      <c r="A488" t="s">
        <v>197</v>
      </c>
      <c r="B488" t="s">
        <v>198</v>
      </c>
      <c r="D488" t="s">
        <v>79</v>
      </c>
      <c r="E488">
        <v>4</v>
      </c>
      <c r="F488" s="2">
        <v>60</v>
      </c>
      <c r="G488" s="2">
        <v>240</v>
      </c>
    </row>
    <row r="489" spans="1:7" customFormat="1" x14ac:dyDescent="0.25">
      <c r="A489" t="s">
        <v>199</v>
      </c>
      <c r="B489" t="s">
        <v>200</v>
      </c>
      <c r="D489" t="s">
        <v>65</v>
      </c>
      <c r="E489">
        <v>0.05</v>
      </c>
      <c r="F489" s="2">
        <v>1200</v>
      </c>
      <c r="G489" s="2">
        <v>60</v>
      </c>
    </row>
    <row r="490" spans="1:7" customFormat="1" x14ac:dyDescent="0.25">
      <c r="A490" t="s">
        <v>201</v>
      </c>
      <c r="B490" t="s">
        <v>202</v>
      </c>
      <c r="D490" t="s">
        <v>76</v>
      </c>
      <c r="E490">
        <v>1E-3</v>
      </c>
      <c r="F490" s="2">
        <v>390000</v>
      </c>
      <c r="G490" s="2">
        <v>338.14</v>
      </c>
    </row>
    <row r="491" spans="1:7" customFormat="1" x14ac:dyDescent="0.25">
      <c r="F491" s="2"/>
      <c r="G491" s="2"/>
    </row>
    <row r="492" spans="1:7" x14ac:dyDescent="0.25">
      <c r="A492" s="3"/>
      <c r="B492" s="3"/>
      <c r="C492" s="3"/>
      <c r="D492" s="5" t="s">
        <v>31</v>
      </c>
      <c r="E492" s="3"/>
      <c r="F492" s="4"/>
      <c r="G492" s="4">
        <v>3781.25</v>
      </c>
    </row>
    <row r="493" spans="1:7" x14ac:dyDescent="0.25">
      <c r="A493" s="3"/>
      <c r="B493" s="3"/>
      <c r="C493" s="3"/>
      <c r="D493" s="5" t="s">
        <v>32</v>
      </c>
      <c r="E493" s="3"/>
      <c r="F493" s="4"/>
      <c r="G493" s="4">
        <v>13545</v>
      </c>
    </row>
    <row r="494" spans="1:7" x14ac:dyDescent="0.25">
      <c r="A494" s="3"/>
      <c r="B494" s="3"/>
      <c r="C494" s="3"/>
      <c r="D494" s="5" t="s">
        <v>33</v>
      </c>
      <c r="E494" s="3"/>
      <c r="F494" s="4"/>
      <c r="G494" s="4">
        <v>3859.98</v>
      </c>
    </row>
    <row r="495" spans="1:7" x14ac:dyDescent="0.25">
      <c r="A495" s="3"/>
      <c r="B495" s="3"/>
      <c r="C495" s="3"/>
      <c r="D495" s="5" t="s">
        <v>34</v>
      </c>
      <c r="E495" s="3"/>
      <c r="F495" s="4"/>
      <c r="G495" s="4">
        <v>338.14</v>
      </c>
    </row>
    <row r="496" spans="1:7" customFormat="1" x14ac:dyDescent="0.25">
      <c r="F496" s="2"/>
      <c r="G496" s="2"/>
    </row>
    <row r="497" spans="1:7" x14ac:dyDescent="0.25">
      <c r="A497" s="3"/>
      <c r="B497" s="5"/>
      <c r="C497" s="5"/>
      <c r="D497" s="5" t="s">
        <v>35</v>
      </c>
      <c r="E497" s="3"/>
      <c r="F497" s="4"/>
      <c r="G497" s="4">
        <v>21524.37</v>
      </c>
    </row>
    <row r="498" spans="1:7" x14ac:dyDescent="0.25">
      <c r="A498" s="3"/>
      <c r="B498" s="5"/>
      <c r="C498" s="5"/>
      <c r="D498" s="5" t="s">
        <v>36</v>
      </c>
      <c r="E498" s="3"/>
      <c r="F498" s="4"/>
      <c r="G498" s="4">
        <v>1743473.97</v>
      </c>
    </row>
    <row r="499" spans="1:7" x14ac:dyDescent="0.25">
      <c r="A499" s="6" t="s">
        <v>209</v>
      </c>
      <c r="B499" s="6" t="s">
        <v>210</v>
      </c>
      <c r="C499" s="6"/>
      <c r="D499" s="6" t="s">
        <v>88</v>
      </c>
      <c r="E499" s="7">
        <v>88</v>
      </c>
      <c r="F499" s="7"/>
      <c r="G499" s="7"/>
    </row>
    <row r="500" spans="1:7" customFormat="1" x14ac:dyDescent="0.25">
      <c r="F500" s="2"/>
      <c r="G500" s="2"/>
    </row>
    <row r="501" spans="1:7" x14ac:dyDescent="0.25">
      <c r="A501" s="3"/>
      <c r="B501" s="3"/>
      <c r="C501" s="3"/>
      <c r="D501" s="3"/>
      <c r="E501" s="3"/>
      <c r="F501" s="4"/>
      <c r="G501" s="4"/>
    </row>
    <row r="502" spans="1:7" x14ac:dyDescent="0.25">
      <c r="A502" s="12" t="s">
        <v>5</v>
      </c>
      <c r="B502" s="12" t="s">
        <v>6</v>
      </c>
      <c r="C502" s="12"/>
      <c r="D502" s="8" t="s">
        <v>7</v>
      </c>
      <c r="E502" s="8" t="s">
        <v>8</v>
      </c>
      <c r="F502" s="9" t="s">
        <v>4</v>
      </c>
      <c r="G502" s="9" t="s">
        <v>1205</v>
      </c>
    </row>
    <row r="503" spans="1:7" x14ac:dyDescent="0.25">
      <c r="F503" s="8" t="s">
        <v>9</v>
      </c>
      <c r="G503" s="8" t="s">
        <v>9</v>
      </c>
    </row>
    <row r="504" spans="1:7" customFormat="1" x14ac:dyDescent="0.25">
      <c r="F504" s="2"/>
      <c r="G504" s="2"/>
    </row>
    <row r="505" spans="1:7" customFormat="1" x14ac:dyDescent="0.25">
      <c r="A505" t="s">
        <v>188</v>
      </c>
      <c r="B505" t="s">
        <v>189</v>
      </c>
      <c r="D505" t="s">
        <v>88</v>
      </c>
      <c r="E505">
        <v>1</v>
      </c>
      <c r="F505" s="2"/>
      <c r="G505" s="2"/>
    </row>
    <row r="506" spans="1:7" customFormat="1" x14ac:dyDescent="0.25">
      <c r="A506" t="s">
        <v>190</v>
      </c>
      <c r="B506" t="s">
        <v>191</v>
      </c>
      <c r="D506" t="s">
        <v>14</v>
      </c>
      <c r="E506">
        <v>2.5</v>
      </c>
      <c r="F506" s="2"/>
      <c r="G506" s="2"/>
    </row>
    <row r="507" spans="1:7" customFormat="1" x14ac:dyDescent="0.25">
      <c r="A507" t="s">
        <v>192</v>
      </c>
      <c r="B507" t="s">
        <v>191</v>
      </c>
      <c r="D507" t="s">
        <v>14</v>
      </c>
      <c r="E507">
        <v>2.5</v>
      </c>
      <c r="F507" s="2">
        <v>5418</v>
      </c>
      <c r="G507" s="2">
        <v>13545</v>
      </c>
    </row>
    <row r="508" spans="1:7" customFormat="1" x14ac:dyDescent="0.25">
      <c r="A508" t="s">
        <v>54</v>
      </c>
      <c r="B508" t="s">
        <v>55</v>
      </c>
      <c r="D508" t="s">
        <v>56</v>
      </c>
      <c r="E508">
        <v>2.5</v>
      </c>
      <c r="F508" s="2">
        <v>1543.99</v>
      </c>
      <c r="G508" s="2">
        <v>3859.98</v>
      </c>
    </row>
    <row r="509" spans="1:7" customFormat="1" x14ac:dyDescent="0.25">
      <c r="A509" t="s">
        <v>193</v>
      </c>
      <c r="B509" t="s">
        <v>194</v>
      </c>
      <c r="D509" t="s">
        <v>88</v>
      </c>
      <c r="E509">
        <v>0.26300000000000001</v>
      </c>
      <c r="F509" s="2">
        <v>12500</v>
      </c>
      <c r="G509" s="2">
        <v>3281.25</v>
      </c>
    </row>
    <row r="510" spans="1:7" customFormat="1" x14ac:dyDescent="0.25">
      <c r="A510" t="s">
        <v>195</v>
      </c>
      <c r="B510" t="s">
        <v>196</v>
      </c>
      <c r="D510" t="s">
        <v>88</v>
      </c>
      <c r="E510">
        <v>1</v>
      </c>
      <c r="F510" s="2">
        <v>200</v>
      </c>
      <c r="G510" s="2">
        <v>200</v>
      </c>
    </row>
    <row r="511" spans="1:7" customFormat="1" x14ac:dyDescent="0.25">
      <c r="A511" t="s">
        <v>197</v>
      </c>
      <c r="B511" t="s">
        <v>198</v>
      </c>
      <c r="D511" t="s">
        <v>79</v>
      </c>
      <c r="E511">
        <v>4</v>
      </c>
      <c r="F511" s="2">
        <v>60</v>
      </c>
      <c r="G511" s="2">
        <v>240</v>
      </c>
    </row>
    <row r="512" spans="1:7" customFormat="1" x14ac:dyDescent="0.25">
      <c r="A512" t="s">
        <v>199</v>
      </c>
      <c r="B512" t="s">
        <v>200</v>
      </c>
      <c r="D512" t="s">
        <v>65</v>
      </c>
      <c r="E512">
        <v>0.05</v>
      </c>
      <c r="F512" s="2">
        <v>1200</v>
      </c>
      <c r="G512" s="2">
        <v>60</v>
      </c>
    </row>
    <row r="513" spans="1:7" customFormat="1" x14ac:dyDescent="0.25">
      <c r="A513" t="s">
        <v>201</v>
      </c>
      <c r="B513" t="s">
        <v>202</v>
      </c>
      <c r="D513" t="s">
        <v>76</v>
      </c>
      <c r="E513">
        <v>1E-3</v>
      </c>
      <c r="F513" s="2">
        <v>390000</v>
      </c>
      <c r="G513" s="2">
        <v>338.14</v>
      </c>
    </row>
    <row r="514" spans="1:7" customFormat="1" x14ac:dyDescent="0.25">
      <c r="F514" s="2"/>
      <c r="G514" s="2"/>
    </row>
    <row r="515" spans="1:7" x14ac:dyDescent="0.25">
      <c r="A515" s="3"/>
      <c r="B515" s="3"/>
      <c r="C515" s="3"/>
      <c r="D515" s="5" t="s">
        <v>31</v>
      </c>
      <c r="E515" s="3"/>
      <c r="F515" s="4"/>
      <c r="G515" s="4">
        <v>3781.25</v>
      </c>
    </row>
    <row r="516" spans="1:7" x14ac:dyDescent="0.25">
      <c r="A516" s="3"/>
      <c r="B516" s="3"/>
      <c r="C516" s="3"/>
      <c r="D516" s="5" t="s">
        <v>32</v>
      </c>
      <c r="E516" s="3"/>
      <c r="F516" s="4"/>
      <c r="G516" s="4">
        <v>13545</v>
      </c>
    </row>
    <row r="517" spans="1:7" x14ac:dyDescent="0.25">
      <c r="A517" s="3"/>
      <c r="B517" s="3"/>
      <c r="C517" s="3"/>
      <c r="D517" s="5" t="s">
        <v>33</v>
      </c>
      <c r="E517" s="3"/>
      <c r="F517" s="4"/>
      <c r="G517" s="4">
        <v>3859.98</v>
      </c>
    </row>
    <row r="518" spans="1:7" x14ac:dyDescent="0.25">
      <c r="A518" s="3"/>
      <c r="B518" s="3"/>
      <c r="C518" s="3"/>
      <c r="D518" s="5" t="s">
        <v>34</v>
      </c>
      <c r="E518" s="3"/>
      <c r="F518" s="4"/>
      <c r="G518" s="4">
        <v>338.14</v>
      </c>
    </row>
    <row r="519" spans="1:7" customFormat="1" x14ac:dyDescent="0.25">
      <c r="F519" s="2"/>
      <c r="G519" s="2"/>
    </row>
    <row r="520" spans="1:7" x14ac:dyDescent="0.25">
      <c r="A520" s="3"/>
      <c r="B520" s="5"/>
      <c r="C520" s="5"/>
      <c r="D520" s="5" t="s">
        <v>35</v>
      </c>
      <c r="E520" s="3"/>
      <c r="F520" s="4"/>
      <c r="G520" s="4">
        <v>21524.37</v>
      </c>
    </row>
    <row r="521" spans="1:7" x14ac:dyDescent="0.25">
      <c r="A521" s="3"/>
      <c r="B521" s="5"/>
      <c r="C521" s="5"/>
      <c r="D521" s="5" t="s">
        <v>36</v>
      </c>
      <c r="E521" s="3"/>
      <c r="F521" s="4"/>
      <c r="G521" s="4">
        <v>1894144.56</v>
      </c>
    </row>
    <row r="522" spans="1:7" x14ac:dyDescent="0.25">
      <c r="A522" s="6" t="s">
        <v>211</v>
      </c>
      <c r="B522" s="6" t="s">
        <v>212</v>
      </c>
      <c r="C522" s="6"/>
      <c r="D522" s="6" t="s">
        <v>65</v>
      </c>
      <c r="E522" s="7">
        <v>50178.8</v>
      </c>
      <c r="F522" s="7"/>
      <c r="G522" s="7"/>
    </row>
    <row r="523" spans="1:7" customFormat="1" x14ac:dyDescent="0.25">
      <c r="F523" s="2"/>
      <c r="G523" s="2"/>
    </row>
    <row r="524" spans="1:7" x14ac:dyDescent="0.25">
      <c r="A524" s="3"/>
      <c r="B524" s="3"/>
      <c r="C524" s="3"/>
      <c r="D524" s="3"/>
      <c r="E524" s="3"/>
      <c r="F524" s="4"/>
      <c r="G524" s="4"/>
    </row>
    <row r="525" spans="1:7" x14ac:dyDescent="0.25">
      <c r="A525" s="12" t="s">
        <v>5</v>
      </c>
      <c r="B525" s="12" t="s">
        <v>6</v>
      </c>
      <c r="C525" s="12"/>
      <c r="D525" s="8" t="s">
        <v>7</v>
      </c>
      <c r="E525" s="8" t="s">
        <v>8</v>
      </c>
      <c r="F525" s="9" t="s">
        <v>4</v>
      </c>
      <c r="G525" s="9" t="s">
        <v>1205</v>
      </c>
    </row>
    <row r="526" spans="1:7" x14ac:dyDescent="0.25">
      <c r="F526" s="8" t="s">
        <v>9</v>
      </c>
      <c r="G526" s="8" t="s">
        <v>9</v>
      </c>
    </row>
    <row r="527" spans="1:7" customFormat="1" x14ac:dyDescent="0.25">
      <c r="F527" s="2"/>
      <c r="G527" s="2"/>
    </row>
    <row r="528" spans="1:7" customFormat="1" x14ac:dyDescent="0.25">
      <c r="A528" t="s">
        <v>213</v>
      </c>
      <c r="B528" t="s">
        <v>214</v>
      </c>
      <c r="D528" t="s">
        <v>65</v>
      </c>
      <c r="E528">
        <v>1</v>
      </c>
      <c r="F528" s="2"/>
      <c r="G528" s="2"/>
    </row>
    <row r="529" spans="1:7" customFormat="1" x14ac:dyDescent="0.25">
      <c r="A529" t="s">
        <v>215</v>
      </c>
      <c r="B529" t="s">
        <v>216</v>
      </c>
      <c r="D529" t="s">
        <v>14</v>
      </c>
      <c r="E529">
        <v>4.4999999999999998E-2</v>
      </c>
      <c r="F529" s="2"/>
      <c r="G529" s="2"/>
    </row>
    <row r="530" spans="1:7" customFormat="1" x14ac:dyDescent="0.25">
      <c r="A530" t="s">
        <v>217</v>
      </c>
      <c r="B530" t="s">
        <v>218</v>
      </c>
      <c r="D530" t="s">
        <v>14</v>
      </c>
      <c r="E530">
        <v>4.4999999999999998E-2</v>
      </c>
      <c r="F530" s="2">
        <v>5418</v>
      </c>
      <c r="G530" s="2">
        <v>243.81</v>
      </c>
    </row>
    <row r="531" spans="1:7" customFormat="1" x14ac:dyDescent="0.25">
      <c r="A531" t="s">
        <v>54</v>
      </c>
      <c r="B531" t="s">
        <v>55</v>
      </c>
      <c r="D531" t="s">
        <v>56</v>
      </c>
      <c r="E531">
        <v>4.4999999999999998E-2</v>
      </c>
      <c r="F531" s="2">
        <v>1543.99</v>
      </c>
      <c r="G531" s="2">
        <v>69.48</v>
      </c>
    </row>
    <row r="532" spans="1:7" customFormat="1" x14ac:dyDescent="0.25">
      <c r="A532" t="s">
        <v>219</v>
      </c>
      <c r="B532" t="s">
        <v>220</v>
      </c>
      <c r="D532" t="s">
        <v>65</v>
      </c>
      <c r="E532">
        <v>1.05</v>
      </c>
      <c r="F532" s="2">
        <v>480</v>
      </c>
      <c r="G532" s="2">
        <v>504</v>
      </c>
    </row>
    <row r="533" spans="1:7" customFormat="1" x14ac:dyDescent="0.25">
      <c r="A533" t="s">
        <v>221</v>
      </c>
      <c r="B533" t="s">
        <v>222</v>
      </c>
      <c r="D533" t="s">
        <v>65</v>
      </c>
      <c r="E533">
        <v>0.01</v>
      </c>
      <c r="F533" s="2">
        <v>670</v>
      </c>
      <c r="G533" s="2">
        <v>6.7</v>
      </c>
    </row>
    <row r="534" spans="1:7" customFormat="1" x14ac:dyDescent="0.25">
      <c r="A534" t="s">
        <v>223</v>
      </c>
      <c r="B534" t="s">
        <v>224</v>
      </c>
      <c r="D534" t="s">
        <v>76</v>
      </c>
      <c r="E534" s="1">
        <v>390000</v>
      </c>
      <c r="F534" s="2">
        <v>12.63</v>
      </c>
      <c r="G534" s="2"/>
    </row>
    <row r="535" spans="1:7" customFormat="1" x14ac:dyDescent="0.25">
      <c r="F535" s="2"/>
      <c r="G535" s="2"/>
    </row>
    <row r="536" spans="1:7" x14ac:dyDescent="0.25">
      <c r="A536" s="3"/>
      <c r="B536" s="3"/>
      <c r="C536" s="3"/>
      <c r="D536" s="5" t="s">
        <v>31</v>
      </c>
      <c r="E536" s="3"/>
      <c r="F536" s="4"/>
      <c r="G536" s="4">
        <f>SUM(G532:G533)</f>
        <v>510.7</v>
      </c>
    </row>
    <row r="537" spans="1:7" x14ac:dyDescent="0.25">
      <c r="A537" s="3"/>
      <c r="B537" s="3"/>
      <c r="C537" s="3"/>
      <c r="D537" s="5" t="s">
        <v>32</v>
      </c>
      <c r="E537" s="3"/>
      <c r="F537" s="4"/>
      <c r="G537" s="4">
        <v>243.81</v>
      </c>
    </row>
    <row r="538" spans="1:7" x14ac:dyDescent="0.25">
      <c r="A538" s="3"/>
      <c r="B538" s="3"/>
      <c r="C538" s="3"/>
      <c r="D538" s="5" t="s">
        <v>33</v>
      </c>
      <c r="E538" s="3"/>
      <c r="F538" s="4"/>
      <c r="G538" s="4">
        <v>69.48</v>
      </c>
    </row>
    <row r="539" spans="1:7" x14ac:dyDescent="0.25">
      <c r="A539" s="3"/>
      <c r="B539" s="3"/>
      <c r="C539" s="3"/>
      <c r="D539" s="5" t="s">
        <v>34</v>
      </c>
      <c r="E539" s="3"/>
      <c r="F539" s="4"/>
      <c r="G539" s="4">
        <v>12.63</v>
      </c>
    </row>
    <row r="540" spans="1:7" customFormat="1" x14ac:dyDescent="0.25">
      <c r="F540" s="2"/>
      <c r="G540" s="2"/>
    </row>
    <row r="541" spans="1:7" x14ac:dyDescent="0.25">
      <c r="A541" s="3"/>
      <c r="B541" s="5"/>
      <c r="C541" s="5"/>
      <c r="D541" s="5" t="s">
        <v>35</v>
      </c>
      <c r="E541" s="3"/>
      <c r="F541" s="4"/>
      <c r="G541" s="4">
        <v>836.62</v>
      </c>
    </row>
    <row r="542" spans="1:7" x14ac:dyDescent="0.25">
      <c r="A542" s="3"/>
      <c r="B542" s="5"/>
      <c r="C542" s="5"/>
      <c r="D542" s="5" t="s">
        <v>36</v>
      </c>
      <c r="E542" s="3"/>
      <c r="F542" s="4"/>
      <c r="G542" s="4">
        <v>41980587.659999996</v>
      </c>
    </row>
    <row r="543" spans="1:7" x14ac:dyDescent="0.25">
      <c r="A543" s="6" t="s">
        <v>225</v>
      </c>
      <c r="B543" s="6" t="s">
        <v>226</v>
      </c>
      <c r="C543" s="6"/>
      <c r="D543" s="6" t="s">
        <v>79</v>
      </c>
      <c r="E543" s="7">
        <v>615</v>
      </c>
      <c r="F543" s="7"/>
      <c r="G543" s="7"/>
    </row>
    <row r="544" spans="1:7" customFormat="1" x14ac:dyDescent="0.25">
      <c r="F544" s="2"/>
      <c r="G544" s="2"/>
    </row>
    <row r="545" spans="1:7" x14ac:dyDescent="0.25">
      <c r="A545" s="3"/>
      <c r="B545" s="3"/>
      <c r="C545" s="3"/>
      <c r="D545" s="3"/>
      <c r="E545" s="3"/>
      <c r="F545" s="4"/>
      <c r="G545" s="4"/>
    </row>
    <row r="546" spans="1:7" x14ac:dyDescent="0.25">
      <c r="A546" s="12" t="s">
        <v>5</v>
      </c>
      <c r="B546" s="12" t="s">
        <v>6</v>
      </c>
      <c r="C546" s="12"/>
      <c r="D546" s="8" t="s">
        <v>7</v>
      </c>
      <c r="E546" s="8" t="s">
        <v>8</v>
      </c>
      <c r="F546" s="9" t="s">
        <v>4</v>
      </c>
      <c r="G546" s="9" t="s">
        <v>1205</v>
      </c>
    </row>
    <row r="547" spans="1:7" x14ac:dyDescent="0.25">
      <c r="F547" s="8" t="s">
        <v>9</v>
      </c>
      <c r="G547" s="8" t="s">
        <v>9</v>
      </c>
    </row>
    <row r="548" spans="1:7" customFormat="1" x14ac:dyDescent="0.25">
      <c r="F548" s="2"/>
      <c r="G548" s="2"/>
    </row>
    <row r="549" spans="1:7" customFormat="1" x14ac:dyDescent="0.25">
      <c r="A549" t="s">
        <v>227</v>
      </c>
      <c r="B549" t="s">
        <v>228</v>
      </c>
      <c r="D549" t="s">
        <v>65</v>
      </c>
      <c r="E549">
        <v>1.17</v>
      </c>
      <c r="F549" s="2"/>
      <c r="G549" s="2"/>
    </row>
    <row r="550" spans="1:7" customFormat="1" x14ac:dyDescent="0.25">
      <c r="A550" t="s">
        <v>215</v>
      </c>
      <c r="B550" t="s">
        <v>216</v>
      </c>
      <c r="D550" t="s">
        <v>14</v>
      </c>
      <c r="E550">
        <v>0.30399999999999999</v>
      </c>
      <c r="F550" s="2"/>
      <c r="G550" s="2"/>
    </row>
    <row r="551" spans="1:7" customFormat="1" x14ac:dyDescent="0.25">
      <c r="A551" t="s">
        <v>217</v>
      </c>
      <c r="B551" t="s">
        <v>218</v>
      </c>
      <c r="D551" t="s">
        <v>14</v>
      </c>
      <c r="E551">
        <v>0.30399999999999999</v>
      </c>
      <c r="F551" s="2">
        <v>5418</v>
      </c>
      <c r="G551" s="2">
        <v>1647.07</v>
      </c>
    </row>
    <row r="552" spans="1:7" customFormat="1" x14ac:dyDescent="0.25">
      <c r="A552" t="s">
        <v>54</v>
      </c>
      <c r="B552" t="s">
        <v>55</v>
      </c>
      <c r="D552" t="s">
        <v>56</v>
      </c>
      <c r="E552">
        <v>0.30399999999999999</v>
      </c>
      <c r="F552" s="2">
        <v>1543.99</v>
      </c>
      <c r="G552" s="2">
        <v>469.37</v>
      </c>
    </row>
    <row r="553" spans="1:7" customFormat="1" x14ac:dyDescent="0.25">
      <c r="A553" t="s">
        <v>219</v>
      </c>
      <c r="B553" t="s">
        <v>220</v>
      </c>
      <c r="D553" t="s">
        <v>65</v>
      </c>
      <c r="E553">
        <v>1.2290000000000001</v>
      </c>
      <c r="F553" s="2">
        <v>480</v>
      </c>
      <c r="G553" s="2">
        <v>589.67999999999995</v>
      </c>
    </row>
    <row r="554" spans="1:7" customFormat="1" x14ac:dyDescent="0.25">
      <c r="A554" t="s">
        <v>229</v>
      </c>
      <c r="B554" t="s">
        <v>230</v>
      </c>
      <c r="D554" t="s">
        <v>65</v>
      </c>
      <c r="E554">
        <v>2.3E-2</v>
      </c>
      <c r="F554" s="2">
        <v>6378</v>
      </c>
      <c r="G554" s="2">
        <v>149.25</v>
      </c>
    </row>
    <row r="555" spans="1:7" customFormat="1" x14ac:dyDescent="0.25">
      <c r="F555" s="2"/>
      <c r="G555" s="2"/>
    </row>
    <row r="556" spans="1:7" x14ac:dyDescent="0.25">
      <c r="A556" s="3"/>
      <c r="B556" s="3"/>
      <c r="C556" s="3"/>
      <c r="D556" s="5" t="s">
        <v>31</v>
      </c>
      <c r="E556" s="3"/>
      <c r="F556" s="4"/>
      <c r="G556" s="4">
        <f>SUM(G553:G554)</f>
        <v>738.93</v>
      </c>
    </row>
    <row r="557" spans="1:7" x14ac:dyDescent="0.25">
      <c r="A557" s="3"/>
      <c r="B557" s="3"/>
      <c r="C557" s="3"/>
      <c r="D557" s="5" t="s">
        <v>32</v>
      </c>
      <c r="E557" s="3"/>
      <c r="F557" s="4"/>
      <c r="G557" s="4">
        <f>+G551</f>
        <v>1647.07</v>
      </c>
    </row>
    <row r="558" spans="1:7" x14ac:dyDescent="0.25">
      <c r="A558" s="3"/>
      <c r="B558" s="3"/>
      <c r="C558" s="3"/>
      <c r="D558" s="5" t="s">
        <v>33</v>
      </c>
      <c r="E558" s="3"/>
      <c r="F558" s="4"/>
      <c r="G558" s="4">
        <f>+G552</f>
        <v>469.37</v>
      </c>
    </row>
    <row r="559" spans="1:7" customFormat="1" x14ac:dyDescent="0.25">
      <c r="F559" s="2"/>
      <c r="G559" s="2"/>
    </row>
    <row r="560" spans="1:7" x14ac:dyDescent="0.25">
      <c r="A560" s="3"/>
      <c r="B560" s="5"/>
      <c r="C560" s="5"/>
      <c r="D560" s="5" t="s">
        <v>35</v>
      </c>
      <c r="E560" s="3"/>
      <c r="F560" s="4"/>
      <c r="G560" s="4">
        <f>SUM(G556:G558)</f>
        <v>2855.37</v>
      </c>
    </row>
    <row r="561" spans="1:7" x14ac:dyDescent="0.25">
      <c r="A561" s="3"/>
      <c r="B561" s="5"/>
      <c r="C561" s="5"/>
      <c r="D561" s="5" t="s">
        <v>36</v>
      </c>
      <c r="E561" s="3"/>
      <c r="F561" s="4"/>
      <c r="G561" s="4">
        <v>1756913.55</v>
      </c>
    </row>
    <row r="562" spans="1:7" x14ac:dyDescent="0.25">
      <c r="A562" s="6" t="s">
        <v>231</v>
      </c>
      <c r="B562" s="6" t="s">
        <v>232</v>
      </c>
      <c r="C562" s="6"/>
      <c r="D562" s="6" t="s">
        <v>65</v>
      </c>
      <c r="E562" s="7">
        <v>1115</v>
      </c>
      <c r="F562" s="7"/>
      <c r="G562" s="7"/>
    </row>
    <row r="563" spans="1:7" customFormat="1" x14ac:dyDescent="0.25">
      <c r="F563" s="2"/>
      <c r="G563" s="2"/>
    </row>
    <row r="564" spans="1:7" x14ac:dyDescent="0.25">
      <c r="A564" s="3"/>
      <c r="B564" s="3"/>
      <c r="C564" s="3"/>
      <c r="D564" s="3"/>
      <c r="E564" s="3"/>
      <c r="F564" s="4"/>
      <c r="G564" s="4"/>
    </row>
    <row r="565" spans="1:7" x14ac:dyDescent="0.25">
      <c r="A565" s="12" t="s">
        <v>5</v>
      </c>
      <c r="B565" s="12" t="s">
        <v>6</v>
      </c>
      <c r="C565" s="12"/>
      <c r="D565" s="8" t="s">
        <v>7</v>
      </c>
      <c r="E565" s="8" t="s">
        <v>8</v>
      </c>
      <c r="F565" s="9" t="s">
        <v>4</v>
      </c>
      <c r="G565" s="9" t="s">
        <v>1205</v>
      </c>
    </row>
    <row r="566" spans="1:7" x14ac:dyDescent="0.25">
      <c r="F566" s="8" t="s">
        <v>9</v>
      </c>
      <c r="G566" s="8" t="s">
        <v>9</v>
      </c>
    </row>
    <row r="567" spans="1:7" customFormat="1" x14ac:dyDescent="0.25">
      <c r="F567" s="2"/>
      <c r="G567" s="2"/>
    </row>
    <row r="568" spans="1:7" customFormat="1" x14ac:dyDescent="0.25">
      <c r="A568" t="s">
        <v>233</v>
      </c>
      <c r="B568" t="s">
        <v>234</v>
      </c>
      <c r="D568" t="s">
        <v>65</v>
      </c>
      <c r="E568">
        <v>1</v>
      </c>
      <c r="F568" s="2"/>
      <c r="G568" s="2"/>
    </row>
    <row r="569" spans="1:7" customFormat="1" x14ac:dyDescent="0.25">
      <c r="A569" t="s">
        <v>50</v>
      </c>
      <c r="B569" t="s">
        <v>51</v>
      </c>
      <c r="D569" t="s">
        <v>14</v>
      </c>
      <c r="E569">
        <v>0.3</v>
      </c>
      <c r="F569" s="2"/>
      <c r="G569" s="2"/>
    </row>
    <row r="570" spans="1:7" customFormat="1" x14ac:dyDescent="0.25">
      <c r="A570" t="s">
        <v>52</v>
      </c>
      <c r="B570" t="s">
        <v>53</v>
      </c>
      <c r="D570" t="s">
        <v>14</v>
      </c>
      <c r="E570">
        <v>0.3</v>
      </c>
      <c r="F570" s="2">
        <v>5418</v>
      </c>
      <c r="G570" s="2">
        <v>1625.4</v>
      </c>
    </row>
    <row r="571" spans="1:7" customFormat="1" x14ac:dyDescent="0.25">
      <c r="A571" t="s">
        <v>54</v>
      </c>
      <c r="B571" t="s">
        <v>55</v>
      </c>
      <c r="D571" t="s">
        <v>56</v>
      </c>
      <c r="E571">
        <v>0.3</v>
      </c>
      <c r="F571" s="2">
        <v>1543.99</v>
      </c>
      <c r="G571" s="2">
        <v>463.2</v>
      </c>
    </row>
    <row r="572" spans="1:7" customFormat="1" x14ac:dyDescent="0.25">
      <c r="F572" s="2"/>
      <c r="G572" s="2"/>
    </row>
    <row r="573" spans="1:7" x14ac:dyDescent="0.25">
      <c r="A573" s="3"/>
      <c r="B573" s="3"/>
      <c r="C573" s="3"/>
      <c r="D573" s="5" t="s">
        <v>32</v>
      </c>
      <c r="E573" s="3"/>
      <c r="F573" s="4"/>
      <c r="G573" s="4">
        <v>1625.4</v>
      </c>
    </row>
    <row r="574" spans="1:7" x14ac:dyDescent="0.25">
      <c r="A574" s="3"/>
      <c r="B574" s="3"/>
      <c r="C574" s="3"/>
      <c r="D574" s="5" t="s">
        <v>33</v>
      </c>
      <c r="E574" s="3"/>
      <c r="F574" s="4"/>
      <c r="G574" s="4">
        <v>463.2</v>
      </c>
    </row>
    <row r="575" spans="1:7" customFormat="1" x14ac:dyDescent="0.25">
      <c r="F575" s="2"/>
      <c r="G575" s="2"/>
    </row>
    <row r="576" spans="1:7" x14ac:dyDescent="0.25">
      <c r="A576" s="3"/>
      <c r="B576" s="5"/>
      <c r="C576" s="5"/>
      <c r="D576" s="5" t="s">
        <v>35</v>
      </c>
      <c r="E576" s="3"/>
      <c r="F576" s="4"/>
      <c r="G576" s="4">
        <v>2088.6</v>
      </c>
    </row>
    <row r="577" spans="1:7" x14ac:dyDescent="0.25">
      <c r="A577" s="3"/>
      <c r="B577" s="5"/>
      <c r="C577" s="5"/>
      <c r="D577" s="5" t="s">
        <v>36</v>
      </c>
      <c r="E577" s="3"/>
      <c r="F577" s="4"/>
      <c r="G577" s="4">
        <v>2328789</v>
      </c>
    </row>
    <row r="578" spans="1:7" x14ac:dyDescent="0.25">
      <c r="A578" s="6" t="s">
        <v>235</v>
      </c>
      <c r="B578" s="6" t="s">
        <v>236</v>
      </c>
      <c r="C578" s="6"/>
      <c r="D578" s="6" t="s">
        <v>65</v>
      </c>
      <c r="E578" s="7">
        <v>279</v>
      </c>
      <c r="F578" s="7"/>
      <c r="G578" s="7"/>
    </row>
    <row r="579" spans="1:7" customFormat="1" x14ac:dyDescent="0.25">
      <c r="F579" s="2"/>
      <c r="G579" s="2"/>
    </row>
    <row r="580" spans="1:7" x14ac:dyDescent="0.25">
      <c r="A580" s="3"/>
      <c r="B580" s="3"/>
      <c r="C580" s="3"/>
      <c r="D580" s="3"/>
      <c r="E580" s="3"/>
      <c r="F580" s="4"/>
      <c r="G580" s="4"/>
    </row>
    <row r="581" spans="1:7" x14ac:dyDescent="0.25">
      <c r="A581" s="12" t="s">
        <v>5</v>
      </c>
      <c r="B581" s="12" t="s">
        <v>6</v>
      </c>
      <c r="C581" s="12"/>
      <c r="D581" s="8" t="s">
        <v>7</v>
      </c>
      <c r="E581" s="8" t="s">
        <v>8</v>
      </c>
      <c r="F581" s="9" t="s">
        <v>4</v>
      </c>
      <c r="G581" s="9" t="s">
        <v>1205</v>
      </c>
    </row>
    <row r="582" spans="1:7" x14ac:dyDescent="0.25">
      <c r="F582" s="8" t="s">
        <v>9</v>
      </c>
      <c r="G582" s="8" t="s">
        <v>9</v>
      </c>
    </row>
    <row r="583" spans="1:7" customFormat="1" x14ac:dyDescent="0.25">
      <c r="F583" s="2"/>
      <c r="G583" s="2"/>
    </row>
    <row r="584" spans="1:7" customFormat="1" x14ac:dyDescent="0.25">
      <c r="A584" t="s">
        <v>237</v>
      </c>
      <c r="B584" t="s">
        <v>238</v>
      </c>
      <c r="D584" t="s">
        <v>65</v>
      </c>
      <c r="E584">
        <v>1</v>
      </c>
      <c r="F584" s="2"/>
      <c r="G584" s="2"/>
    </row>
    <row r="585" spans="1:7" customFormat="1" x14ac:dyDescent="0.25">
      <c r="A585" t="s">
        <v>50</v>
      </c>
      <c r="B585" t="s">
        <v>51</v>
      </c>
      <c r="D585" t="s">
        <v>14</v>
      </c>
      <c r="E585">
        <v>0.3</v>
      </c>
      <c r="F585" s="2"/>
      <c r="G585" s="2"/>
    </row>
    <row r="586" spans="1:7" customFormat="1" x14ac:dyDescent="0.25">
      <c r="A586" t="s">
        <v>52</v>
      </c>
      <c r="B586" t="s">
        <v>53</v>
      </c>
      <c r="D586" t="s">
        <v>14</v>
      </c>
      <c r="E586">
        <v>0.3</v>
      </c>
      <c r="F586" s="2">
        <v>5418</v>
      </c>
      <c r="G586" s="2">
        <v>1625.4</v>
      </c>
    </row>
    <row r="587" spans="1:7" customFormat="1" x14ac:dyDescent="0.25">
      <c r="A587" t="s">
        <v>54</v>
      </c>
      <c r="B587" t="s">
        <v>55</v>
      </c>
      <c r="D587" t="s">
        <v>56</v>
      </c>
      <c r="E587">
        <v>0.3</v>
      </c>
      <c r="F587" s="2">
        <v>1543.99</v>
      </c>
      <c r="G587" s="2">
        <v>463.2</v>
      </c>
    </row>
    <row r="588" spans="1:7" customFormat="1" x14ac:dyDescent="0.25">
      <c r="A588" t="s">
        <v>239</v>
      </c>
      <c r="B588" t="s">
        <v>240</v>
      </c>
      <c r="D588" t="s">
        <v>65</v>
      </c>
      <c r="E588">
        <v>1.02</v>
      </c>
      <c r="F588" s="2">
        <v>1500</v>
      </c>
      <c r="G588" s="2">
        <v>1530</v>
      </c>
    </row>
    <row r="589" spans="1:7" customFormat="1" x14ac:dyDescent="0.25">
      <c r="F589" s="2"/>
      <c r="G589" s="2"/>
    </row>
    <row r="590" spans="1:7" x14ac:dyDescent="0.25">
      <c r="A590" s="3"/>
      <c r="B590" s="3"/>
      <c r="C590" s="3"/>
      <c r="D590" s="5" t="s">
        <v>31</v>
      </c>
      <c r="E590" s="3"/>
      <c r="F590" s="4"/>
      <c r="G590" s="4">
        <v>1530</v>
      </c>
    </row>
    <row r="591" spans="1:7" x14ac:dyDescent="0.25">
      <c r="A591" s="3"/>
      <c r="B591" s="3"/>
      <c r="C591" s="3"/>
      <c r="D591" s="5" t="s">
        <v>32</v>
      </c>
      <c r="E591" s="3"/>
      <c r="F591" s="4"/>
      <c r="G591" s="4">
        <v>1625.4</v>
      </c>
    </row>
    <row r="592" spans="1:7" x14ac:dyDescent="0.25">
      <c r="A592" s="3"/>
      <c r="B592" s="3"/>
      <c r="C592" s="3"/>
      <c r="D592" s="5" t="s">
        <v>33</v>
      </c>
      <c r="E592" s="3"/>
      <c r="F592" s="4"/>
      <c r="G592" s="4">
        <v>463.2</v>
      </c>
    </row>
    <row r="593" spans="1:7" customFormat="1" x14ac:dyDescent="0.25">
      <c r="F593" s="2"/>
      <c r="G593" s="2"/>
    </row>
    <row r="594" spans="1:7" x14ac:dyDescent="0.25">
      <c r="A594" s="3"/>
      <c r="B594" s="5"/>
      <c r="C594" s="5"/>
      <c r="D594" s="5" t="s">
        <v>35</v>
      </c>
      <c r="E594" s="3"/>
      <c r="F594" s="4"/>
      <c r="G594" s="4">
        <v>3618.6</v>
      </c>
    </row>
    <row r="595" spans="1:7" x14ac:dyDescent="0.25">
      <c r="A595" s="3"/>
      <c r="B595" s="5"/>
      <c r="C595" s="5"/>
      <c r="D595" s="5" t="s">
        <v>36</v>
      </c>
      <c r="E595" s="3"/>
      <c r="F595" s="4"/>
      <c r="G595" s="4">
        <v>1009589.4</v>
      </c>
    </row>
    <row r="596" spans="1:7" x14ac:dyDescent="0.25">
      <c r="A596" s="6" t="s">
        <v>241</v>
      </c>
      <c r="B596" s="6" t="s">
        <v>242</v>
      </c>
      <c r="C596" s="6"/>
      <c r="D596" s="6" t="s">
        <v>243</v>
      </c>
      <c r="E596" s="7">
        <v>425</v>
      </c>
      <c r="F596" s="7"/>
      <c r="G596" s="7"/>
    </row>
    <row r="597" spans="1:7" customFormat="1" x14ac:dyDescent="0.25">
      <c r="F597" s="2"/>
      <c r="G597" s="2"/>
    </row>
    <row r="598" spans="1:7" x14ac:dyDescent="0.25">
      <c r="A598" s="3"/>
      <c r="B598" s="3"/>
      <c r="C598" s="3"/>
      <c r="D598" s="3"/>
      <c r="E598" s="3"/>
      <c r="F598" s="4"/>
      <c r="G598" s="4"/>
    </row>
    <row r="599" spans="1:7" x14ac:dyDescent="0.25">
      <c r="A599" s="12" t="s">
        <v>5</v>
      </c>
      <c r="B599" s="12" t="s">
        <v>6</v>
      </c>
      <c r="C599" s="12"/>
      <c r="D599" s="8" t="s">
        <v>7</v>
      </c>
      <c r="E599" s="8" t="s">
        <v>8</v>
      </c>
      <c r="F599" s="9" t="s">
        <v>4</v>
      </c>
      <c r="G599" s="9" t="s">
        <v>1205</v>
      </c>
    </row>
    <row r="600" spans="1:7" x14ac:dyDescent="0.25">
      <c r="F600" s="8" t="s">
        <v>9</v>
      </c>
      <c r="G600" s="8" t="s">
        <v>9</v>
      </c>
    </row>
    <row r="601" spans="1:7" customFormat="1" x14ac:dyDescent="0.25">
      <c r="F601" s="2"/>
      <c r="G601" s="2"/>
    </row>
    <row r="602" spans="1:7" customFormat="1" x14ac:dyDescent="0.25">
      <c r="A602" t="s">
        <v>244</v>
      </c>
      <c r="B602" t="s">
        <v>245</v>
      </c>
      <c r="D602" t="s">
        <v>246</v>
      </c>
      <c r="E602">
        <v>1</v>
      </c>
      <c r="F602" s="2"/>
      <c r="G602" s="2"/>
    </row>
    <row r="603" spans="1:7" customFormat="1" x14ac:dyDescent="0.25">
      <c r="A603" t="s">
        <v>247</v>
      </c>
      <c r="B603" t="s">
        <v>248</v>
      </c>
      <c r="D603" t="s">
        <v>14</v>
      </c>
      <c r="E603">
        <v>0.35</v>
      </c>
      <c r="F603" s="2"/>
      <c r="G603" s="2"/>
    </row>
    <row r="604" spans="1:7" customFormat="1" x14ac:dyDescent="0.25">
      <c r="A604" t="s">
        <v>249</v>
      </c>
      <c r="B604" t="s">
        <v>248</v>
      </c>
      <c r="D604" t="s">
        <v>14</v>
      </c>
      <c r="E604">
        <v>0.35</v>
      </c>
      <c r="F604" s="2">
        <v>5418</v>
      </c>
      <c r="G604" s="2">
        <v>1896.3</v>
      </c>
    </row>
    <row r="605" spans="1:7" customFormat="1" x14ac:dyDescent="0.25">
      <c r="A605" t="s">
        <v>54</v>
      </c>
      <c r="B605" t="s">
        <v>55</v>
      </c>
      <c r="D605" t="s">
        <v>56</v>
      </c>
      <c r="E605">
        <v>0.35</v>
      </c>
      <c r="F605" s="2">
        <v>1543.99</v>
      </c>
      <c r="G605" s="2">
        <v>540.4</v>
      </c>
    </row>
    <row r="606" spans="1:7" customFormat="1" x14ac:dyDescent="0.25">
      <c r="A606" t="s">
        <v>250</v>
      </c>
      <c r="B606" t="s">
        <v>251</v>
      </c>
      <c r="D606" t="s">
        <v>65</v>
      </c>
      <c r="E606">
        <v>1.9950000000000001</v>
      </c>
      <c r="F606" s="2">
        <v>470</v>
      </c>
      <c r="G606" s="2">
        <v>937.65</v>
      </c>
    </row>
    <row r="607" spans="1:7" customFormat="1" x14ac:dyDescent="0.25">
      <c r="F607" s="2"/>
      <c r="G607" s="2"/>
    </row>
    <row r="608" spans="1:7" x14ac:dyDescent="0.25">
      <c r="A608" s="3"/>
      <c r="B608" s="3"/>
      <c r="C608" s="3"/>
      <c r="D608" s="5" t="s">
        <v>31</v>
      </c>
      <c r="E608" s="3"/>
      <c r="F608" s="4"/>
      <c r="G608" s="4">
        <v>937.65</v>
      </c>
    </row>
    <row r="609" spans="1:7" x14ac:dyDescent="0.25">
      <c r="A609" s="3"/>
      <c r="B609" s="3"/>
      <c r="C609" s="3"/>
      <c r="D609" s="5" t="s">
        <v>32</v>
      </c>
      <c r="E609" s="3"/>
      <c r="F609" s="4"/>
      <c r="G609" s="4">
        <v>1896.3</v>
      </c>
    </row>
    <row r="610" spans="1:7" x14ac:dyDescent="0.25">
      <c r="A610" s="3"/>
      <c r="B610" s="3"/>
      <c r="C610" s="3"/>
      <c r="D610" s="5" t="s">
        <v>33</v>
      </c>
      <c r="E610" s="3"/>
      <c r="F610" s="4"/>
      <c r="G610" s="4">
        <v>540.4</v>
      </c>
    </row>
    <row r="611" spans="1:7" customFormat="1" x14ac:dyDescent="0.25">
      <c r="F611" s="2"/>
      <c r="G611" s="2"/>
    </row>
    <row r="612" spans="1:7" x14ac:dyDescent="0.25">
      <c r="A612" s="3"/>
      <c r="B612" s="5"/>
      <c r="C612" s="5"/>
      <c r="D612" s="5" t="s">
        <v>35</v>
      </c>
      <c r="E612" s="3"/>
      <c r="F612" s="4"/>
      <c r="G612" s="4">
        <v>3374.35</v>
      </c>
    </row>
    <row r="613" spans="1:7" x14ac:dyDescent="0.25">
      <c r="A613" s="3"/>
      <c r="B613" s="5"/>
      <c r="C613" s="5"/>
      <c r="D613" s="5" t="s">
        <v>36</v>
      </c>
      <c r="E613" s="3"/>
      <c r="F613" s="4"/>
      <c r="G613" s="4">
        <v>1434098.75</v>
      </c>
    </row>
    <row r="614" spans="1:7" x14ac:dyDescent="0.25">
      <c r="A614" s="6" t="s">
        <v>252</v>
      </c>
      <c r="B614" s="6" t="s">
        <v>253</v>
      </c>
      <c r="C614" s="6"/>
      <c r="D614" s="6" t="s">
        <v>243</v>
      </c>
      <c r="E614" s="7">
        <v>313</v>
      </c>
      <c r="F614" s="7"/>
      <c r="G614" s="7"/>
    </row>
    <row r="615" spans="1:7" customFormat="1" x14ac:dyDescent="0.25">
      <c r="F615" s="2"/>
      <c r="G615" s="2"/>
    </row>
    <row r="616" spans="1:7" x14ac:dyDescent="0.25">
      <c r="A616" s="3"/>
      <c r="B616" s="3"/>
      <c r="C616" s="3"/>
      <c r="D616" s="3"/>
      <c r="E616" s="3"/>
      <c r="F616" s="4"/>
      <c r="G616" s="4"/>
    </row>
    <row r="617" spans="1:7" x14ac:dyDescent="0.25">
      <c r="A617" s="12" t="s">
        <v>5</v>
      </c>
      <c r="B617" s="12" t="s">
        <v>6</v>
      </c>
      <c r="C617" s="12"/>
      <c r="D617" s="8" t="s">
        <v>7</v>
      </c>
      <c r="E617" s="8" t="s">
        <v>8</v>
      </c>
      <c r="F617" s="9" t="s">
        <v>4</v>
      </c>
      <c r="G617" s="9" t="s">
        <v>1205</v>
      </c>
    </row>
    <row r="618" spans="1:7" x14ac:dyDescent="0.25">
      <c r="F618" s="8" t="s">
        <v>9</v>
      </c>
      <c r="G618" s="8" t="s">
        <v>9</v>
      </c>
    </row>
    <row r="619" spans="1:7" customFormat="1" x14ac:dyDescent="0.25">
      <c r="F619" s="2"/>
      <c r="G619" s="2"/>
    </row>
    <row r="620" spans="1:7" customFormat="1" x14ac:dyDescent="0.25">
      <c r="A620" t="s">
        <v>254</v>
      </c>
      <c r="B620" t="s">
        <v>255</v>
      </c>
      <c r="D620" t="s">
        <v>246</v>
      </c>
      <c r="E620">
        <v>1</v>
      </c>
      <c r="F620" s="2"/>
      <c r="G620" s="2"/>
    </row>
    <row r="621" spans="1:7" customFormat="1" x14ac:dyDescent="0.25">
      <c r="A621" t="s">
        <v>247</v>
      </c>
      <c r="B621" t="s">
        <v>248</v>
      </c>
      <c r="D621" t="s">
        <v>14</v>
      </c>
      <c r="E621">
        <v>0.35</v>
      </c>
      <c r="F621" s="2"/>
      <c r="G621" s="2"/>
    </row>
    <row r="622" spans="1:7" customFormat="1" x14ac:dyDescent="0.25">
      <c r="A622" t="s">
        <v>249</v>
      </c>
      <c r="B622" t="s">
        <v>248</v>
      </c>
      <c r="D622" t="s">
        <v>14</v>
      </c>
      <c r="E622">
        <v>0.35</v>
      </c>
      <c r="F622" s="2">
        <v>5418</v>
      </c>
      <c r="G622" s="2">
        <v>1896.3</v>
      </c>
    </row>
    <row r="623" spans="1:7" customFormat="1" x14ac:dyDescent="0.25">
      <c r="A623" t="s">
        <v>54</v>
      </c>
      <c r="B623" t="s">
        <v>55</v>
      </c>
      <c r="D623" t="s">
        <v>56</v>
      </c>
      <c r="E623">
        <v>0.35</v>
      </c>
      <c r="F623" s="2">
        <v>1543.99</v>
      </c>
      <c r="G623" s="2">
        <v>540.4</v>
      </c>
    </row>
    <row r="624" spans="1:7" customFormat="1" x14ac:dyDescent="0.25">
      <c r="A624" t="s">
        <v>256</v>
      </c>
      <c r="B624" t="s">
        <v>257</v>
      </c>
      <c r="D624" t="s">
        <v>65</v>
      </c>
      <c r="E624">
        <v>2.2050000000000001</v>
      </c>
      <c r="F624" s="2">
        <v>2250</v>
      </c>
      <c r="G624" s="2">
        <v>4961.25</v>
      </c>
    </row>
    <row r="625" spans="1:7" customFormat="1" x14ac:dyDescent="0.25">
      <c r="F625" s="2"/>
      <c r="G625" s="2"/>
    </row>
    <row r="626" spans="1:7" x14ac:dyDescent="0.25">
      <c r="A626" s="3"/>
      <c r="B626" s="3"/>
      <c r="C626" s="3"/>
      <c r="D626" s="5" t="s">
        <v>31</v>
      </c>
      <c r="E626" s="3"/>
      <c r="F626" s="4"/>
      <c r="G626" s="4">
        <v>4961.25</v>
      </c>
    </row>
    <row r="627" spans="1:7" x14ac:dyDescent="0.25">
      <c r="A627" s="3"/>
      <c r="B627" s="3"/>
      <c r="C627" s="3"/>
      <c r="D627" s="5" t="s">
        <v>32</v>
      </c>
      <c r="E627" s="3"/>
      <c r="F627" s="4"/>
      <c r="G627" s="4">
        <v>1896.3</v>
      </c>
    </row>
    <row r="628" spans="1:7" x14ac:dyDescent="0.25">
      <c r="A628" s="3"/>
      <c r="B628" s="3"/>
      <c r="C628" s="3"/>
      <c r="D628" s="5" t="s">
        <v>33</v>
      </c>
      <c r="E628" s="3"/>
      <c r="F628" s="4"/>
      <c r="G628" s="4">
        <v>540.4</v>
      </c>
    </row>
    <row r="629" spans="1:7" customFormat="1" x14ac:dyDescent="0.25">
      <c r="F629" s="2"/>
      <c r="G629" s="2"/>
    </row>
    <row r="630" spans="1:7" x14ac:dyDescent="0.25">
      <c r="A630" s="3"/>
      <c r="B630" s="5"/>
      <c r="C630" s="5"/>
      <c r="D630" s="5" t="s">
        <v>35</v>
      </c>
      <c r="E630" s="3"/>
      <c r="F630" s="4"/>
      <c r="G630" s="4">
        <v>7397.95</v>
      </c>
    </row>
    <row r="631" spans="1:7" x14ac:dyDescent="0.25">
      <c r="A631" s="3"/>
      <c r="B631" s="5"/>
      <c r="C631" s="5"/>
      <c r="D631" s="5" t="s">
        <v>36</v>
      </c>
      <c r="E631" s="3"/>
      <c r="F631" s="4"/>
      <c r="G631" s="4">
        <v>2315558.35</v>
      </c>
    </row>
    <row r="632" spans="1:7" x14ac:dyDescent="0.25">
      <c r="A632" s="6" t="s">
        <v>258</v>
      </c>
      <c r="B632" s="6" t="s">
        <v>259</v>
      </c>
      <c r="C632" s="6"/>
      <c r="D632" s="6" t="s">
        <v>243</v>
      </c>
      <c r="E632" s="7">
        <v>85</v>
      </c>
      <c r="F632" s="7"/>
      <c r="G632" s="7"/>
    </row>
    <row r="633" spans="1:7" customFormat="1" x14ac:dyDescent="0.25">
      <c r="F633" s="2"/>
      <c r="G633" s="2"/>
    </row>
    <row r="634" spans="1:7" x14ac:dyDescent="0.25">
      <c r="A634" s="3"/>
      <c r="B634" s="3"/>
      <c r="C634" s="3"/>
      <c r="D634" s="3"/>
      <c r="E634" s="3"/>
      <c r="F634" s="4"/>
      <c r="G634" s="4"/>
    </row>
    <row r="635" spans="1:7" x14ac:dyDescent="0.25">
      <c r="A635" s="12" t="s">
        <v>5</v>
      </c>
      <c r="B635" s="12" t="s">
        <v>6</v>
      </c>
      <c r="C635" s="12"/>
      <c r="D635" s="8" t="s">
        <v>7</v>
      </c>
      <c r="E635" s="8" t="s">
        <v>8</v>
      </c>
      <c r="F635" s="9" t="s">
        <v>4</v>
      </c>
      <c r="G635" s="9" t="s">
        <v>1205</v>
      </c>
    </row>
    <row r="636" spans="1:7" x14ac:dyDescent="0.25">
      <c r="F636" s="8" t="s">
        <v>9</v>
      </c>
      <c r="G636" s="8" t="s">
        <v>9</v>
      </c>
    </row>
    <row r="637" spans="1:7" customFormat="1" x14ac:dyDescent="0.25">
      <c r="F637" s="2"/>
      <c r="G637" s="2"/>
    </row>
    <row r="638" spans="1:7" customFormat="1" x14ac:dyDescent="0.25">
      <c r="A638" t="s">
        <v>260</v>
      </c>
      <c r="B638" t="s">
        <v>261</v>
      </c>
      <c r="D638" t="s">
        <v>246</v>
      </c>
      <c r="E638">
        <v>1</v>
      </c>
      <c r="F638" s="2"/>
      <c r="G638" s="2"/>
    </row>
    <row r="639" spans="1:7" customFormat="1" x14ac:dyDescent="0.25">
      <c r="A639" t="s">
        <v>247</v>
      </c>
      <c r="B639" t="s">
        <v>248</v>
      </c>
      <c r="D639" t="s">
        <v>14</v>
      </c>
      <c r="E639">
        <v>0.35</v>
      </c>
      <c r="F639" s="2"/>
      <c r="G639" s="2"/>
    </row>
    <row r="640" spans="1:7" customFormat="1" x14ac:dyDescent="0.25">
      <c r="A640" t="s">
        <v>249</v>
      </c>
      <c r="B640" t="s">
        <v>248</v>
      </c>
      <c r="D640" t="s">
        <v>14</v>
      </c>
      <c r="E640">
        <v>0.35</v>
      </c>
      <c r="F640" s="2">
        <v>5418</v>
      </c>
      <c r="G640" s="2">
        <v>1896.3</v>
      </c>
    </row>
    <row r="641" spans="1:7" customFormat="1" x14ac:dyDescent="0.25">
      <c r="A641" t="s">
        <v>54</v>
      </c>
      <c r="B641" t="s">
        <v>55</v>
      </c>
      <c r="D641" t="s">
        <v>56</v>
      </c>
      <c r="E641">
        <v>0.35</v>
      </c>
      <c r="F641" s="2">
        <v>1543.99</v>
      </c>
      <c r="G641" s="2">
        <v>540.4</v>
      </c>
    </row>
    <row r="642" spans="1:7" customFormat="1" x14ac:dyDescent="0.25">
      <c r="A642" t="s">
        <v>262</v>
      </c>
      <c r="B642" t="s">
        <v>263</v>
      </c>
      <c r="D642" t="s">
        <v>65</v>
      </c>
      <c r="E642">
        <v>1.155</v>
      </c>
      <c r="F642" s="2">
        <v>15500</v>
      </c>
      <c r="G642" s="2">
        <v>17902.5</v>
      </c>
    </row>
    <row r="643" spans="1:7" customFormat="1" x14ac:dyDescent="0.25">
      <c r="F643" s="2"/>
      <c r="G643" s="2"/>
    </row>
    <row r="644" spans="1:7" x14ac:dyDescent="0.25">
      <c r="A644" s="3"/>
      <c r="B644" s="3"/>
      <c r="C644" s="3"/>
      <c r="D644" s="5" t="s">
        <v>31</v>
      </c>
      <c r="E644" s="3"/>
      <c r="F644" s="4"/>
      <c r="G644" s="4">
        <v>17902.5</v>
      </c>
    </row>
    <row r="645" spans="1:7" x14ac:dyDescent="0.25">
      <c r="A645" s="3"/>
      <c r="B645" s="3"/>
      <c r="C645" s="3"/>
      <c r="D645" s="5" t="s">
        <v>32</v>
      </c>
      <c r="E645" s="3"/>
      <c r="F645" s="4"/>
      <c r="G645" s="4">
        <v>1896.3</v>
      </c>
    </row>
    <row r="646" spans="1:7" x14ac:dyDescent="0.25">
      <c r="A646" s="3"/>
      <c r="B646" s="3"/>
      <c r="C646" s="3"/>
      <c r="D646" s="5" t="s">
        <v>33</v>
      </c>
      <c r="E646" s="3"/>
      <c r="F646" s="4"/>
      <c r="G646" s="4">
        <v>540.4</v>
      </c>
    </row>
    <row r="647" spans="1:7" customFormat="1" x14ac:dyDescent="0.25">
      <c r="F647" s="2"/>
      <c r="G647" s="2"/>
    </row>
    <row r="648" spans="1:7" x14ac:dyDescent="0.25">
      <c r="A648" s="3"/>
      <c r="B648" s="5"/>
      <c r="C648" s="5"/>
      <c r="D648" s="5" t="s">
        <v>35</v>
      </c>
      <c r="E648" s="3"/>
      <c r="F648" s="4"/>
      <c r="G648" s="4">
        <v>20339.2</v>
      </c>
    </row>
    <row r="649" spans="1:7" x14ac:dyDescent="0.25">
      <c r="A649" s="3"/>
      <c r="B649" s="5"/>
      <c r="C649" s="5"/>
      <c r="D649" s="5" t="s">
        <v>36</v>
      </c>
      <c r="E649" s="3"/>
      <c r="F649" s="4"/>
      <c r="G649" s="4">
        <v>1728832</v>
      </c>
    </row>
    <row r="650" spans="1:7" x14ac:dyDescent="0.25">
      <c r="A650" s="6" t="s">
        <v>264</v>
      </c>
      <c r="B650" s="6" t="s">
        <v>265</v>
      </c>
      <c r="C650" s="6"/>
      <c r="D650" s="6" t="s">
        <v>88</v>
      </c>
      <c r="E650" s="7">
        <v>180</v>
      </c>
      <c r="F650" s="7"/>
      <c r="G650" s="7"/>
    </row>
    <row r="651" spans="1:7" customFormat="1" x14ac:dyDescent="0.25">
      <c r="F651" s="2"/>
      <c r="G651" s="2"/>
    </row>
    <row r="652" spans="1:7" x14ac:dyDescent="0.25">
      <c r="A652" s="3"/>
      <c r="B652" s="3"/>
      <c r="C652" s="3"/>
      <c r="D652" s="3"/>
      <c r="E652" s="3"/>
      <c r="F652" s="4"/>
      <c r="G652" s="4"/>
    </row>
    <row r="653" spans="1:7" x14ac:dyDescent="0.25">
      <c r="A653" s="12" t="s">
        <v>5</v>
      </c>
      <c r="B653" s="12" t="s">
        <v>6</v>
      </c>
      <c r="C653" s="12"/>
      <c r="D653" s="8" t="s">
        <v>7</v>
      </c>
      <c r="E653" s="8" t="s">
        <v>8</v>
      </c>
      <c r="F653" s="9" t="s">
        <v>4</v>
      </c>
      <c r="G653" s="9" t="s">
        <v>1205</v>
      </c>
    </row>
    <row r="654" spans="1:7" x14ac:dyDescent="0.25">
      <c r="F654" s="8" t="s">
        <v>9</v>
      </c>
      <c r="G654" s="8" t="s">
        <v>9</v>
      </c>
    </row>
    <row r="655" spans="1:7" customFormat="1" x14ac:dyDescent="0.25">
      <c r="F655" s="2"/>
      <c r="G655" s="2"/>
    </row>
    <row r="656" spans="1:7" customFormat="1" x14ac:dyDescent="0.25">
      <c r="A656" t="s">
        <v>266</v>
      </c>
      <c r="B656" t="s">
        <v>265</v>
      </c>
      <c r="D656" t="s">
        <v>88</v>
      </c>
      <c r="E656">
        <v>1</v>
      </c>
      <c r="F656" s="2"/>
      <c r="G656" s="2"/>
    </row>
    <row r="657" spans="1:7" customFormat="1" x14ac:dyDescent="0.25">
      <c r="A657" t="s">
        <v>50</v>
      </c>
      <c r="B657" t="s">
        <v>51</v>
      </c>
      <c r="D657" t="s">
        <v>14</v>
      </c>
      <c r="E657">
        <v>1.5</v>
      </c>
      <c r="F657" s="2"/>
      <c r="G657" s="2"/>
    </row>
    <row r="658" spans="1:7" customFormat="1" x14ac:dyDescent="0.25">
      <c r="A658" t="s">
        <v>52</v>
      </c>
      <c r="B658" t="s">
        <v>53</v>
      </c>
      <c r="D658" t="s">
        <v>14</v>
      </c>
      <c r="E658">
        <v>1.5</v>
      </c>
      <c r="F658" s="2">
        <v>5418</v>
      </c>
      <c r="G658" s="2">
        <v>8127</v>
      </c>
    </row>
    <row r="659" spans="1:7" customFormat="1" x14ac:dyDescent="0.25">
      <c r="A659" t="s">
        <v>54</v>
      </c>
      <c r="B659" t="s">
        <v>55</v>
      </c>
      <c r="D659" t="s">
        <v>56</v>
      </c>
      <c r="E659">
        <v>1.5</v>
      </c>
      <c r="F659" s="2">
        <v>1543.99</v>
      </c>
      <c r="G659" s="2">
        <v>2315.9899999999998</v>
      </c>
    </row>
    <row r="660" spans="1:7" customFormat="1" x14ac:dyDescent="0.25">
      <c r="A660" t="s">
        <v>267</v>
      </c>
      <c r="B660" t="s">
        <v>268</v>
      </c>
      <c r="D660" t="s">
        <v>18</v>
      </c>
      <c r="E660">
        <v>1.5</v>
      </c>
      <c r="F660" s="2">
        <v>850</v>
      </c>
      <c r="G660" s="2">
        <v>1275</v>
      </c>
    </row>
    <row r="661" spans="1:7" customFormat="1" x14ac:dyDescent="0.25">
      <c r="A661" t="s">
        <v>269</v>
      </c>
      <c r="B661" t="s">
        <v>270</v>
      </c>
      <c r="D661" t="s">
        <v>59</v>
      </c>
      <c r="E661">
        <v>8.9999999999999993E-3</v>
      </c>
      <c r="F661" s="2">
        <v>115000</v>
      </c>
      <c r="G661" s="2">
        <v>1045.45</v>
      </c>
    </row>
    <row r="662" spans="1:7" customFormat="1" x14ac:dyDescent="0.25">
      <c r="F662" s="2"/>
      <c r="G662" s="2"/>
    </row>
    <row r="663" spans="1:7" x14ac:dyDescent="0.25">
      <c r="A663" s="3"/>
      <c r="B663" s="3"/>
      <c r="C663" s="3"/>
      <c r="D663" s="5" t="s">
        <v>31</v>
      </c>
      <c r="E663" s="3"/>
      <c r="F663" s="4"/>
      <c r="G663" s="4">
        <v>1045.45</v>
      </c>
    </row>
    <row r="664" spans="1:7" x14ac:dyDescent="0.25">
      <c r="A664" s="3"/>
      <c r="B664" s="3"/>
      <c r="C664" s="3"/>
      <c r="D664" s="5" t="s">
        <v>32</v>
      </c>
      <c r="E664" s="3"/>
      <c r="F664" s="4"/>
      <c r="G664" s="4">
        <v>8127</v>
      </c>
    </row>
    <row r="665" spans="1:7" x14ac:dyDescent="0.25">
      <c r="A665" s="3"/>
      <c r="B665" s="3"/>
      <c r="C665" s="3"/>
      <c r="D665" s="5" t="s">
        <v>33</v>
      </c>
      <c r="E665" s="3"/>
      <c r="F665" s="4"/>
      <c r="G665" s="4">
        <v>3590.99</v>
      </c>
    </row>
    <row r="666" spans="1:7" customFormat="1" x14ac:dyDescent="0.25">
      <c r="F666" s="2"/>
      <c r="G666" s="2"/>
    </row>
    <row r="667" spans="1:7" x14ac:dyDescent="0.25">
      <c r="A667" s="3"/>
      <c r="B667" s="5"/>
      <c r="C667" s="5"/>
      <c r="D667" s="5" t="s">
        <v>35</v>
      </c>
      <c r="E667" s="3"/>
      <c r="F667" s="4"/>
      <c r="G667" s="4">
        <v>12763.44</v>
      </c>
    </row>
    <row r="668" spans="1:7" x14ac:dyDescent="0.25">
      <c r="A668" s="3"/>
      <c r="B668" s="5"/>
      <c r="C668" s="5"/>
      <c r="D668" s="5" t="s">
        <v>36</v>
      </c>
      <c r="E668" s="3"/>
      <c r="F668" s="4"/>
      <c r="G668" s="4">
        <v>2297419.2000000002</v>
      </c>
    </row>
    <row r="669" spans="1:7" customFormat="1" x14ac:dyDescent="0.25">
      <c r="F669" s="2"/>
      <c r="G669" s="2"/>
    </row>
    <row r="670" spans="1:7" x14ac:dyDescent="0.25">
      <c r="A670" s="6" t="s">
        <v>271</v>
      </c>
      <c r="B670" s="6" t="s">
        <v>272</v>
      </c>
      <c r="C670" s="6"/>
      <c r="D670" s="6" t="s">
        <v>88</v>
      </c>
      <c r="E670" s="7">
        <v>1.44</v>
      </c>
      <c r="F670" s="7"/>
      <c r="G670" s="7"/>
    </row>
    <row r="671" spans="1:7" customFormat="1" x14ac:dyDescent="0.25">
      <c r="F671" s="2"/>
      <c r="G671" s="2"/>
    </row>
    <row r="672" spans="1:7" x14ac:dyDescent="0.25">
      <c r="A672" s="3"/>
      <c r="B672" s="3"/>
      <c r="C672" s="3"/>
      <c r="D672" s="3"/>
      <c r="E672" s="3"/>
      <c r="F672" s="4"/>
      <c r="G672" s="4"/>
    </row>
    <row r="673" spans="1:7" x14ac:dyDescent="0.25">
      <c r="A673" s="12" t="s">
        <v>5</v>
      </c>
      <c r="B673" s="12" t="s">
        <v>6</v>
      </c>
      <c r="C673" s="12"/>
      <c r="D673" s="8" t="s">
        <v>7</v>
      </c>
      <c r="E673" s="8" t="s">
        <v>8</v>
      </c>
      <c r="F673" s="9" t="s">
        <v>4</v>
      </c>
      <c r="G673" s="9" t="s">
        <v>1205</v>
      </c>
    </row>
    <row r="674" spans="1:7" x14ac:dyDescent="0.25">
      <c r="F674" s="8" t="s">
        <v>9</v>
      </c>
      <c r="G674" s="8" t="s">
        <v>9</v>
      </c>
    </row>
    <row r="675" spans="1:7" customFormat="1" x14ac:dyDescent="0.25">
      <c r="F675" s="2"/>
      <c r="G675" s="2"/>
    </row>
    <row r="676" spans="1:7" customFormat="1" x14ac:dyDescent="0.25">
      <c r="A676" t="s">
        <v>266</v>
      </c>
      <c r="B676" t="s">
        <v>265</v>
      </c>
      <c r="D676" t="s">
        <v>88</v>
      </c>
      <c r="E676">
        <v>1</v>
      </c>
      <c r="F676" s="2"/>
      <c r="G676" s="2"/>
    </row>
    <row r="677" spans="1:7" customFormat="1" x14ac:dyDescent="0.25">
      <c r="A677" t="s">
        <v>50</v>
      </c>
      <c r="B677" t="s">
        <v>51</v>
      </c>
      <c r="D677" t="s">
        <v>14</v>
      </c>
      <c r="E677">
        <v>1.5</v>
      </c>
      <c r="F677" s="2"/>
      <c r="G677" s="2"/>
    </row>
    <row r="678" spans="1:7" customFormat="1" x14ac:dyDescent="0.25">
      <c r="A678" t="s">
        <v>52</v>
      </c>
      <c r="B678" t="s">
        <v>53</v>
      </c>
      <c r="D678" t="s">
        <v>14</v>
      </c>
      <c r="E678">
        <v>1.5</v>
      </c>
      <c r="F678" s="2">
        <v>5418</v>
      </c>
      <c r="G678" s="2">
        <v>8127</v>
      </c>
    </row>
    <row r="679" spans="1:7" customFormat="1" x14ac:dyDescent="0.25">
      <c r="A679" t="s">
        <v>54</v>
      </c>
      <c r="B679" t="s">
        <v>55</v>
      </c>
      <c r="D679" t="s">
        <v>56</v>
      </c>
      <c r="E679">
        <v>1.5</v>
      </c>
      <c r="F679" s="2">
        <v>1543.99</v>
      </c>
      <c r="G679" s="2">
        <v>2315.9899999999998</v>
      </c>
    </row>
    <row r="680" spans="1:7" customFormat="1" x14ac:dyDescent="0.25">
      <c r="A680" t="s">
        <v>267</v>
      </c>
      <c r="B680" t="s">
        <v>268</v>
      </c>
      <c r="D680" t="s">
        <v>18</v>
      </c>
      <c r="E680">
        <v>1.5</v>
      </c>
      <c r="F680" s="2">
        <v>850</v>
      </c>
      <c r="G680" s="2">
        <v>1275</v>
      </c>
    </row>
    <row r="681" spans="1:7" customFormat="1" x14ac:dyDescent="0.25">
      <c r="A681" t="s">
        <v>269</v>
      </c>
      <c r="B681" t="s">
        <v>270</v>
      </c>
      <c r="D681" t="s">
        <v>59</v>
      </c>
      <c r="E681">
        <v>8.9999999999999993E-3</v>
      </c>
      <c r="F681" s="2">
        <v>115000</v>
      </c>
      <c r="G681" s="2">
        <v>1045.45</v>
      </c>
    </row>
    <row r="682" spans="1:7" customFormat="1" x14ac:dyDescent="0.25">
      <c r="F682" s="2"/>
      <c r="G682" s="2"/>
    </row>
    <row r="683" spans="1:7" x14ac:dyDescent="0.25">
      <c r="A683" s="3"/>
      <c r="B683" s="3"/>
      <c r="C683" s="3"/>
      <c r="D683" s="5" t="s">
        <v>31</v>
      </c>
      <c r="E683" s="3"/>
      <c r="F683" s="4"/>
      <c r="G683" s="4">
        <v>1045.45</v>
      </c>
    </row>
    <row r="684" spans="1:7" x14ac:dyDescent="0.25">
      <c r="A684" s="3"/>
      <c r="B684" s="3"/>
      <c r="C684" s="3"/>
      <c r="D684" s="5" t="s">
        <v>32</v>
      </c>
      <c r="E684" s="3"/>
      <c r="F684" s="4"/>
      <c r="G684" s="4">
        <v>8127</v>
      </c>
    </row>
    <row r="685" spans="1:7" x14ac:dyDescent="0.25">
      <c r="A685" s="3"/>
      <c r="B685" s="3"/>
      <c r="C685" s="3"/>
      <c r="D685" s="5" t="s">
        <v>33</v>
      </c>
      <c r="E685" s="3"/>
      <c r="F685" s="4"/>
      <c r="G685" s="4">
        <v>3590.99</v>
      </c>
    </row>
    <row r="686" spans="1:7" customFormat="1" x14ac:dyDescent="0.25">
      <c r="F686" s="2"/>
      <c r="G686" s="2"/>
    </row>
    <row r="687" spans="1:7" x14ac:dyDescent="0.25">
      <c r="A687" s="3"/>
      <c r="B687" s="5"/>
      <c r="C687" s="5"/>
      <c r="D687" s="5" t="s">
        <v>35</v>
      </c>
      <c r="E687" s="3"/>
      <c r="F687" s="4"/>
      <c r="G687" s="4">
        <v>12763.44</v>
      </c>
    </row>
    <row r="688" spans="1:7" x14ac:dyDescent="0.25">
      <c r="A688" s="3"/>
      <c r="B688" s="5"/>
      <c r="C688" s="5"/>
      <c r="D688" s="5" t="s">
        <v>36</v>
      </c>
      <c r="E688" s="3"/>
      <c r="F688" s="4"/>
      <c r="G688" s="4">
        <v>18379.349999999999</v>
      </c>
    </row>
    <row r="689" spans="1:7" x14ac:dyDescent="0.25">
      <c r="A689" s="6" t="s">
        <v>273</v>
      </c>
      <c r="B689" s="6" t="s">
        <v>274</v>
      </c>
      <c r="C689" s="6"/>
      <c r="D689" s="6" t="s">
        <v>3</v>
      </c>
      <c r="E689" s="7">
        <v>5.5</v>
      </c>
      <c r="F689" s="7"/>
      <c r="G689" s="7"/>
    </row>
    <row r="690" spans="1:7" customFormat="1" x14ac:dyDescent="0.25">
      <c r="F690" s="2"/>
      <c r="G690" s="2"/>
    </row>
    <row r="691" spans="1:7" x14ac:dyDescent="0.25">
      <c r="A691" s="3"/>
      <c r="B691" s="3"/>
      <c r="C691" s="3"/>
      <c r="D691" s="3"/>
      <c r="E691" s="3"/>
      <c r="F691" s="4"/>
      <c r="G691" s="4"/>
    </row>
    <row r="692" spans="1:7" x14ac:dyDescent="0.25">
      <c r="A692" s="12" t="s">
        <v>5</v>
      </c>
      <c r="B692" s="12" t="s">
        <v>6</v>
      </c>
      <c r="C692" s="12"/>
      <c r="D692" s="8" t="s">
        <v>7</v>
      </c>
      <c r="E692" s="8" t="s">
        <v>8</v>
      </c>
      <c r="F692" s="9" t="s">
        <v>4</v>
      </c>
      <c r="G692" s="9" t="s">
        <v>1205</v>
      </c>
    </row>
    <row r="693" spans="1:7" x14ac:dyDescent="0.25">
      <c r="F693" s="8" t="s">
        <v>9</v>
      </c>
      <c r="G693" s="8" t="s">
        <v>9</v>
      </c>
    </row>
    <row r="694" spans="1:7" customFormat="1" x14ac:dyDescent="0.25">
      <c r="F694" s="2"/>
      <c r="G694" s="2"/>
    </row>
    <row r="695" spans="1:7" customFormat="1" x14ac:dyDescent="0.25">
      <c r="A695" t="s">
        <v>158</v>
      </c>
      <c r="B695" t="s">
        <v>159</v>
      </c>
      <c r="D695" t="s">
        <v>88</v>
      </c>
      <c r="E695">
        <v>1</v>
      </c>
      <c r="F695" s="2"/>
      <c r="G695" s="2"/>
    </row>
    <row r="696" spans="1:7" customFormat="1" x14ac:dyDescent="0.25">
      <c r="A696" t="s">
        <v>50</v>
      </c>
      <c r="B696" t="s">
        <v>51</v>
      </c>
      <c r="D696" t="s">
        <v>14</v>
      </c>
      <c r="E696">
        <v>2.4</v>
      </c>
      <c r="F696" s="2"/>
      <c r="G696" s="2"/>
    </row>
    <row r="697" spans="1:7" customFormat="1" x14ac:dyDescent="0.25">
      <c r="A697" t="s">
        <v>52</v>
      </c>
      <c r="B697" t="s">
        <v>53</v>
      </c>
      <c r="D697" t="s">
        <v>14</v>
      </c>
      <c r="E697">
        <v>2.4</v>
      </c>
      <c r="F697" s="2">
        <v>5418</v>
      </c>
      <c r="G697" s="2">
        <v>13003.2</v>
      </c>
    </row>
    <row r="698" spans="1:7" customFormat="1" x14ac:dyDescent="0.25">
      <c r="A698" t="s">
        <v>54</v>
      </c>
      <c r="B698" t="s">
        <v>55</v>
      </c>
      <c r="D698" t="s">
        <v>56</v>
      </c>
      <c r="E698">
        <v>2.4</v>
      </c>
      <c r="F698" s="2">
        <v>1543.99</v>
      </c>
      <c r="G698" s="2">
        <v>3705.58</v>
      </c>
    </row>
    <row r="699" spans="1:7" customFormat="1" x14ac:dyDescent="0.25">
      <c r="A699" t="s">
        <v>160</v>
      </c>
      <c r="B699" t="s">
        <v>161</v>
      </c>
      <c r="D699" t="s">
        <v>18</v>
      </c>
      <c r="E699">
        <v>0.33300000000000002</v>
      </c>
      <c r="F699" s="2"/>
      <c r="G699" s="2"/>
    </row>
    <row r="700" spans="1:7" customFormat="1" x14ac:dyDescent="0.25">
      <c r="A700" t="s">
        <v>162</v>
      </c>
      <c r="B700" t="s">
        <v>163</v>
      </c>
      <c r="D700" t="s">
        <v>164</v>
      </c>
      <c r="E700">
        <v>7.0000000000000001E-3</v>
      </c>
      <c r="F700" s="2">
        <v>84000</v>
      </c>
      <c r="G700" s="2">
        <v>559.44000000000005</v>
      </c>
    </row>
    <row r="701" spans="1:7" customFormat="1" x14ac:dyDescent="0.25">
      <c r="A701" t="s">
        <v>165</v>
      </c>
      <c r="B701" t="s">
        <v>166</v>
      </c>
      <c r="D701" t="s">
        <v>3</v>
      </c>
      <c r="E701">
        <v>1.05</v>
      </c>
      <c r="F701" s="2">
        <v>50500</v>
      </c>
      <c r="G701" s="2">
        <v>53025</v>
      </c>
    </row>
    <row r="702" spans="1:7" customFormat="1" x14ac:dyDescent="0.25">
      <c r="A702" t="s">
        <v>167</v>
      </c>
      <c r="B702" t="s">
        <v>168</v>
      </c>
      <c r="D702" t="s">
        <v>3</v>
      </c>
      <c r="E702">
        <v>1.05</v>
      </c>
      <c r="F702" s="2">
        <v>8500</v>
      </c>
      <c r="G702" s="2">
        <v>8925</v>
      </c>
    </row>
    <row r="703" spans="1:7" customFormat="1" x14ac:dyDescent="0.25">
      <c r="A703" t="s">
        <v>169</v>
      </c>
      <c r="B703" t="s">
        <v>170</v>
      </c>
      <c r="D703" t="s">
        <v>171</v>
      </c>
      <c r="E703">
        <v>0.2</v>
      </c>
      <c r="F703" s="2">
        <v>1799</v>
      </c>
      <c r="G703" s="2">
        <v>359.8</v>
      </c>
    </row>
    <row r="704" spans="1:7" customFormat="1" x14ac:dyDescent="0.25">
      <c r="A704" t="s">
        <v>172</v>
      </c>
      <c r="B704" t="s">
        <v>173</v>
      </c>
      <c r="D704" t="s">
        <v>174</v>
      </c>
      <c r="E704">
        <v>0.02</v>
      </c>
      <c r="F704" s="2">
        <v>95000</v>
      </c>
      <c r="G704" s="2">
        <v>1900</v>
      </c>
    </row>
    <row r="705" spans="1:7" customFormat="1" x14ac:dyDescent="0.25">
      <c r="F705" s="2"/>
      <c r="G705" s="2"/>
    </row>
    <row r="706" spans="1:7" x14ac:dyDescent="0.25">
      <c r="A706" s="3"/>
      <c r="B706" s="3"/>
      <c r="C706" s="3"/>
      <c r="D706" s="5" t="s">
        <v>31</v>
      </c>
      <c r="E706" s="3"/>
      <c r="F706" s="4"/>
      <c r="G706" s="4">
        <v>64209.8</v>
      </c>
    </row>
    <row r="707" spans="1:7" x14ac:dyDescent="0.25">
      <c r="A707" s="3"/>
      <c r="B707" s="3"/>
      <c r="C707" s="3"/>
      <c r="D707" s="5" t="s">
        <v>32</v>
      </c>
      <c r="E707" s="3"/>
      <c r="F707" s="4"/>
      <c r="G707" s="4">
        <v>13003.2</v>
      </c>
    </row>
    <row r="708" spans="1:7" x14ac:dyDescent="0.25">
      <c r="A708" s="3"/>
      <c r="B708" s="3"/>
      <c r="C708" s="3"/>
      <c r="D708" s="5" t="s">
        <v>33</v>
      </c>
      <c r="E708" s="3"/>
      <c r="F708" s="4"/>
      <c r="G708" s="4">
        <v>4265.0200000000004</v>
      </c>
    </row>
    <row r="709" spans="1:7" customFormat="1" x14ac:dyDescent="0.25">
      <c r="F709" s="2"/>
      <c r="G709" s="2"/>
    </row>
    <row r="710" spans="1:7" x14ac:dyDescent="0.25">
      <c r="A710" s="3"/>
      <c r="B710" s="5"/>
      <c r="C710" s="5"/>
      <c r="D710" s="5" t="s">
        <v>35</v>
      </c>
      <c r="E710" s="3"/>
      <c r="F710" s="4"/>
      <c r="G710" s="4">
        <v>81478.58</v>
      </c>
    </row>
    <row r="711" spans="1:7" x14ac:dyDescent="0.25">
      <c r="A711" s="3"/>
      <c r="B711" s="5"/>
      <c r="C711" s="5"/>
      <c r="D711" s="5" t="s">
        <v>36</v>
      </c>
      <c r="E711" s="3"/>
      <c r="F711" s="4"/>
      <c r="G711" s="4">
        <v>448132.19</v>
      </c>
    </row>
    <row r="712" spans="1:7" x14ac:dyDescent="0.25">
      <c r="A712" s="6" t="s">
        <v>275</v>
      </c>
      <c r="B712" s="6" t="s">
        <v>187</v>
      </c>
      <c r="C712" s="6"/>
      <c r="D712" s="6" t="s">
        <v>88</v>
      </c>
      <c r="E712" s="7">
        <v>26.6</v>
      </c>
      <c r="F712" s="7"/>
      <c r="G712" s="7"/>
    </row>
    <row r="713" spans="1:7" customFormat="1" x14ac:dyDescent="0.25">
      <c r="F713" s="2"/>
      <c r="G713" s="2"/>
    </row>
    <row r="714" spans="1:7" x14ac:dyDescent="0.25">
      <c r="A714" s="3"/>
      <c r="B714" s="3"/>
      <c r="C714" s="3"/>
      <c r="D714" s="3"/>
      <c r="E714" s="3"/>
      <c r="F714" s="4"/>
      <c r="G714" s="4"/>
    </row>
    <row r="715" spans="1:7" x14ac:dyDescent="0.25">
      <c r="A715" s="12" t="s">
        <v>5</v>
      </c>
      <c r="B715" s="12" t="s">
        <v>6</v>
      </c>
      <c r="C715" s="12"/>
      <c r="D715" s="8" t="s">
        <v>7</v>
      </c>
      <c r="E715" s="8" t="s">
        <v>8</v>
      </c>
      <c r="F715" s="9" t="s">
        <v>4</v>
      </c>
      <c r="G715" s="9" t="s">
        <v>1205</v>
      </c>
    </row>
    <row r="716" spans="1:7" x14ac:dyDescent="0.25">
      <c r="F716" s="8" t="s">
        <v>9</v>
      </c>
      <c r="G716" s="8" t="s">
        <v>9</v>
      </c>
    </row>
    <row r="717" spans="1:7" customFormat="1" x14ac:dyDescent="0.25">
      <c r="F717" s="2"/>
      <c r="G717" s="2"/>
    </row>
    <row r="718" spans="1:7" customFormat="1" x14ac:dyDescent="0.25">
      <c r="A718" t="s">
        <v>188</v>
      </c>
      <c r="B718" t="s">
        <v>189</v>
      </c>
      <c r="D718" t="s">
        <v>88</v>
      </c>
      <c r="E718">
        <v>1</v>
      </c>
      <c r="F718" s="2"/>
      <c r="G718" s="2"/>
    </row>
    <row r="719" spans="1:7" customFormat="1" x14ac:dyDescent="0.25">
      <c r="A719" t="s">
        <v>190</v>
      </c>
      <c r="B719" t="s">
        <v>191</v>
      </c>
      <c r="D719" t="s">
        <v>14</v>
      </c>
      <c r="E719">
        <v>2.5</v>
      </c>
      <c r="F719" s="2"/>
      <c r="G719" s="2"/>
    </row>
    <row r="720" spans="1:7" customFormat="1" x14ac:dyDescent="0.25">
      <c r="A720" t="s">
        <v>192</v>
      </c>
      <c r="B720" t="s">
        <v>191</v>
      </c>
      <c r="D720" t="s">
        <v>14</v>
      </c>
      <c r="E720">
        <v>2.5</v>
      </c>
      <c r="F720" s="2">
        <v>5418</v>
      </c>
      <c r="G720" s="2">
        <v>13545</v>
      </c>
    </row>
    <row r="721" spans="1:7" customFormat="1" x14ac:dyDescent="0.25">
      <c r="A721" t="s">
        <v>54</v>
      </c>
      <c r="B721" t="s">
        <v>55</v>
      </c>
      <c r="D721" t="s">
        <v>56</v>
      </c>
      <c r="E721">
        <v>2.5</v>
      </c>
      <c r="F721" s="2">
        <v>1543.99</v>
      </c>
      <c r="G721" s="2">
        <v>3859.98</v>
      </c>
    </row>
    <row r="722" spans="1:7" customFormat="1" x14ac:dyDescent="0.25">
      <c r="A722" t="s">
        <v>193</v>
      </c>
      <c r="B722" t="s">
        <v>194</v>
      </c>
      <c r="D722" t="s">
        <v>88</v>
      </c>
      <c r="E722">
        <v>0.26300000000000001</v>
      </c>
      <c r="F722" s="2">
        <v>12500</v>
      </c>
      <c r="G722" s="2">
        <v>3281.25</v>
      </c>
    </row>
    <row r="723" spans="1:7" customFormat="1" x14ac:dyDescent="0.25">
      <c r="A723" t="s">
        <v>195</v>
      </c>
      <c r="B723" t="s">
        <v>196</v>
      </c>
      <c r="D723" t="s">
        <v>88</v>
      </c>
      <c r="E723">
        <v>1</v>
      </c>
      <c r="F723" s="2">
        <v>200</v>
      </c>
      <c r="G723" s="2">
        <v>200</v>
      </c>
    </row>
    <row r="724" spans="1:7" customFormat="1" x14ac:dyDescent="0.25">
      <c r="A724" t="s">
        <v>197</v>
      </c>
      <c r="B724" t="s">
        <v>198</v>
      </c>
      <c r="D724" t="s">
        <v>79</v>
      </c>
      <c r="E724">
        <v>4</v>
      </c>
      <c r="F724" s="2">
        <v>60</v>
      </c>
      <c r="G724" s="2">
        <v>240</v>
      </c>
    </row>
    <row r="725" spans="1:7" customFormat="1" x14ac:dyDescent="0.25">
      <c r="A725" t="s">
        <v>199</v>
      </c>
      <c r="B725" t="s">
        <v>200</v>
      </c>
      <c r="D725" t="s">
        <v>65</v>
      </c>
      <c r="E725">
        <v>0.05</v>
      </c>
      <c r="F725" s="2">
        <v>1200</v>
      </c>
      <c r="G725" s="2">
        <v>60</v>
      </c>
    </row>
    <row r="726" spans="1:7" customFormat="1" x14ac:dyDescent="0.25">
      <c r="A726" t="s">
        <v>201</v>
      </c>
      <c r="B726" t="s">
        <v>202</v>
      </c>
      <c r="D726" t="s">
        <v>76</v>
      </c>
      <c r="E726">
        <v>1E-3</v>
      </c>
      <c r="F726" s="2">
        <v>390000</v>
      </c>
      <c r="G726" s="2">
        <v>338.14</v>
      </c>
    </row>
    <row r="727" spans="1:7" customFormat="1" x14ac:dyDescent="0.25">
      <c r="F727" s="2"/>
      <c r="G727" s="2"/>
    </row>
    <row r="728" spans="1:7" x14ac:dyDescent="0.25">
      <c r="A728" s="3"/>
      <c r="B728" s="3"/>
      <c r="C728" s="3"/>
      <c r="D728" s="5" t="s">
        <v>31</v>
      </c>
      <c r="E728" s="3"/>
      <c r="F728" s="4"/>
      <c r="G728" s="4">
        <v>3781.25</v>
      </c>
    </row>
    <row r="729" spans="1:7" x14ac:dyDescent="0.25">
      <c r="A729" s="3"/>
      <c r="B729" s="3"/>
      <c r="C729" s="3"/>
      <c r="D729" s="5" t="s">
        <v>32</v>
      </c>
      <c r="E729" s="3"/>
      <c r="F729" s="4"/>
      <c r="G729" s="4">
        <v>13545</v>
      </c>
    </row>
    <row r="730" spans="1:7" x14ac:dyDescent="0.25">
      <c r="A730" s="3"/>
      <c r="B730" s="3"/>
      <c r="C730" s="3"/>
      <c r="D730" s="5" t="s">
        <v>33</v>
      </c>
      <c r="E730" s="3"/>
      <c r="F730" s="4"/>
      <c r="G730" s="4">
        <v>3859.98</v>
      </c>
    </row>
    <row r="731" spans="1:7" x14ac:dyDescent="0.25">
      <c r="A731" s="3"/>
      <c r="B731" s="3"/>
      <c r="C731" s="3"/>
      <c r="D731" s="5" t="s">
        <v>34</v>
      </c>
      <c r="E731" s="3"/>
      <c r="F731" s="4"/>
      <c r="G731" s="4">
        <v>338.14</v>
      </c>
    </row>
    <row r="732" spans="1:7" customFormat="1" x14ac:dyDescent="0.25">
      <c r="F732" s="2"/>
      <c r="G732" s="2"/>
    </row>
    <row r="733" spans="1:7" x14ac:dyDescent="0.25">
      <c r="A733" s="3"/>
      <c r="B733" s="5"/>
      <c r="C733" s="5"/>
      <c r="D733" s="5" t="s">
        <v>35</v>
      </c>
      <c r="E733" s="3"/>
      <c r="F733" s="4"/>
      <c r="G733" s="4">
        <v>21524.37</v>
      </c>
    </row>
    <row r="734" spans="1:7" x14ac:dyDescent="0.25">
      <c r="A734" s="3"/>
      <c r="B734" s="5"/>
      <c r="C734" s="5"/>
      <c r="D734" s="5" t="s">
        <v>36</v>
      </c>
      <c r="E734" s="3"/>
      <c r="F734" s="4"/>
      <c r="G734" s="4">
        <v>572548.24</v>
      </c>
    </row>
    <row r="735" spans="1:7" x14ac:dyDescent="0.25">
      <c r="A735" s="6" t="s">
        <v>276</v>
      </c>
      <c r="B735" s="6" t="s">
        <v>277</v>
      </c>
      <c r="C735" s="6"/>
      <c r="D735" s="6" t="s">
        <v>79</v>
      </c>
      <c r="E735" s="7">
        <v>24</v>
      </c>
      <c r="F735" s="7"/>
      <c r="G735" s="7"/>
    </row>
    <row r="736" spans="1:7" customFormat="1" x14ac:dyDescent="0.25">
      <c r="F736" s="2"/>
      <c r="G736" s="2"/>
    </row>
    <row r="737" spans="1:7" x14ac:dyDescent="0.25">
      <c r="A737" s="3"/>
      <c r="B737" s="3"/>
      <c r="C737" s="3"/>
      <c r="D737" s="3"/>
      <c r="E737" s="3"/>
      <c r="F737" s="4"/>
      <c r="G737" s="4"/>
    </row>
    <row r="738" spans="1:7" x14ac:dyDescent="0.25">
      <c r="A738" s="12" t="s">
        <v>5</v>
      </c>
      <c r="B738" s="12" t="s">
        <v>6</v>
      </c>
      <c r="C738" s="12"/>
      <c r="D738" s="8" t="s">
        <v>7</v>
      </c>
      <c r="E738" s="8" t="s">
        <v>8</v>
      </c>
      <c r="F738" s="9" t="s">
        <v>4</v>
      </c>
      <c r="G738" s="9" t="s">
        <v>1205</v>
      </c>
    </row>
    <row r="739" spans="1:7" x14ac:dyDescent="0.25">
      <c r="F739" s="8" t="s">
        <v>9</v>
      </c>
      <c r="G739" s="8" t="s">
        <v>9</v>
      </c>
    </row>
    <row r="740" spans="1:7" customFormat="1" x14ac:dyDescent="0.25">
      <c r="F740" s="2"/>
      <c r="G740" s="2"/>
    </row>
    <row r="741" spans="1:7" customFormat="1" x14ac:dyDescent="0.25">
      <c r="A741" t="s">
        <v>278</v>
      </c>
      <c r="B741" t="s">
        <v>277</v>
      </c>
      <c r="D741" t="s">
        <v>59</v>
      </c>
      <c r="E741">
        <v>1</v>
      </c>
      <c r="F741" s="2"/>
      <c r="G741" s="2"/>
    </row>
    <row r="742" spans="1:7" customFormat="1" x14ac:dyDescent="0.25">
      <c r="A742" t="s">
        <v>50</v>
      </c>
      <c r="B742" t="s">
        <v>51</v>
      </c>
      <c r="D742" t="s">
        <v>14</v>
      </c>
      <c r="E742">
        <v>1</v>
      </c>
      <c r="F742" s="2"/>
      <c r="G742" s="2"/>
    </row>
    <row r="743" spans="1:7" customFormat="1" x14ac:dyDescent="0.25">
      <c r="A743" t="s">
        <v>52</v>
      </c>
      <c r="B743" t="s">
        <v>53</v>
      </c>
      <c r="D743" t="s">
        <v>14</v>
      </c>
      <c r="E743">
        <v>1</v>
      </c>
      <c r="F743" s="2">
        <v>5418</v>
      </c>
      <c r="G743" s="2">
        <v>5418</v>
      </c>
    </row>
    <row r="744" spans="1:7" customFormat="1" x14ac:dyDescent="0.25">
      <c r="A744" t="s">
        <v>54</v>
      </c>
      <c r="B744" t="s">
        <v>55</v>
      </c>
      <c r="D744" t="s">
        <v>56</v>
      </c>
      <c r="E744">
        <v>1</v>
      </c>
      <c r="F744" s="2">
        <v>1543.99</v>
      </c>
      <c r="G744" s="2">
        <v>1543.99</v>
      </c>
    </row>
    <row r="745" spans="1:7" customFormat="1" x14ac:dyDescent="0.25">
      <c r="A745" t="s">
        <v>279</v>
      </c>
      <c r="B745" t="s">
        <v>280</v>
      </c>
      <c r="D745" t="s">
        <v>88</v>
      </c>
      <c r="E745">
        <v>0.2</v>
      </c>
      <c r="F745" s="2">
        <v>2912</v>
      </c>
      <c r="G745" s="2">
        <v>582.4</v>
      </c>
    </row>
    <row r="746" spans="1:7" customFormat="1" x14ac:dyDescent="0.25">
      <c r="A746" t="s">
        <v>281</v>
      </c>
      <c r="B746" t="s">
        <v>282</v>
      </c>
      <c r="D746" t="s">
        <v>30</v>
      </c>
      <c r="E746">
        <v>1</v>
      </c>
      <c r="F746" s="2">
        <v>250</v>
      </c>
      <c r="G746" s="2">
        <v>250</v>
      </c>
    </row>
    <row r="747" spans="1:7" customFormat="1" x14ac:dyDescent="0.25">
      <c r="F747" s="2"/>
      <c r="G747" s="2"/>
    </row>
    <row r="748" spans="1:7" x14ac:dyDescent="0.25">
      <c r="A748" s="3"/>
      <c r="B748" s="3"/>
      <c r="C748" s="3"/>
      <c r="D748" s="5" t="s">
        <v>31</v>
      </c>
      <c r="E748" s="3"/>
      <c r="F748" s="4"/>
      <c r="G748" s="4">
        <v>832.4</v>
      </c>
    </row>
    <row r="749" spans="1:7" x14ac:dyDescent="0.25">
      <c r="A749" s="3"/>
      <c r="B749" s="3"/>
      <c r="C749" s="3"/>
      <c r="D749" s="5" t="s">
        <v>32</v>
      </c>
      <c r="E749" s="3"/>
      <c r="F749" s="4"/>
      <c r="G749" s="4">
        <v>5418</v>
      </c>
    </row>
    <row r="750" spans="1:7" x14ac:dyDescent="0.25">
      <c r="A750" s="3"/>
      <c r="B750" s="3"/>
      <c r="C750" s="3"/>
      <c r="D750" s="5" t="s">
        <v>33</v>
      </c>
      <c r="E750" s="3"/>
      <c r="F750" s="4"/>
      <c r="G750" s="4">
        <v>1543.99</v>
      </c>
    </row>
    <row r="751" spans="1:7" customFormat="1" x14ac:dyDescent="0.25">
      <c r="F751" s="2"/>
      <c r="G751" s="2"/>
    </row>
    <row r="752" spans="1:7" x14ac:dyDescent="0.25">
      <c r="A752" s="3"/>
      <c r="B752" s="5"/>
      <c r="C752" s="5"/>
      <c r="D752" s="5" t="s">
        <v>35</v>
      </c>
      <c r="E752" s="3"/>
      <c r="F752" s="4"/>
      <c r="G752" s="4">
        <v>7794.39</v>
      </c>
    </row>
    <row r="753" spans="1:7" x14ac:dyDescent="0.25">
      <c r="A753" s="3"/>
      <c r="B753" s="5"/>
      <c r="C753" s="5"/>
      <c r="D753" s="5" t="s">
        <v>36</v>
      </c>
      <c r="E753" s="3"/>
      <c r="F753" s="4"/>
      <c r="G753" s="4">
        <v>187065.36</v>
      </c>
    </row>
    <row r="754" spans="1:7" x14ac:dyDescent="0.25">
      <c r="A754" s="6" t="s">
        <v>283</v>
      </c>
      <c r="B754" s="6" t="s">
        <v>284</v>
      </c>
      <c r="C754" s="6"/>
      <c r="D754" s="6" t="s">
        <v>79</v>
      </c>
      <c r="E754" s="7">
        <v>90</v>
      </c>
      <c r="F754" s="7"/>
      <c r="G754" s="7"/>
    </row>
    <row r="755" spans="1:7" customFormat="1" x14ac:dyDescent="0.25">
      <c r="F755" s="2"/>
      <c r="G755" s="2"/>
    </row>
    <row r="756" spans="1:7" x14ac:dyDescent="0.25">
      <c r="A756" s="3"/>
      <c r="B756" s="3"/>
      <c r="C756" s="3"/>
      <c r="D756" s="3"/>
      <c r="E756" s="3"/>
      <c r="F756" s="4"/>
      <c r="G756" s="4"/>
    </row>
    <row r="757" spans="1:7" x14ac:dyDescent="0.25">
      <c r="A757" s="12" t="s">
        <v>5</v>
      </c>
      <c r="B757" s="12" t="s">
        <v>6</v>
      </c>
      <c r="C757" s="12"/>
      <c r="D757" s="8" t="s">
        <v>7</v>
      </c>
      <c r="E757" s="8" t="s">
        <v>8</v>
      </c>
      <c r="F757" s="9" t="s">
        <v>4</v>
      </c>
      <c r="G757" s="9" t="s">
        <v>1205</v>
      </c>
    </row>
    <row r="758" spans="1:7" x14ac:dyDescent="0.25">
      <c r="F758" s="8" t="s">
        <v>9</v>
      </c>
      <c r="G758" s="8" t="s">
        <v>9</v>
      </c>
    </row>
    <row r="759" spans="1:7" customFormat="1" x14ac:dyDescent="0.25">
      <c r="F759" s="2"/>
      <c r="G759" s="2"/>
    </row>
    <row r="760" spans="1:7" customFormat="1" x14ac:dyDescent="0.25">
      <c r="A760" t="s">
        <v>227</v>
      </c>
      <c r="B760" t="s">
        <v>228</v>
      </c>
      <c r="D760" t="s">
        <v>65</v>
      </c>
      <c r="E760">
        <v>2.13</v>
      </c>
      <c r="F760" s="2"/>
      <c r="G760" s="2"/>
    </row>
    <row r="761" spans="1:7" customFormat="1" x14ac:dyDescent="0.25">
      <c r="A761" t="s">
        <v>215</v>
      </c>
      <c r="B761" t="s">
        <v>216</v>
      </c>
      <c r="D761" t="s">
        <v>14</v>
      </c>
      <c r="E761">
        <v>0.55400000000000005</v>
      </c>
      <c r="F761" s="2"/>
      <c r="G761" s="2"/>
    </row>
    <row r="762" spans="1:7" customFormat="1" x14ac:dyDescent="0.25">
      <c r="A762" t="s">
        <v>217</v>
      </c>
      <c r="B762" t="s">
        <v>218</v>
      </c>
      <c r="D762" t="s">
        <v>14</v>
      </c>
      <c r="E762">
        <v>0.55400000000000005</v>
      </c>
      <c r="F762" s="2">
        <v>5418</v>
      </c>
      <c r="G762" s="2">
        <v>3001.57</v>
      </c>
    </row>
    <row r="763" spans="1:7" customFormat="1" x14ac:dyDescent="0.25">
      <c r="A763" t="s">
        <v>54</v>
      </c>
      <c r="B763" t="s">
        <v>55</v>
      </c>
      <c r="D763" t="s">
        <v>56</v>
      </c>
      <c r="E763">
        <v>0.55400000000000005</v>
      </c>
      <c r="F763" s="2">
        <v>1543.99</v>
      </c>
      <c r="G763" s="2">
        <v>855.37</v>
      </c>
    </row>
    <row r="764" spans="1:7" customFormat="1" x14ac:dyDescent="0.25">
      <c r="A764" t="s">
        <v>219</v>
      </c>
      <c r="B764" t="s">
        <v>220</v>
      </c>
      <c r="D764" t="s">
        <v>65</v>
      </c>
      <c r="E764">
        <v>2.2370000000000001</v>
      </c>
      <c r="F764" s="2">
        <v>480</v>
      </c>
      <c r="G764" s="2">
        <v>1073.52</v>
      </c>
    </row>
    <row r="765" spans="1:7" customFormat="1" x14ac:dyDescent="0.25">
      <c r="A765" t="s">
        <v>229</v>
      </c>
      <c r="B765" t="s">
        <v>230</v>
      </c>
      <c r="D765" t="s">
        <v>65</v>
      </c>
      <c r="E765">
        <v>4.2999999999999997E-2</v>
      </c>
      <c r="F765" s="2">
        <v>6378</v>
      </c>
      <c r="G765" s="2">
        <v>271.7</v>
      </c>
    </row>
    <row r="766" spans="1:7" customFormat="1" x14ac:dyDescent="0.25">
      <c r="F766" s="2"/>
      <c r="G766" s="2"/>
    </row>
    <row r="767" spans="1:7" x14ac:dyDescent="0.25">
      <c r="A767" s="3"/>
      <c r="B767" s="3"/>
      <c r="C767" s="3"/>
      <c r="D767" s="5" t="s">
        <v>31</v>
      </c>
      <c r="E767" s="3"/>
      <c r="F767" s="4"/>
      <c r="G767" s="4">
        <f>SUM(G764:G765)</f>
        <v>1345.22</v>
      </c>
    </row>
    <row r="768" spans="1:7" x14ac:dyDescent="0.25">
      <c r="A768" s="3"/>
      <c r="B768" s="3"/>
      <c r="C768" s="3"/>
      <c r="D768" s="5" t="s">
        <v>32</v>
      </c>
      <c r="E768" s="3"/>
      <c r="F768" s="4"/>
      <c r="G768" s="4">
        <f>+G762</f>
        <v>3001.57</v>
      </c>
    </row>
    <row r="769" spans="1:7" x14ac:dyDescent="0.25">
      <c r="A769" s="3"/>
      <c r="B769" s="3"/>
      <c r="C769" s="3"/>
      <c r="D769" s="5" t="s">
        <v>33</v>
      </c>
      <c r="E769" s="3"/>
      <c r="F769" s="4"/>
      <c r="G769" s="4">
        <f>+G763</f>
        <v>855.37</v>
      </c>
    </row>
    <row r="770" spans="1:7" customFormat="1" x14ac:dyDescent="0.25">
      <c r="F770" s="2"/>
      <c r="G770" s="2"/>
    </row>
    <row r="771" spans="1:7" x14ac:dyDescent="0.25">
      <c r="A771" s="3"/>
      <c r="B771" s="5"/>
      <c r="C771" s="5"/>
      <c r="D771" s="5" t="s">
        <v>35</v>
      </c>
      <c r="E771" s="3"/>
      <c r="F771" s="4"/>
      <c r="G771" s="4">
        <f>SUM(G767:G769)</f>
        <v>5202.16</v>
      </c>
    </row>
    <row r="772" spans="1:7" x14ac:dyDescent="0.25">
      <c r="A772" s="3"/>
      <c r="B772" s="5"/>
      <c r="C772" s="5"/>
      <c r="D772" s="5" t="s">
        <v>36</v>
      </c>
      <c r="E772" s="3"/>
      <c r="F772" s="4"/>
      <c r="G772" s="4">
        <v>468070.2</v>
      </c>
    </row>
    <row r="773" spans="1:7" x14ac:dyDescent="0.25">
      <c r="A773" s="6" t="s">
        <v>285</v>
      </c>
      <c r="B773" s="6" t="s">
        <v>212</v>
      </c>
      <c r="C773" s="6"/>
      <c r="D773" s="6" t="s">
        <v>65</v>
      </c>
      <c r="E773" s="7">
        <v>712</v>
      </c>
      <c r="F773" s="7"/>
      <c r="G773" s="7"/>
    </row>
    <row r="774" spans="1:7" customFormat="1" x14ac:dyDescent="0.25">
      <c r="F774" s="2"/>
      <c r="G774" s="2"/>
    </row>
    <row r="775" spans="1:7" x14ac:dyDescent="0.25">
      <c r="A775" s="3"/>
      <c r="B775" s="3"/>
      <c r="C775" s="3"/>
      <c r="D775" s="3"/>
      <c r="E775" s="3"/>
      <c r="F775" s="4"/>
      <c r="G775" s="4"/>
    </row>
    <row r="776" spans="1:7" x14ac:dyDescent="0.25">
      <c r="A776" s="12" t="s">
        <v>5</v>
      </c>
      <c r="B776" s="12" t="s">
        <v>6</v>
      </c>
      <c r="C776" s="12"/>
      <c r="D776" s="8" t="s">
        <v>7</v>
      </c>
      <c r="E776" s="8" t="s">
        <v>8</v>
      </c>
      <c r="F776" s="9" t="s">
        <v>4</v>
      </c>
      <c r="G776" s="9" t="s">
        <v>1205</v>
      </c>
    </row>
    <row r="777" spans="1:7" x14ac:dyDescent="0.25">
      <c r="F777" s="8" t="s">
        <v>9</v>
      </c>
      <c r="G777" s="8" t="s">
        <v>9</v>
      </c>
    </row>
    <row r="778" spans="1:7" customFormat="1" x14ac:dyDescent="0.25">
      <c r="F778" s="2"/>
      <c r="G778" s="2"/>
    </row>
    <row r="779" spans="1:7" customFormat="1" x14ac:dyDescent="0.25">
      <c r="A779" t="s">
        <v>213</v>
      </c>
      <c r="B779" t="s">
        <v>214</v>
      </c>
      <c r="D779" t="s">
        <v>65</v>
      </c>
      <c r="E779">
        <v>1</v>
      </c>
      <c r="F779" s="2"/>
      <c r="G779" s="2"/>
    </row>
    <row r="780" spans="1:7" customFormat="1" x14ac:dyDescent="0.25">
      <c r="A780" t="s">
        <v>215</v>
      </c>
      <c r="B780" t="s">
        <v>216</v>
      </c>
      <c r="D780" t="s">
        <v>14</v>
      </c>
      <c r="E780">
        <v>4.4999999999999998E-2</v>
      </c>
      <c r="F780" s="2"/>
      <c r="G780" s="2"/>
    </row>
    <row r="781" spans="1:7" customFormat="1" x14ac:dyDescent="0.25">
      <c r="A781" t="s">
        <v>217</v>
      </c>
      <c r="B781" t="s">
        <v>218</v>
      </c>
      <c r="D781" t="s">
        <v>14</v>
      </c>
      <c r="E781">
        <v>4.4999999999999998E-2</v>
      </c>
      <c r="F781" s="2">
        <v>5418</v>
      </c>
      <c r="G781" s="2">
        <v>243.81</v>
      </c>
    </row>
    <row r="782" spans="1:7" customFormat="1" x14ac:dyDescent="0.25">
      <c r="A782" t="s">
        <v>54</v>
      </c>
      <c r="B782" t="s">
        <v>55</v>
      </c>
      <c r="D782" t="s">
        <v>56</v>
      </c>
      <c r="E782">
        <v>4.4999999999999998E-2</v>
      </c>
      <c r="F782" s="2">
        <v>1543.99</v>
      </c>
      <c r="G782" s="2">
        <v>69.48</v>
      </c>
    </row>
    <row r="783" spans="1:7" customFormat="1" x14ac:dyDescent="0.25">
      <c r="A783" t="s">
        <v>219</v>
      </c>
      <c r="B783" t="s">
        <v>220</v>
      </c>
      <c r="D783" t="s">
        <v>65</v>
      </c>
      <c r="E783">
        <v>1.05</v>
      </c>
      <c r="F783" s="2">
        <v>480</v>
      </c>
      <c r="G783" s="2">
        <v>504</v>
      </c>
    </row>
    <row r="784" spans="1:7" customFormat="1" x14ac:dyDescent="0.25">
      <c r="A784" t="s">
        <v>221</v>
      </c>
      <c r="B784" t="s">
        <v>222</v>
      </c>
      <c r="D784" t="s">
        <v>65</v>
      </c>
      <c r="E784">
        <v>0.01</v>
      </c>
      <c r="F784" s="2">
        <v>670</v>
      </c>
      <c r="G784" s="2">
        <v>6.7</v>
      </c>
    </row>
    <row r="785" spans="1:7" customFormat="1" x14ac:dyDescent="0.25">
      <c r="A785" t="s">
        <v>223</v>
      </c>
      <c r="B785" t="s">
        <v>224</v>
      </c>
      <c r="D785" t="s">
        <v>76</v>
      </c>
      <c r="E785" s="1">
        <v>390000</v>
      </c>
      <c r="F785" s="2">
        <v>12.63</v>
      </c>
      <c r="G785" s="2"/>
    </row>
    <row r="786" spans="1:7" customFormat="1" x14ac:dyDescent="0.25">
      <c r="F786" s="2"/>
      <c r="G786" s="2"/>
    </row>
    <row r="787" spans="1:7" x14ac:dyDescent="0.25">
      <c r="A787" s="3"/>
      <c r="B787" s="3"/>
      <c r="C787" s="3"/>
      <c r="D787" s="5" t="s">
        <v>31</v>
      </c>
      <c r="E787" s="3"/>
      <c r="F787" s="4"/>
      <c r="G787" s="4">
        <v>510.7</v>
      </c>
    </row>
    <row r="788" spans="1:7" x14ac:dyDescent="0.25">
      <c r="A788" s="3"/>
      <c r="B788" s="3"/>
      <c r="C788" s="3"/>
      <c r="D788" s="5" t="s">
        <v>32</v>
      </c>
      <c r="E788" s="3"/>
      <c r="F788" s="4"/>
      <c r="G788" s="4">
        <v>243.81</v>
      </c>
    </row>
    <row r="789" spans="1:7" x14ac:dyDescent="0.25">
      <c r="A789" s="3"/>
      <c r="B789" s="3"/>
      <c r="C789" s="3"/>
      <c r="D789" s="5" t="s">
        <v>33</v>
      </c>
      <c r="E789" s="3"/>
      <c r="F789" s="4"/>
      <c r="G789" s="4">
        <v>69.48</v>
      </c>
    </row>
    <row r="790" spans="1:7" x14ac:dyDescent="0.25">
      <c r="A790" s="3"/>
      <c r="B790" s="3"/>
      <c r="C790" s="3"/>
      <c r="D790" s="5" t="s">
        <v>34</v>
      </c>
      <c r="E790" s="3"/>
      <c r="F790" s="4"/>
      <c r="G790" s="4">
        <v>12.63</v>
      </c>
    </row>
    <row r="791" spans="1:7" customFormat="1" x14ac:dyDescent="0.25">
      <c r="F791" s="2"/>
      <c r="G791" s="2"/>
    </row>
    <row r="792" spans="1:7" x14ac:dyDescent="0.25">
      <c r="A792" s="3"/>
      <c r="B792" s="5"/>
      <c r="C792" s="5"/>
      <c r="D792" s="5" t="s">
        <v>35</v>
      </c>
      <c r="E792" s="3"/>
      <c r="F792" s="4"/>
      <c r="G792" s="4">
        <v>836.62</v>
      </c>
    </row>
    <row r="793" spans="1:7" x14ac:dyDescent="0.25">
      <c r="A793" s="3"/>
      <c r="B793" s="5"/>
      <c r="C793" s="5"/>
      <c r="D793" s="5" t="s">
        <v>36</v>
      </c>
      <c r="E793" s="3"/>
      <c r="F793" s="4"/>
      <c r="G793" s="4">
        <v>595673.43999999994</v>
      </c>
    </row>
    <row r="794" spans="1:7" x14ac:dyDescent="0.25">
      <c r="A794" s="6" t="s">
        <v>286</v>
      </c>
      <c r="B794" s="6" t="s">
        <v>287</v>
      </c>
      <c r="C794" s="6"/>
      <c r="D794" s="6" t="s">
        <v>243</v>
      </c>
      <c r="E794" s="7">
        <v>345</v>
      </c>
      <c r="F794" s="7"/>
      <c r="G794" s="7"/>
    </row>
    <row r="795" spans="1:7" customFormat="1" x14ac:dyDescent="0.25">
      <c r="F795" s="2"/>
      <c r="G795" s="2"/>
    </row>
    <row r="796" spans="1:7" x14ac:dyDescent="0.25">
      <c r="A796" s="3"/>
      <c r="B796" s="3"/>
      <c r="C796" s="3"/>
      <c r="D796" s="3"/>
      <c r="E796" s="3"/>
      <c r="F796" s="4"/>
      <c r="G796" s="4"/>
    </row>
    <row r="797" spans="1:7" x14ac:dyDescent="0.25">
      <c r="A797" s="12" t="s">
        <v>5</v>
      </c>
      <c r="B797" s="12" t="s">
        <v>6</v>
      </c>
      <c r="C797" s="12"/>
      <c r="D797" s="8" t="s">
        <v>7</v>
      </c>
      <c r="E797" s="8" t="s">
        <v>8</v>
      </c>
      <c r="F797" s="9" t="s">
        <v>4</v>
      </c>
      <c r="G797" s="9" t="s">
        <v>1205</v>
      </c>
    </row>
    <row r="798" spans="1:7" x14ac:dyDescent="0.25">
      <c r="F798" s="8" t="s">
        <v>9</v>
      </c>
      <c r="G798" s="8" t="s">
        <v>9</v>
      </c>
    </row>
    <row r="799" spans="1:7" customFormat="1" x14ac:dyDescent="0.25">
      <c r="F799" s="2"/>
      <c r="G799" s="2"/>
    </row>
    <row r="800" spans="1:7" customFormat="1" x14ac:dyDescent="0.25">
      <c r="A800" t="s">
        <v>288</v>
      </c>
      <c r="B800" t="s">
        <v>289</v>
      </c>
      <c r="D800" t="s">
        <v>246</v>
      </c>
      <c r="E800">
        <v>1</v>
      </c>
      <c r="F800" s="2"/>
      <c r="G800" s="2"/>
    </row>
    <row r="801" spans="1:7" customFormat="1" x14ac:dyDescent="0.25">
      <c r="A801" t="s">
        <v>247</v>
      </c>
      <c r="B801" t="s">
        <v>248</v>
      </c>
      <c r="D801" t="s">
        <v>14</v>
      </c>
      <c r="E801">
        <v>0.35</v>
      </c>
      <c r="F801" s="2"/>
      <c r="G801" s="2"/>
    </row>
    <row r="802" spans="1:7" customFormat="1" x14ac:dyDescent="0.25">
      <c r="A802" t="s">
        <v>249</v>
      </c>
      <c r="B802" t="s">
        <v>248</v>
      </c>
      <c r="D802" t="s">
        <v>14</v>
      </c>
      <c r="E802">
        <v>0.35</v>
      </c>
      <c r="F802" s="2">
        <v>5418</v>
      </c>
      <c r="G802" s="2">
        <v>1896.3</v>
      </c>
    </row>
    <row r="803" spans="1:7" customFormat="1" x14ac:dyDescent="0.25">
      <c r="A803" t="s">
        <v>54</v>
      </c>
      <c r="B803" t="s">
        <v>55</v>
      </c>
      <c r="D803" t="s">
        <v>56</v>
      </c>
      <c r="E803">
        <v>0.35</v>
      </c>
      <c r="F803" s="2">
        <v>1543.99</v>
      </c>
      <c r="G803" s="2">
        <v>540.4</v>
      </c>
    </row>
    <row r="804" spans="1:7" customFormat="1" x14ac:dyDescent="0.25">
      <c r="A804" t="s">
        <v>279</v>
      </c>
      <c r="B804" t="s">
        <v>280</v>
      </c>
      <c r="D804" t="s">
        <v>88</v>
      </c>
      <c r="E804">
        <v>2.1999999999999999E-2</v>
      </c>
      <c r="F804" s="2">
        <v>2912</v>
      </c>
      <c r="G804" s="2">
        <v>64.709999999999994</v>
      </c>
    </row>
    <row r="805" spans="1:7" customFormat="1" x14ac:dyDescent="0.25">
      <c r="A805" t="s">
        <v>290</v>
      </c>
      <c r="B805" t="s">
        <v>291</v>
      </c>
      <c r="D805" t="s">
        <v>65</v>
      </c>
      <c r="E805">
        <v>2.5</v>
      </c>
      <c r="F805" s="2">
        <v>300</v>
      </c>
      <c r="G805" s="2">
        <v>750</v>
      </c>
    </row>
    <row r="806" spans="1:7" customFormat="1" x14ac:dyDescent="0.25">
      <c r="F806" s="2"/>
      <c r="G806" s="2"/>
    </row>
    <row r="807" spans="1:7" x14ac:dyDescent="0.25">
      <c r="A807" s="3"/>
      <c r="B807" s="3"/>
      <c r="C807" s="3"/>
      <c r="D807" s="5" t="s">
        <v>31</v>
      </c>
      <c r="E807" s="3"/>
      <c r="F807" s="4"/>
      <c r="G807" s="4">
        <v>814.71</v>
      </c>
    </row>
    <row r="808" spans="1:7" x14ac:dyDescent="0.25">
      <c r="A808" s="3"/>
      <c r="B808" s="3"/>
      <c r="C808" s="3"/>
      <c r="D808" s="5" t="s">
        <v>32</v>
      </c>
      <c r="E808" s="3"/>
      <c r="F808" s="4"/>
      <c r="G808" s="4">
        <v>1896.3</v>
      </c>
    </row>
    <row r="809" spans="1:7" x14ac:dyDescent="0.25">
      <c r="A809" s="3"/>
      <c r="B809" s="3"/>
      <c r="C809" s="3"/>
      <c r="D809" s="5" t="s">
        <v>33</v>
      </c>
      <c r="E809" s="3"/>
      <c r="F809" s="4"/>
      <c r="G809" s="4">
        <v>540.4</v>
      </c>
    </row>
    <row r="810" spans="1:7" customFormat="1" x14ac:dyDescent="0.25">
      <c r="F810" s="2"/>
      <c r="G810" s="2"/>
    </row>
    <row r="811" spans="1:7" x14ac:dyDescent="0.25">
      <c r="A811" s="3"/>
      <c r="B811" s="5"/>
      <c r="C811" s="5"/>
      <c r="D811" s="5" t="s">
        <v>35</v>
      </c>
      <c r="E811" s="3"/>
      <c r="F811" s="4"/>
      <c r="G811" s="4">
        <v>3251.41</v>
      </c>
    </row>
    <row r="812" spans="1:7" x14ac:dyDescent="0.25">
      <c r="A812" s="3"/>
      <c r="B812" s="5"/>
      <c r="C812" s="5"/>
      <c r="D812" s="5" t="s">
        <v>36</v>
      </c>
      <c r="E812" s="3"/>
      <c r="F812" s="4"/>
      <c r="G812" s="4">
        <v>1121736.45</v>
      </c>
    </row>
    <row r="813" spans="1:7" x14ac:dyDescent="0.25">
      <c r="A813" s="6" t="s">
        <v>292</v>
      </c>
      <c r="B813" s="6" t="s">
        <v>272</v>
      </c>
      <c r="C813" s="6"/>
      <c r="D813" s="6" t="s">
        <v>88</v>
      </c>
      <c r="E813" s="7">
        <v>1.6</v>
      </c>
      <c r="F813" s="7"/>
      <c r="G813" s="7"/>
    </row>
    <row r="814" spans="1:7" customFormat="1" x14ac:dyDescent="0.25">
      <c r="F814" s="2"/>
      <c r="G814" s="2"/>
    </row>
    <row r="815" spans="1:7" x14ac:dyDescent="0.25">
      <c r="A815" s="3"/>
      <c r="B815" s="3"/>
      <c r="C815" s="3"/>
      <c r="D815" s="3"/>
      <c r="E815" s="3"/>
      <c r="F815" s="4"/>
      <c r="G815" s="4"/>
    </row>
    <row r="816" spans="1:7" x14ac:dyDescent="0.25">
      <c r="A816" s="12" t="s">
        <v>5</v>
      </c>
      <c r="B816" s="12" t="s">
        <v>6</v>
      </c>
      <c r="C816" s="12"/>
      <c r="D816" s="8" t="s">
        <v>7</v>
      </c>
      <c r="E816" s="8" t="s">
        <v>8</v>
      </c>
      <c r="F816" s="9" t="s">
        <v>4</v>
      </c>
      <c r="G816" s="9" t="s">
        <v>1205</v>
      </c>
    </row>
    <row r="817" spans="1:7" x14ac:dyDescent="0.25">
      <c r="F817" s="8" t="s">
        <v>9</v>
      </c>
      <c r="G817" s="8" t="s">
        <v>9</v>
      </c>
    </row>
    <row r="818" spans="1:7" customFormat="1" x14ac:dyDescent="0.25">
      <c r="F818" s="2"/>
      <c r="G818" s="2"/>
    </row>
    <row r="819" spans="1:7" customFormat="1" x14ac:dyDescent="0.25">
      <c r="A819" t="s">
        <v>266</v>
      </c>
      <c r="B819" t="s">
        <v>265</v>
      </c>
      <c r="D819" t="s">
        <v>88</v>
      </c>
      <c r="E819">
        <v>1</v>
      </c>
      <c r="F819" s="2"/>
      <c r="G819" s="2"/>
    </row>
    <row r="820" spans="1:7" customFormat="1" x14ac:dyDescent="0.25">
      <c r="A820" t="s">
        <v>50</v>
      </c>
      <c r="B820" t="s">
        <v>51</v>
      </c>
      <c r="D820" t="s">
        <v>14</v>
      </c>
      <c r="E820">
        <v>1.5</v>
      </c>
      <c r="F820" s="2"/>
      <c r="G820" s="2"/>
    </row>
    <row r="821" spans="1:7" customFormat="1" x14ac:dyDescent="0.25">
      <c r="A821" t="s">
        <v>52</v>
      </c>
      <c r="B821" t="s">
        <v>53</v>
      </c>
      <c r="D821" t="s">
        <v>14</v>
      </c>
      <c r="E821">
        <v>1.5</v>
      </c>
      <c r="F821" s="2">
        <v>5418</v>
      </c>
      <c r="G821" s="2">
        <v>8127</v>
      </c>
    </row>
    <row r="822" spans="1:7" customFormat="1" x14ac:dyDescent="0.25">
      <c r="A822" t="s">
        <v>54</v>
      </c>
      <c r="B822" t="s">
        <v>55</v>
      </c>
      <c r="D822" t="s">
        <v>56</v>
      </c>
      <c r="E822">
        <v>1.5</v>
      </c>
      <c r="F822" s="2">
        <v>1543.99</v>
      </c>
      <c r="G822" s="2">
        <v>2315.9899999999998</v>
      </c>
    </row>
    <row r="823" spans="1:7" customFormat="1" x14ac:dyDescent="0.25">
      <c r="A823" t="s">
        <v>267</v>
      </c>
      <c r="B823" t="s">
        <v>268</v>
      </c>
      <c r="D823" t="s">
        <v>18</v>
      </c>
      <c r="E823">
        <v>1.5</v>
      </c>
      <c r="F823" s="2">
        <v>850</v>
      </c>
      <c r="G823" s="2">
        <v>1275</v>
      </c>
    </row>
    <row r="824" spans="1:7" customFormat="1" x14ac:dyDescent="0.25">
      <c r="A824" t="s">
        <v>269</v>
      </c>
      <c r="B824" t="s">
        <v>270</v>
      </c>
      <c r="D824" t="s">
        <v>59</v>
      </c>
      <c r="E824">
        <v>8.9999999999999993E-3</v>
      </c>
      <c r="F824" s="2">
        <v>115000</v>
      </c>
      <c r="G824" s="2">
        <v>1045.45</v>
      </c>
    </row>
    <row r="825" spans="1:7" customFormat="1" x14ac:dyDescent="0.25">
      <c r="F825" s="2"/>
      <c r="G825" s="2"/>
    </row>
    <row r="826" spans="1:7" x14ac:dyDescent="0.25">
      <c r="A826" s="3"/>
      <c r="B826" s="3"/>
      <c r="C826" s="3"/>
      <c r="D826" s="5" t="s">
        <v>31</v>
      </c>
      <c r="E826" s="3"/>
      <c r="F826" s="4"/>
      <c r="G826" s="4">
        <v>1045.45</v>
      </c>
    </row>
    <row r="827" spans="1:7" x14ac:dyDescent="0.25">
      <c r="A827" s="3"/>
      <c r="B827" s="3"/>
      <c r="C827" s="3"/>
      <c r="D827" s="5" t="s">
        <v>32</v>
      </c>
      <c r="E827" s="3"/>
      <c r="F827" s="4"/>
      <c r="G827" s="4">
        <v>8127</v>
      </c>
    </row>
    <row r="828" spans="1:7" x14ac:dyDescent="0.25">
      <c r="A828" s="3"/>
      <c r="B828" s="3"/>
      <c r="C828" s="3"/>
      <c r="D828" s="5" t="s">
        <v>33</v>
      </c>
      <c r="E828" s="3"/>
      <c r="F828" s="4"/>
      <c r="G828" s="4">
        <v>3590.99</v>
      </c>
    </row>
    <row r="829" spans="1:7" customFormat="1" x14ac:dyDescent="0.25">
      <c r="F829" s="2"/>
      <c r="G829" s="2"/>
    </row>
    <row r="830" spans="1:7" x14ac:dyDescent="0.25">
      <c r="A830" s="3"/>
      <c r="B830" s="5"/>
      <c r="C830" s="5"/>
      <c r="D830" s="5" t="s">
        <v>35</v>
      </c>
      <c r="E830" s="3"/>
      <c r="F830" s="4"/>
      <c r="G830" s="4">
        <v>12763.44</v>
      </c>
    </row>
    <row r="831" spans="1:7" x14ac:dyDescent="0.25">
      <c r="A831" s="3"/>
      <c r="B831" s="5"/>
      <c r="C831" s="5"/>
      <c r="D831" s="5" t="s">
        <v>36</v>
      </c>
      <c r="E831" s="3"/>
      <c r="F831" s="4"/>
      <c r="G831" s="4">
        <v>20421.5</v>
      </c>
    </row>
    <row r="832" spans="1:7" x14ac:dyDescent="0.25">
      <c r="A832" s="6" t="s">
        <v>293</v>
      </c>
      <c r="B832" s="6" t="s">
        <v>274</v>
      </c>
      <c r="C832" s="6"/>
      <c r="D832" s="6" t="s">
        <v>3</v>
      </c>
      <c r="E832" s="7">
        <v>5.8</v>
      </c>
      <c r="F832" s="7"/>
      <c r="G832" s="7"/>
    </row>
    <row r="833" spans="1:7" customFormat="1" x14ac:dyDescent="0.25">
      <c r="F833" s="2"/>
      <c r="G833" s="2"/>
    </row>
    <row r="834" spans="1:7" x14ac:dyDescent="0.25">
      <c r="A834" s="3"/>
      <c r="B834" s="3"/>
      <c r="C834" s="3"/>
      <c r="D834" s="3"/>
      <c r="E834" s="3"/>
      <c r="F834" s="4"/>
      <c r="G834" s="4"/>
    </row>
    <row r="835" spans="1:7" x14ac:dyDescent="0.25">
      <c r="A835" s="12" t="s">
        <v>5</v>
      </c>
      <c r="B835" s="12" t="s">
        <v>6</v>
      </c>
      <c r="C835" s="12"/>
      <c r="D835" s="8" t="s">
        <v>7</v>
      </c>
      <c r="E835" s="8" t="s">
        <v>8</v>
      </c>
      <c r="F835" s="9" t="s">
        <v>4</v>
      </c>
      <c r="G835" s="9" t="s">
        <v>1205</v>
      </c>
    </row>
    <row r="836" spans="1:7" x14ac:dyDescent="0.25">
      <c r="F836" s="8" t="s">
        <v>9</v>
      </c>
      <c r="G836" s="8" t="s">
        <v>9</v>
      </c>
    </row>
    <row r="837" spans="1:7" customFormat="1" x14ac:dyDescent="0.25">
      <c r="F837" s="2"/>
      <c r="G837" s="2"/>
    </row>
    <row r="838" spans="1:7" customFormat="1" x14ac:dyDescent="0.25">
      <c r="A838" t="s">
        <v>158</v>
      </c>
      <c r="B838" t="s">
        <v>159</v>
      </c>
      <c r="D838" t="s">
        <v>88</v>
      </c>
      <c r="E838">
        <v>1</v>
      </c>
      <c r="F838" s="2"/>
      <c r="G838" s="2"/>
    </row>
    <row r="839" spans="1:7" customFormat="1" x14ac:dyDescent="0.25">
      <c r="A839" t="s">
        <v>50</v>
      </c>
      <c r="B839" t="s">
        <v>51</v>
      </c>
      <c r="D839" t="s">
        <v>14</v>
      </c>
      <c r="E839">
        <v>2.4</v>
      </c>
      <c r="F839" s="2"/>
      <c r="G839" s="2"/>
    </row>
    <row r="840" spans="1:7" customFormat="1" x14ac:dyDescent="0.25">
      <c r="A840" t="s">
        <v>52</v>
      </c>
      <c r="B840" t="s">
        <v>53</v>
      </c>
      <c r="D840" t="s">
        <v>14</v>
      </c>
      <c r="E840">
        <v>2.4</v>
      </c>
      <c r="F840" s="2">
        <v>5418</v>
      </c>
      <c r="G840" s="2">
        <v>13003.2</v>
      </c>
    </row>
    <row r="841" spans="1:7" customFormat="1" x14ac:dyDescent="0.25">
      <c r="A841" t="s">
        <v>54</v>
      </c>
      <c r="B841" t="s">
        <v>55</v>
      </c>
      <c r="D841" t="s">
        <v>56</v>
      </c>
      <c r="E841">
        <v>2.4</v>
      </c>
      <c r="F841" s="2">
        <v>1543.99</v>
      </c>
      <c r="G841" s="2">
        <v>3705.58</v>
      </c>
    </row>
    <row r="842" spans="1:7" customFormat="1" x14ac:dyDescent="0.25">
      <c r="A842" t="s">
        <v>160</v>
      </c>
      <c r="B842" t="s">
        <v>161</v>
      </c>
      <c r="D842" t="s">
        <v>18</v>
      </c>
      <c r="E842">
        <v>0.33300000000000002</v>
      </c>
      <c r="F842" s="2"/>
      <c r="G842" s="2"/>
    </row>
    <row r="843" spans="1:7" customFormat="1" x14ac:dyDescent="0.25">
      <c r="A843" t="s">
        <v>162</v>
      </c>
      <c r="B843" t="s">
        <v>163</v>
      </c>
      <c r="D843" t="s">
        <v>164</v>
      </c>
      <c r="E843">
        <v>7.0000000000000001E-3</v>
      </c>
      <c r="F843" s="2">
        <v>84000</v>
      </c>
      <c r="G843" s="2">
        <v>559.44000000000005</v>
      </c>
    </row>
    <row r="844" spans="1:7" customFormat="1" x14ac:dyDescent="0.25">
      <c r="A844" t="s">
        <v>165</v>
      </c>
      <c r="B844" t="s">
        <v>166</v>
      </c>
      <c r="D844" t="s">
        <v>3</v>
      </c>
      <c r="E844">
        <v>1.05</v>
      </c>
      <c r="F844" s="2">
        <v>50500</v>
      </c>
      <c r="G844" s="2">
        <v>53025</v>
      </c>
    </row>
    <row r="845" spans="1:7" customFormat="1" x14ac:dyDescent="0.25">
      <c r="A845" t="s">
        <v>167</v>
      </c>
      <c r="B845" t="s">
        <v>168</v>
      </c>
      <c r="D845" t="s">
        <v>3</v>
      </c>
      <c r="E845">
        <v>1.05</v>
      </c>
      <c r="F845" s="2">
        <v>8500</v>
      </c>
      <c r="G845" s="2">
        <v>8925</v>
      </c>
    </row>
    <row r="846" spans="1:7" customFormat="1" x14ac:dyDescent="0.25">
      <c r="A846" t="s">
        <v>169</v>
      </c>
      <c r="B846" t="s">
        <v>170</v>
      </c>
      <c r="D846" t="s">
        <v>171</v>
      </c>
      <c r="E846">
        <v>0.2</v>
      </c>
      <c r="F846" s="2">
        <v>1799</v>
      </c>
      <c r="G846" s="2">
        <v>359.8</v>
      </c>
    </row>
    <row r="847" spans="1:7" customFormat="1" x14ac:dyDescent="0.25">
      <c r="A847" t="s">
        <v>172</v>
      </c>
      <c r="B847" t="s">
        <v>173</v>
      </c>
      <c r="D847" t="s">
        <v>174</v>
      </c>
      <c r="E847">
        <v>0.02</v>
      </c>
      <c r="F847" s="2">
        <v>95000</v>
      </c>
      <c r="G847" s="2">
        <v>1900</v>
      </c>
    </row>
    <row r="848" spans="1:7" customFormat="1" x14ac:dyDescent="0.25">
      <c r="F848" s="2"/>
      <c r="G848" s="2"/>
    </row>
    <row r="849" spans="1:7" x14ac:dyDescent="0.25">
      <c r="A849" s="3"/>
      <c r="B849" s="3"/>
      <c r="C849" s="3"/>
      <c r="D849" s="5" t="s">
        <v>31</v>
      </c>
      <c r="E849" s="3"/>
      <c r="F849" s="4"/>
      <c r="G849" s="4">
        <v>64209.8</v>
      </c>
    </row>
    <row r="850" spans="1:7" x14ac:dyDescent="0.25">
      <c r="A850" s="3"/>
      <c r="B850" s="3"/>
      <c r="C850" s="3"/>
      <c r="D850" s="5" t="s">
        <v>32</v>
      </c>
      <c r="E850" s="3"/>
      <c r="F850" s="4"/>
      <c r="G850" s="4">
        <v>13003.2</v>
      </c>
    </row>
    <row r="851" spans="1:7" x14ac:dyDescent="0.25">
      <c r="A851" s="3"/>
      <c r="B851" s="3"/>
      <c r="C851" s="3"/>
      <c r="D851" s="5" t="s">
        <v>33</v>
      </c>
      <c r="E851" s="3"/>
      <c r="F851" s="4"/>
      <c r="G851" s="4">
        <v>4265.0200000000004</v>
      </c>
    </row>
    <row r="852" spans="1:7" customFormat="1" x14ac:dyDescent="0.25">
      <c r="F852" s="2"/>
      <c r="G852" s="2"/>
    </row>
    <row r="853" spans="1:7" x14ac:dyDescent="0.25">
      <c r="A853" s="3"/>
      <c r="B853" s="5"/>
      <c r="C853" s="5"/>
      <c r="D853" s="5" t="s">
        <v>35</v>
      </c>
      <c r="E853" s="3"/>
      <c r="F853" s="4"/>
      <c r="G853" s="4">
        <v>81478.58</v>
      </c>
    </row>
    <row r="854" spans="1:7" x14ac:dyDescent="0.25">
      <c r="A854" s="3"/>
      <c r="B854" s="5"/>
      <c r="C854" s="5"/>
      <c r="D854" s="5" t="s">
        <v>36</v>
      </c>
      <c r="E854" s="3"/>
      <c r="F854" s="4"/>
      <c r="G854" s="4">
        <v>472575.76</v>
      </c>
    </row>
    <row r="855" spans="1:7" x14ac:dyDescent="0.25">
      <c r="A855" s="6" t="s">
        <v>294</v>
      </c>
      <c r="B855" s="6" t="s">
        <v>187</v>
      </c>
      <c r="C855" s="6"/>
      <c r="D855" s="6" t="s">
        <v>88</v>
      </c>
      <c r="E855" s="7">
        <v>28.4</v>
      </c>
      <c r="F855" s="7"/>
      <c r="G855" s="7"/>
    </row>
    <row r="856" spans="1:7" customFormat="1" x14ac:dyDescent="0.25">
      <c r="F856" s="2"/>
      <c r="G856" s="2"/>
    </row>
    <row r="857" spans="1:7" x14ac:dyDescent="0.25">
      <c r="A857" s="3"/>
      <c r="B857" s="3"/>
      <c r="C857" s="3"/>
      <c r="D857" s="3"/>
      <c r="E857" s="3"/>
      <c r="F857" s="4"/>
      <c r="G857" s="4"/>
    </row>
    <row r="858" spans="1:7" x14ac:dyDescent="0.25">
      <c r="A858" s="12" t="s">
        <v>5</v>
      </c>
      <c r="B858" s="12" t="s">
        <v>6</v>
      </c>
      <c r="C858" s="12"/>
      <c r="D858" s="8" t="s">
        <v>7</v>
      </c>
      <c r="E858" s="8" t="s">
        <v>8</v>
      </c>
      <c r="F858" s="9" t="s">
        <v>4</v>
      </c>
      <c r="G858" s="9" t="s">
        <v>1205</v>
      </c>
    </row>
    <row r="859" spans="1:7" x14ac:dyDescent="0.25">
      <c r="F859" s="8" t="s">
        <v>9</v>
      </c>
      <c r="G859" s="8" t="s">
        <v>9</v>
      </c>
    </row>
    <row r="860" spans="1:7" customFormat="1" x14ac:dyDescent="0.25">
      <c r="F860" s="2"/>
      <c r="G860" s="2"/>
    </row>
    <row r="861" spans="1:7" customFormat="1" x14ac:dyDescent="0.25">
      <c r="A861" t="s">
        <v>188</v>
      </c>
      <c r="B861" t="s">
        <v>189</v>
      </c>
      <c r="D861" t="s">
        <v>88</v>
      </c>
      <c r="E861">
        <v>1</v>
      </c>
      <c r="F861" s="2"/>
      <c r="G861" s="2"/>
    </row>
    <row r="862" spans="1:7" customFormat="1" x14ac:dyDescent="0.25">
      <c r="A862" t="s">
        <v>190</v>
      </c>
      <c r="B862" t="s">
        <v>191</v>
      </c>
      <c r="D862" t="s">
        <v>14</v>
      </c>
      <c r="E862">
        <v>2.5</v>
      </c>
      <c r="F862" s="2"/>
      <c r="G862" s="2"/>
    </row>
    <row r="863" spans="1:7" customFormat="1" x14ac:dyDescent="0.25">
      <c r="A863" t="s">
        <v>192</v>
      </c>
      <c r="B863" t="s">
        <v>191</v>
      </c>
      <c r="D863" t="s">
        <v>14</v>
      </c>
      <c r="E863">
        <v>2.5</v>
      </c>
      <c r="F863" s="2">
        <v>5418</v>
      </c>
      <c r="G863" s="2">
        <v>13545</v>
      </c>
    </row>
    <row r="864" spans="1:7" customFormat="1" x14ac:dyDescent="0.25">
      <c r="A864" t="s">
        <v>54</v>
      </c>
      <c r="B864" t="s">
        <v>55</v>
      </c>
      <c r="D864" t="s">
        <v>56</v>
      </c>
      <c r="E864">
        <v>2.5</v>
      </c>
      <c r="F864" s="2">
        <v>1543.99</v>
      </c>
      <c r="G864" s="2">
        <v>3859.98</v>
      </c>
    </row>
    <row r="865" spans="1:7" customFormat="1" x14ac:dyDescent="0.25">
      <c r="A865" t="s">
        <v>193</v>
      </c>
      <c r="B865" t="s">
        <v>194</v>
      </c>
      <c r="D865" t="s">
        <v>88</v>
      </c>
      <c r="E865">
        <v>0.26300000000000001</v>
      </c>
      <c r="F865" s="2">
        <v>12500</v>
      </c>
      <c r="G865" s="2">
        <v>3281.25</v>
      </c>
    </row>
    <row r="866" spans="1:7" customFormat="1" x14ac:dyDescent="0.25">
      <c r="A866" t="s">
        <v>195</v>
      </c>
      <c r="B866" t="s">
        <v>196</v>
      </c>
      <c r="D866" t="s">
        <v>88</v>
      </c>
      <c r="E866">
        <v>1</v>
      </c>
      <c r="F866" s="2">
        <v>200</v>
      </c>
      <c r="G866" s="2">
        <v>200</v>
      </c>
    </row>
    <row r="867" spans="1:7" customFormat="1" x14ac:dyDescent="0.25">
      <c r="A867" t="s">
        <v>197</v>
      </c>
      <c r="B867" t="s">
        <v>198</v>
      </c>
      <c r="D867" t="s">
        <v>79</v>
      </c>
      <c r="E867">
        <v>4</v>
      </c>
      <c r="F867" s="2">
        <v>60</v>
      </c>
      <c r="G867" s="2">
        <v>240</v>
      </c>
    </row>
    <row r="868" spans="1:7" customFormat="1" x14ac:dyDescent="0.25">
      <c r="A868" t="s">
        <v>199</v>
      </c>
      <c r="B868" t="s">
        <v>200</v>
      </c>
      <c r="D868" t="s">
        <v>65</v>
      </c>
      <c r="E868">
        <v>0.05</v>
      </c>
      <c r="F868" s="2">
        <v>1200</v>
      </c>
      <c r="G868" s="2">
        <v>60</v>
      </c>
    </row>
    <row r="869" spans="1:7" customFormat="1" x14ac:dyDescent="0.25">
      <c r="A869" t="s">
        <v>201</v>
      </c>
      <c r="B869" t="s">
        <v>202</v>
      </c>
      <c r="D869" t="s">
        <v>76</v>
      </c>
      <c r="E869">
        <v>1E-3</v>
      </c>
      <c r="F869" s="2">
        <v>390000</v>
      </c>
      <c r="G869" s="2">
        <v>338.14</v>
      </c>
    </row>
    <row r="870" spans="1:7" customFormat="1" x14ac:dyDescent="0.25">
      <c r="F870" s="2"/>
      <c r="G870" s="2"/>
    </row>
    <row r="871" spans="1:7" x14ac:dyDescent="0.25">
      <c r="A871" s="3"/>
      <c r="B871" s="3"/>
      <c r="C871" s="3"/>
      <c r="D871" s="5" t="s">
        <v>31</v>
      </c>
      <c r="E871" s="3"/>
      <c r="F871" s="4"/>
      <c r="G871" s="4">
        <v>3781.25</v>
      </c>
    </row>
    <row r="872" spans="1:7" x14ac:dyDescent="0.25">
      <c r="A872" s="3"/>
      <c r="B872" s="3"/>
      <c r="C872" s="3"/>
      <c r="D872" s="5" t="s">
        <v>32</v>
      </c>
      <c r="E872" s="3"/>
      <c r="F872" s="4"/>
      <c r="G872" s="4">
        <v>13545</v>
      </c>
    </row>
    <row r="873" spans="1:7" x14ac:dyDescent="0.25">
      <c r="A873" s="3"/>
      <c r="B873" s="3"/>
      <c r="C873" s="3"/>
      <c r="D873" s="5" t="s">
        <v>33</v>
      </c>
      <c r="E873" s="3"/>
      <c r="F873" s="4"/>
      <c r="G873" s="4">
        <v>3859.98</v>
      </c>
    </row>
    <row r="874" spans="1:7" x14ac:dyDescent="0.25">
      <c r="A874" s="3"/>
      <c r="B874" s="3"/>
      <c r="C874" s="3"/>
      <c r="D874" s="5" t="s">
        <v>34</v>
      </c>
      <c r="E874" s="3"/>
      <c r="F874" s="4"/>
      <c r="G874" s="4">
        <v>338.14</v>
      </c>
    </row>
    <row r="875" spans="1:7" customFormat="1" x14ac:dyDescent="0.25">
      <c r="F875" s="2"/>
      <c r="G875" s="2"/>
    </row>
    <row r="876" spans="1:7" x14ac:dyDescent="0.25">
      <c r="A876" s="3"/>
      <c r="B876" s="5"/>
      <c r="C876" s="5"/>
      <c r="D876" s="5" t="s">
        <v>35</v>
      </c>
      <c r="E876" s="3"/>
      <c r="F876" s="4"/>
      <c r="G876" s="4">
        <v>21524.37</v>
      </c>
    </row>
    <row r="877" spans="1:7" x14ac:dyDescent="0.25">
      <c r="A877" s="3"/>
      <c r="B877" s="5"/>
      <c r="C877" s="5"/>
      <c r="D877" s="5" t="s">
        <v>36</v>
      </c>
      <c r="E877" s="3"/>
      <c r="F877" s="4"/>
      <c r="G877" s="4">
        <v>611292.11</v>
      </c>
    </row>
    <row r="878" spans="1:7" x14ac:dyDescent="0.25">
      <c r="A878" s="6" t="s">
        <v>295</v>
      </c>
      <c r="B878" s="6" t="s">
        <v>277</v>
      </c>
      <c r="C878" s="6"/>
      <c r="D878" s="6" t="s">
        <v>79</v>
      </c>
      <c r="E878" s="7">
        <v>22</v>
      </c>
      <c r="F878" s="7"/>
      <c r="G878" s="7"/>
    </row>
    <row r="879" spans="1:7" customFormat="1" x14ac:dyDescent="0.25">
      <c r="F879" s="2"/>
      <c r="G879" s="2"/>
    </row>
    <row r="880" spans="1:7" x14ac:dyDescent="0.25">
      <c r="A880" s="3"/>
      <c r="B880" s="3"/>
      <c r="C880" s="3"/>
      <c r="D880" s="3"/>
      <c r="E880" s="3"/>
      <c r="F880" s="4"/>
      <c r="G880" s="4"/>
    </row>
    <row r="881" spans="1:7" x14ac:dyDescent="0.25">
      <c r="A881" s="12" t="s">
        <v>5</v>
      </c>
      <c r="B881" s="12" t="s">
        <v>6</v>
      </c>
      <c r="C881" s="12"/>
      <c r="D881" s="8" t="s">
        <v>7</v>
      </c>
      <c r="E881" s="8" t="s">
        <v>8</v>
      </c>
      <c r="F881" s="9" t="s">
        <v>4</v>
      </c>
      <c r="G881" s="9" t="s">
        <v>1205</v>
      </c>
    </row>
    <row r="882" spans="1:7" x14ac:dyDescent="0.25">
      <c r="F882" s="8" t="s">
        <v>9</v>
      </c>
      <c r="G882" s="8" t="s">
        <v>9</v>
      </c>
    </row>
    <row r="883" spans="1:7" customFormat="1" x14ac:dyDescent="0.25">
      <c r="F883" s="2"/>
      <c r="G883" s="2"/>
    </row>
    <row r="884" spans="1:7" customFormat="1" x14ac:dyDescent="0.25">
      <c r="A884" t="s">
        <v>278</v>
      </c>
      <c r="B884" t="s">
        <v>277</v>
      </c>
      <c r="D884" t="s">
        <v>59</v>
      </c>
      <c r="E884">
        <v>1</v>
      </c>
      <c r="F884" s="2"/>
      <c r="G884" s="2"/>
    </row>
    <row r="885" spans="1:7" customFormat="1" x14ac:dyDescent="0.25">
      <c r="A885" t="s">
        <v>50</v>
      </c>
      <c r="B885" t="s">
        <v>51</v>
      </c>
      <c r="D885" t="s">
        <v>14</v>
      </c>
      <c r="E885">
        <v>1</v>
      </c>
      <c r="F885" s="2"/>
      <c r="G885" s="2"/>
    </row>
    <row r="886" spans="1:7" customFormat="1" x14ac:dyDescent="0.25">
      <c r="A886" t="s">
        <v>52</v>
      </c>
      <c r="B886" t="s">
        <v>53</v>
      </c>
      <c r="D886" t="s">
        <v>14</v>
      </c>
      <c r="E886">
        <v>1</v>
      </c>
      <c r="F886" s="2">
        <v>5418</v>
      </c>
      <c r="G886" s="2">
        <v>5418</v>
      </c>
    </row>
    <row r="887" spans="1:7" customFormat="1" x14ac:dyDescent="0.25">
      <c r="A887" t="s">
        <v>54</v>
      </c>
      <c r="B887" t="s">
        <v>55</v>
      </c>
      <c r="D887" t="s">
        <v>56</v>
      </c>
      <c r="E887">
        <v>1</v>
      </c>
      <c r="F887" s="2">
        <v>1543.99</v>
      </c>
      <c r="G887" s="2">
        <v>1543.99</v>
      </c>
    </row>
    <row r="888" spans="1:7" customFormat="1" x14ac:dyDescent="0.25">
      <c r="A888" t="s">
        <v>279</v>
      </c>
      <c r="B888" t="s">
        <v>280</v>
      </c>
      <c r="D888" t="s">
        <v>88</v>
      </c>
      <c r="E888">
        <v>0.2</v>
      </c>
      <c r="F888" s="2">
        <v>2912</v>
      </c>
      <c r="G888" s="2">
        <v>582.4</v>
      </c>
    </row>
    <row r="889" spans="1:7" customFormat="1" x14ac:dyDescent="0.25">
      <c r="A889" t="s">
        <v>281</v>
      </c>
      <c r="B889" t="s">
        <v>282</v>
      </c>
      <c r="D889" t="s">
        <v>30</v>
      </c>
      <c r="E889">
        <v>1</v>
      </c>
      <c r="F889" s="2">
        <v>250</v>
      </c>
      <c r="G889" s="2">
        <v>250</v>
      </c>
    </row>
    <row r="890" spans="1:7" customFormat="1" x14ac:dyDescent="0.25">
      <c r="F890" s="2"/>
      <c r="G890" s="2"/>
    </row>
    <row r="891" spans="1:7" x14ac:dyDescent="0.25">
      <c r="A891" s="3"/>
      <c r="B891" s="3"/>
      <c r="C891" s="3"/>
      <c r="D891" s="5" t="s">
        <v>31</v>
      </c>
      <c r="E891" s="3"/>
      <c r="F891" s="4"/>
      <c r="G891" s="4">
        <v>832.4</v>
      </c>
    </row>
    <row r="892" spans="1:7" x14ac:dyDescent="0.25">
      <c r="A892" s="3"/>
      <c r="B892" s="3"/>
      <c r="C892" s="3"/>
      <c r="D892" s="5" t="s">
        <v>32</v>
      </c>
      <c r="E892" s="3"/>
      <c r="F892" s="4"/>
      <c r="G892" s="4">
        <v>5418</v>
      </c>
    </row>
    <row r="893" spans="1:7" x14ac:dyDescent="0.25">
      <c r="A893" s="3"/>
      <c r="B893" s="3"/>
      <c r="C893" s="3"/>
      <c r="D893" s="5" t="s">
        <v>33</v>
      </c>
      <c r="E893" s="3"/>
      <c r="F893" s="4"/>
      <c r="G893" s="4">
        <v>1543.99</v>
      </c>
    </row>
    <row r="894" spans="1:7" customFormat="1" x14ac:dyDescent="0.25">
      <c r="F894" s="2"/>
      <c r="G894" s="2"/>
    </row>
    <row r="895" spans="1:7" x14ac:dyDescent="0.25">
      <c r="A895" s="3"/>
      <c r="B895" s="5"/>
      <c r="C895" s="5"/>
      <c r="D895" s="5" t="s">
        <v>35</v>
      </c>
      <c r="E895" s="3"/>
      <c r="F895" s="4"/>
      <c r="G895" s="4">
        <v>7794.39</v>
      </c>
    </row>
    <row r="896" spans="1:7" x14ac:dyDescent="0.25">
      <c r="A896" s="3"/>
      <c r="B896" s="5"/>
      <c r="C896" s="5"/>
      <c r="D896" s="5" t="s">
        <v>36</v>
      </c>
      <c r="E896" s="3"/>
      <c r="F896" s="4"/>
      <c r="G896" s="4">
        <v>171476.58</v>
      </c>
    </row>
    <row r="897" spans="1:7" x14ac:dyDescent="0.25">
      <c r="A897" s="6" t="s">
        <v>296</v>
      </c>
      <c r="B897" s="6" t="s">
        <v>226</v>
      </c>
      <c r="C897" s="6"/>
      <c r="D897" s="6" t="s">
        <v>79</v>
      </c>
      <c r="E897" s="7">
        <v>110</v>
      </c>
      <c r="F897" s="7"/>
      <c r="G897" s="7"/>
    </row>
    <row r="898" spans="1:7" customFormat="1" x14ac:dyDescent="0.25">
      <c r="F898" s="2"/>
      <c r="G898" s="2"/>
    </row>
    <row r="899" spans="1:7" x14ac:dyDescent="0.25">
      <c r="A899" s="3"/>
      <c r="B899" s="3"/>
      <c r="C899" s="3"/>
      <c r="D899" s="3"/>
      <c r="E899" s="3"/>
      <c r="F899" s="4"/>
      <c r="G899" s="4"/>
    </row>
    <row r="900" spans="1:7" x14ac:dyDescent="0.25">
      <c r="A900" s="12" t="s">
        <v>5</v>
      </c>
      <c r="B900" s="12" t="s">
        <v>6</v>
      </c>
      <c r="C900" s="12"/>
      <c r="D900" s="8" t="s">
        <v>7</v>
      </c>
      <c r="E900" s="8" t="s">
        <v>8</v>
      </c>
      <c r="F900" s="9" t="s">
        <v>4</v>
      </c>
      <c r="G900" s="9" t="s">
        <v>1205</v>
      </c>
    </row>
    <row r="901" spans="1:7" x14ac:dyDescent="0.25">
      <c r="F901" s="8" t="s">
        <v>9</v>
      </c>
      <c r="G901" s="8" t="s">
        <v>9</v>
      </c>
    </row>
    <row r="902" spans="1:7" customFormat="1" x14ac:dyDescent="0.25">
      <c r="F902" s="2"/>
      <c r="G902" s="2"/>
    </row>
    <row r="903" spans="1:7" customFormat="1" x14ac:dyDescent="0.25">
      <c r="A903" t="s">
        <v>227</v>
      </c>
      <c r="B903" t="s">
        <v>228</v>
      </c>
      <c r="D903" t="s">
        <v>65</v>
      </c>
      <c r="E903">
        <v>2.13</v>
      </c>
      <c r="F903" s="2"/>
      <c r="G903" s="2"/>
    </row>
    <row r="904" spans="1:7" customFormat="1" x14ac:dyDescent="0.25">
      <c r="A904" t="s">
        <v>215</v>
      </c>
      <c r="B904" t="s">
        <v>216</v>
      </c>
      <c r="D904" t="s">
        <v>14</v>
      </c>
      <c r="E904">
        <v>0.55400000000000005</v>
      </c>
      <c r="F904" s="2"/>
      <c r="G904" s="2"/>
    </row>
    <row r="905" spans="1:7" customFormat="1" x14ac:dyDescent="0.25">
      <c r="A905" t="s">
        <v>217</v>
      </c>
      <c r="B905" t="s">
        <v>218</v>
      </c>
      <c r="D905" t="s">
        <v>14</v>
      </c>
      <c r="E905">
        <v>0.55400000000000005</v>
      </c>
      <c r="F905" s="2">
        <v>5418</v>
      </c>
      <c r="G905" s="2">
        <v>3001.57</v>
      </c>
    </row>
    <row r="906" spans="1:7" customFormat="1" x14ac:dyDescent="0.25">
      <c r="A906" t="s">
        <v>54</v>
      </c>
      <c r="B906" t="s">
        <v>55</v>
      </c>
      <c r="D906" t="s">
        <v>56</v>
      </c>
      <c r="E906">
        <v>0.55400000000000005</v>
      </c>
      <c r="F906" s="2">
        <v>1543.99</v>
      </c>
      <c r="G906" s="2">
        <v>855.37</v>
      </c>
    </row>
    <row r="907" spans="1:7" customFormat="1" x14ac:dyDescent="0.25">
      <c r="A907" t="s">
        <v>219</v>
      </c>
      <c r="B907" t="s">
        <v>220</v>
      </c>
      <c r="D907" t="s">
        <v>65</v>
      </c>
      <c r="E907">
        <v>2.2370000000000001</v>
      </c>
      <c r="F907" s="2">
        <v>480</v>
      </c>
      <c r="G907" s="2">
        <v>1073.52</v>
      </c>
    </row>
    <row r="908" spans="1:7" customFormat="1" x14ac:dyDescent="0.25">
      <c r="A908" t="s">
        <v>229</v>
      </c>
      <c r="B908" t="s">
        <v>230</v>
      </c>
      <c r="D908" t="s">
        <v>65</v>
      </c>
      <c r="E908">
        <v>4.2999999999999997E-2</v>
      </c>
      <c r="F908" s="2">
        <v>6378</v>
      </c>
      <c r="G908" s="2">
        <v>271.7</v>
      </c>
    </row>
    <row r="909" spans="1:7" customFormat="1" x14ac:dyDescent="0.25">
      <c r="F909" s="2"/>
      <c r="G909" s="2"/>
    </row>
    <row r="910" spans="1:7" x14ac:dyDescent="0.25">
      <c r="A910" s="3"/>
      <c r="B910" s="3"/>
      <c r="C910" s="3"/>
      <c r="D910" s="5" t="s">
        <v>31</v>
      </c>
      <c r="E910" s="3"/>
      <c r="F910" s="4"/>
      <c r="G910" s="4">
        <v>1345.22</v>
      </c>
    </row>
    <row r="911" spans="1:7" x14ac:dyDescent="0.25">
      <c r="A911" s="3"/>
      <c r="B911" s="3"/>
      <c r="C911" s="3"/>
      <c r="D911" s="5" t="s">
        <v>32</v>
      </c>
      <c r="E911" s="3"/>
      <c r="F911" s="4"/>
      <c r="G911" s="4">
        <v>3001.57</v>
      </c>
    </row>
    <row r="912" spans="1:7" x14ac:dyDescent="0.25">
      <c r="A912" s="3"/>
      <c r="B912" s="3"/>
      <c r="C912" s="3"/>
      <c r="D912" s="5" t="s">
        <v>33</v>
      </c>
      <c r="E912" s="3"/>
      <c r="F912" s="4"/>
      <c r="G912" s="4">
        <v>855.37</v>
      </c>
    </row>
    <row r="913" spans="1:7" customFormat="1" x14ac:dyDescent="0.25">
      <c r="F913" s="2"/>
      <c r="G913" s="2"/>
    </row>
    <row r="914" spans="1:7" x14ac:dyDescent="0.25">
      <c r="A914" s="3"/>
      <c r="B914" s="5"/>
      <c r="C914" s="5"/>
      <c r="D914" s="5" t="s">
        <v>35</v>
      </c>
      <c r="E914" s="3"/>
      <c r="F914" s="4"/>
      <c r="G914" s="4">
        <v>5200.78</v>
      </c>
    </row>
    <row r="915" spans="1:7" x14ac:dyDescent="0.25">
      <c r="A915" s="3"/>
      <c r="B915" s="5"/>
      <c r="C915" s="5"/>
      <c r="D915" s="5" t="s">
        <v>36</v>
      </c>
      <c r="E915" s="3"/>
      <c r="F915" s="4"/>
      <c r="G915" s="4">
        <v>572085.80000000005</v>
      </c>
    </row>
    <row r="916" spans="1:7" x14ac:dyDescent="0.25">
      <c r="A916" s="6" t="s">
        <v>297</v>
      </c>
      <c r="B916" s="6" t="s">
        <v>212</v>
      </c>
      <c r="C916" s="6"/>
      <c r="D916" s="6" t="s">
        <v>65</v>
      </c>
      <c r="E916" s="7">
        <v>696</v>
      </c>
      <c r="F916" s="7"/>
      <c r="G916" s="7"/>
    </row>
    <row r="917" spans="1:7" customFormat="1" x14ac:dyDescent="0.25">
      <c r="F917" s="2"/>
      <c r="G917" s="2"/>
    </row>
    <row r="918" spans="1:7" x14ac:dyDescent="0.25">
      <c r="A918" s="3"/>
      <c r="B918" s="3"/>
      <c r="C918" s="3"/>
      <c r="D918" s="3"/>
      <c r="E918" s="3"/>
      <c r="F918" s="4"/>
      <c r="G918" s="4"/>
    </row>
    <row r="919" spans="1:7" x14ac:dyDescent="0.25">
      <c r="A919" s="12" t="s">
        <v>5</v>
      </c>
      <c r="B919" s="12" t="s">
        <v>6</v>
      </c>
      <c r="C919" s="12"/>
      <c r="D919" s="8" t="s">
        <v>7</v>
      </c>
      <c r="E919" s="8" t="s">
        <v>8</v>
      </c>
      <c r="F919" s="9" t="s">
        <v>4</v>
      </c>
      <c r="G919" s="9" t="s">
        <v>1205</v>
      </c>
    </row>
    <row r="920" spans="1:7" x14ac:dyDescent="0.25">
      <c r="F920" s="8" t="s">
        <v>9</v>
      </c>
      <c r="G920" s="8" t="s">
        <v>9</v>
      </c>
    </row>
    <row r="921" spans="1:7" customFormat="1" x14ac:dyDescent="0.25">
      <c r="F921" s="2"/>
      <c r="G921" s="2"/>
    </row>
    <row r="922" spans="1:7" customFormat="1" x14ac:dyDescent="0.25">
      <c r="A922" t="s">
        <v>213</v>
      </c>
      <c r="B922" t="s">
        <v>214</v>
      </c>
      <c r="D922" t="s">
        <v>65</v>
      </c>
      <c r="E922">
        <v>1</v>
      </c>
      <c r="F922" s="2"/>
      <c r="G922" s="2"/>
    </row>
    <row r="923" spans="1:7" customFormat="1" x14ac:dyDescent="0.25">
      <c r="A923" t="s">
        <v>215</v>
      </c>
      <c r="B923" t="s">
        <v>216</v>
      </c>
      <c r="D923" t="s">
        <v>14</v>
      </c>
      <c r="E923">
        <v>4.4999999999999998E-2</v>
      </c>
      <c r="F923" s="2"/>
      <c r="G923" s="2"/>
    </row>
    <row r="924" spans="1:7" customFormat="1" x14ac:dyDescent="0.25">
      <c r="A924" t="s">
        <v>217</v>
      </c>
      <c r="B924" t="s">
        <v>218</v>
      </c>
      <c r="D924" t="s">
        <v>14</v>
      </c>
      <c r="E924">
        <v>4.4999999999999998E-2</v>
      </c>
      <c r="F924" s="2">
        <v>5418</v>
      </c>
      <c r="G924" s="2">
        <v>243.81</v>
      </c>
    </row>
    <row r="925" spans="1:7" customFormat="1" x14ac:dyDescent="0.25">
      <c r="A925" t="s">
        <v>54</v>
      </c>
      <c r="B925" t="s">
        <v>55</v>
      </c>
      <c r="D925" t="s">
        <v>56</v>
      </c>
      <c r="E925">
        <v>4.4999999999999998E-2</v>
      </c>
      <c r="F925" s="2">
        <v>1543.99</v>
      </c>
      <c r="G925" s="2">
        <v>69.48</v>
      </c>
    </row>
    <row r="926" spans="1:7" customFormat="1" x14ac:dyDescent="0.25">
      <c r="A926" t="s">
        <v>219</v>
      </c>
      <c r="B926" t="s">
        <v>220</v>
      </c>
      <c r="D926" t="s">
        <v>65</v>
      </c>
      <c r="E926">
        <v>1.05</v>
      </c>
      <c r="F926" s="2">
        <v>480</v>
      </c>
      <c r="G926" s="2">
        <v>504</v>
      </c>
    </row>
    <row r="927" spans="1:7" customFormat="1" x14ac:dyDescent="0.25">
      <c r="A927" t="s">
        <v>221</v>
      </c>
      <c r="B927" t="s">
        <v>222</v>
      </c>
      <c r="D927" t="s">
        <v>65</v>
      </c>
      <c r="E927">
        <v>0.01</v>
      </c>
      <c r="F927" s="2">
        <v>670</v>
      </c>
      <c r="G927" s="2">
        <v>6.7</v>
      </c>
    </row>
    <row r="928" spans="1:7" customFormat="1" x14ac:dyDescent="0.25">
      <c r="A928" t="s">
        <v>223</v>
      </c>
      <c r="B928" t="s">
        <v>224</v>
      </c>
      <c r="D928" t="s">
        <v>76</v>
      </c>
      <c r="E928" s="1">
        <v>390000</v>
      </c>
      <c r="F928" s="2">
        <v>12.63</v>
      </c>
      <c r="G928" s="2"/>
    </row>
    <row r="929" spans="1:7" customFormat="1" x14ac:dyDescent="0.25">
      <c r="F929" s="2"/>
      <c r="G929" s="2"/>
    </row>
    <row r="930" spans="1:7" x14ac:dyDescent="0.25">
      <c r="A930" s="3"/>
      <c r="B930" s="3"/>
      <c r="C930" s="3"/>
      <c r="D930" s="5" t="s">
        <v>31</v>
      </c>
      <c r="E930" s="3"/>
      <c r="F930" s="4"/>
      <c r="G930" s="4">
        <v>510.7</v>
      </c>
    </row>
    <row r="931" spans="1:7" x14ac:dyDescent="0.25">
      <c r="A931" s="3"/>
      <c r="B931" s="3"/>
      <c r="C931" s="3"/>
      <c r="D931" s="5" t="s">
        <v>32</v>
      </c>
      <c r="E931" s="3"/>
      <c r="F931" s="4"/>
      <c r="G931" s="4">
        <v>243.81</v>
      </c>
    </row>
    <row r="932" spans="1:7" x14ac:dyDescent="0.25">
      <c r="A932" s="3"/>
      <c r="B932" s="3"/>
      <c r="C932" s="3"/>
      <c r="D932" s="5" t="s">
        <v>33</v>
      </c>
      <c r="E932" s="3"/>
      <c r="F932" s="4"/>
      <c r="G932" s="4">
        <v>69.48</v>
      </c>
    </row>
    <row r="933" spans="1:7" x14ac:dyDescent="0.25">
      <c r="A933" s="3"/>
      <c r="B933" s="3"/>
      <c r="C933" s="3"/>
      <c r="D933" s="5" t="s">
        <v>34</v>
      </c>
      <c r="E933" s="3"/>
      <c r="F933" s="4"/>
      <c r="G933" s="4">
        <v>12.63</v>
      </c>
    </row>
    <row r="934" spans="1:7" customFormat="1" x14ac:dyDescent="0.25">
      <c r="F934" s="2"/>
      <c r="G934" s="2"/>
    </row>
    <row r="935" spans="1:7" x14ac:dyDescent="0.25">
      <c r="A935" s="3"/>
      <c r="B935" s="5"/>
      <c r="C935" s="5"/>
      <c r="D935" s="5" t="s">
        <v>35</v>
      </c>
      <c r="E935" s="3"/>
      <c r="F935" s="4"/>
      <c r="G935" s="4">
        <v>836.62</v>
      </c>
    </row>
    <row r="936" spans="1:7" x14ac:dyDescent="0.25">
      <c r="A936" s="3"/>
      <c r="B936" s="5"/>
      <c r="C936" s="5"/>
      <c r="D936" s="5" t="s">
        <v>36</v>
      </c>
      <c r="E936" s="3"/>
      <c r="F936" s="4"/>
      <c r="G936" s="4">
        <v>582287.52</v>
      </c>
    </row>
    <row r="937" spans="1:7" x14ac:dyDescent="0.25">
      <c r="A937" s="6" t="s">
        <v>298</v>
      </c>
      <c r="B937" s="6" t="s">
        <v>287</v>
      </c>
      <c r="C937" s="6"/>
      <c r="D937" s="6" t="s">
        <v>299</v>
      </c>
      <c r="E937" s="7">
        <v>330</v>
      </c>
      <c r="F937" s="7"/>
      <c r="G937" s="7"/>
    </row>
    <row r="938" spans="1:7" customFormat="1" x14ac:dyDescent="0.25">
      <c r="F938" s="2"/>
      <c r="G938" s="2"/>
    </row>
    <row r="939" spans="1:7" x14ac:dyDescent="0.25">
      <c r="A939" s="3"/>
      <c r="B939" s="3"/>
      <c r="C939" s="3"/>
      <c r="D939" s="3"/>
      <c r="E939" s="3"/>
      <c r="F939" s="4"/>
      <c r="G939" s="4"/>
    </row>
    <row r="940" spans="1:7" x14ac:dyDescent="0.25">
      <c r="A940" s="12" t="s">
        <v>5</v>
      </c>
      <c r="B940" s="12" t="s">
        <v>6</v>
      </c>
      <c r="C940" s="12"/>
      <c r="D940" s="8" t="s">
        <v>7</v>
      </c>
      <c r="E940" s="8" t="s">
        <v>8</v>
      </c>
      <c r="F940" s="9" t="s">
        <v>4</v>
      </c>
      <c r="G940" s="9" t="s">
        <v>1205</v>
      </c>
    </row>
    <row r="941" spans="1:7" x14ac:dyDescent="0.25">
      <c r="F941" s="8" t="s">
        <v>9</v>
      </c>
      <c r="G941" s="8" t="s">
        <v>9</v>
      </c>
    </row>
    <row r="942" spans="1:7" customFormat="1" x14ac:dyDescent="0.25">
      <c r="F942" s="2"/>
      <c r="G942" s="2"/>
    </row>
    <row r="943" spans="1:7" customFormat="1" x14ac:dyDescent="0.25">
      <c r="A943" t="s">
        <v>288</v>
      </c>
      <c r="B943" t="s">
        <v>289</v>
      </c>
      <c r="D943" t="s">
        <v>246</v>
      </c>
      <c r="E943">
        <v>1</v>
      </c>
      <c r="F943" s="2"/>
      <c r="G943" s="2"/>
    </row>
    <row r="944" spans="1:7" customFormat="1" x14ac:dyDescent="0.25">
      <c r="A944" t="s">
        <v>247</v>
      </c>
      <c r="B944" t="s">
        <v>248</v>
      </c>
      <c r="D944" t="s">
        <v>14</v>
      </c>
      <c r="E944">
        <v>0.35</v>
      </c>
      <c r="F944" s="2"/>
      <c r="G944" s="2"/>
    </row>
    <row r="945" spans="1:7" customFormat="1" x14ac:dyDescent="0.25">
      <c r="A945" t="s">
        <v>249</v>
      </c>
      <c r="B945" t="s">
        <v>248</v>
      </c>
      <c r="D945" t="s">
        <v>14</v>
      </c>
      <c r="E945">
        <v>0.35</v>
      </c>
      <c r="F945" s="2">
        <v>5418</v>
      </c>
      <c r="G945" s="2">
        <v>1896.3</v>
      </c>
    </row>
    <row r="946" spans="1:7" customFormat="1" x14ac:dyDescent="0.25">
      <c r="A946" t="s">
        <v>54</v>
      </c>
      <c r="B946" t="s">
        <v>55</v>
      </c>
      <c r="D946" t="s">
        <v>56</v>
      </c>
      <c r="E946">
        <v>0.35</v>
      </c>
      <c r="F946" s="2">
        <v>1543.99</v>
      </c>
      <c r="G946" s="2">
        <v>540.4</v>
      </c>
    </row>
    <row r="947" spans="1:7" customFormat="1" x14ac:dyDescent="0.25">
      <c r="A947" t="s">
        <v>279</v>
      </c>
      <c r="B947" t="s">
        <v>280</v>
      </c>
      <c r="D947" t="s">
        <v>88</v>
      </c>
      <c r="E947">
        <v>2.1999999999999999E-2</v>
      </c>
      <c r="F947" s="2">
        <v>2912</v>
      </c>
      <c r="G947" s="2">
        <v>64.709999999999994</v>
      </c>
    </row>
    <row r="948" spans="1:7" customFormat="1" x14ac:dyDescent="0.25">
      <c r="A948" t="s">
        <v>290</v>
      </c>
      <c r="B948" t="s">
        <v>291</v>
      </c>
      <c r="D948" t="s">
        <v>65</v>
      </c>
      <c r="E948">
        <v>2.5</v>
      </c>
      <c r="F948" s="2">
        <v>300</v>
      </c>
      <c r="G948" s="2">
        <v>750</v>
      </c>
    </row>
    <row r="949" spans="1:7" customFormat="1" x14ac:dyDescent="0.25">
      <c r="F949" s="2"/>
      <c r="G949" s="2"/>
    </row>
    <row r="950" spans="1:7" x14ac:dyDescent="0.25">
      <c r="A950" s="3"/>
      <c r="B950" s="3"/>
      <c r="C950" s="3"/>
      <c r="D950" s="5" t="s">
        <v>31</v>
      </c>
      <c r="E950" s="3"/>
      <c r="F950" s="4"/>
      <c r="G950" s="4">
        <v>814.71</v>
      </c>
    </row>
    <row r="951" spans="1:7" x14ac:dyDescent="0.25">
      <c r="A951" s="3"/>
      <c r="B951" s="3"/>
      <c r="C951" s="3"/>
      <c r="D951" s="5" t="s">
        <v>32</v>
      </c>
      <c r="E951" s="3"/>
      <c r="F951" s="4"/>
      <c r="G951" s="4">
        <v>1896.3</v>
      </c>
    </row>
    <row r="952" spans="1:7" x14ac:dyDescent="0.25">
      <c r="A952" s="3"/>
      <c r="B952" s="3"/>
      <c r="C952" s="3"/>
      <c r="D952" s="5" t="s">
        <v>33</v>
      </c>
      <c r="E952" s="3"/>
      <c r="F952" s="4"/>
      <c r="G952" s="4">
        <v>540.4</v>
      </c>
    </row>
    <row r="953" spans="1:7" customFormat="1" x14ac:dyDescent="0.25">
      <c r="F953" s="2"/>
      <c r="G953" s="2"/>
    </row>
    <row r="954" spans="1:7" x14ac:dyDescent="0.25">
      <c r="A954" s="3"/>
      <c r="B954" s="5"/>
      <c r="C954" s="5"/>
      <c r="D954" s="5" t="s">
        <v>35</v>
      </c>
      <c r="E954" s="3"/>
      <c r="F954" s="4"/>
      <c r="G954" s="4">
        <v>3251.41</v>
      </c>
    </row>
    <row r="955" spans="1:7" x14ac:dyDescent="0.25">
      <c r="A955" s="3"/>
      <c r="B955" s="5"/>
      <c r="C955" s="5"/>
      <c r="D955" s="5" t="s">
        <v>36</v>
      </c>
      <c r="E955" s="3"/>
      <c r="F955" s="4"/>
      <c r="G955" s="4">
        <v>1072965.3</v>
      </c>
    </row>
    <row r="956" spans="1:7" x14ac:dyDescent="0.25">
      <c r="A956" s="6" t="s">
        <v>300</v>
      </c>
      <c r="B956" s="6" t="s">
        <v>301</v>
      </c>
      <c r="C956" s="6"/>
      <c r="D956" s="6" t="s">
        <v>65</v>
      </c>
      <c r="E956" s="7">
        <v>127</v>
      </c>
      <c r="F956" s="7"/>
      <c r="G956" s="7"/>
    </row>
    <row r="957" spans="1:7" customFormat="1" x14ac:dyDescent="0.25">
      <c r="F957" s="2"/>
      <c r="G957" s="2"/>
    </row>
    <row r="958" spans="1:7" x14ac:dyDescent="0.25">
      <c r="A958" s="3"/>
      <c r="B958" s="3"/>
      <c r="C958" s="3"/>
      <c r="D958" s="3"/>
      <c r="E958" s="3"/>
      <c r="F958" s="4"/>
      <c r="G958" s="4"/>
    </row>
    <row r="959" spans="1:7" x14ac:dyDescent="0.25">
      <c r="A959" s="12" t="s">
        <v>5</v>
      </c>
      <c r="B959" s="12" t="s">
        <v>6</v>
      </c>
      <c r="C959" s="12"/>
      <c r="D959" s="8" t="s">
        <v>7</v>
      </c>
      <c r="E959" s="8" t="s">
        <v>8</v>
      </c>
      <c r="F959" s="9" t="s">
        <v>4</v>
      </c>
      <c r="G959" s="9" t="s">
        <v>1205</v>
      </c>
    </row>
    <row r="960" spans="1:7" x14ac:dyDescent="0.25">
      <c r="F960" s="8" t="s">
        <v>9</v>
      </c>
      <c r="G960" s="8" t="s">
        <v>9</v>
      </c>
    </row>
    <row r="961" spans="1:7" customFormat="1" x14ac:dyDescent="0.25">
      <c r="F961" s="2"/>
      <c r="G961" s="2"/>
    </row>
    <row r="962" spans="1:7" customFormat="1" x14ac:dyDescent="0.25">
      <c r="A962" t="s">
        <v>302</v>
      </c>
      <c r="B962" t="s">
        <v>303</v>
      </c>
      <c r="D962" t="s">
        <v>65</v>
      </c>
      <c r="E962">
        <v>1</v>
      </c>
      <c r="F962" s="2"/>
      <c r="G962" s="2"/>
    </row>
    <row r="963" spans="1:7" customFormat="1" x14ac:dyDescent="0.25">
      <c r="A963" t="s">
        <v>304</v>
      </c>
      <c r="B963" t="s">
        <v>305</v>
      </c>
      <c r="D963" t="s">
        <v>14</v>
      </c>
      <c r="E963">
        <v>7.4999999999999997E-2</v>
      </c>
      <c r="F963" s="2"/>
      <c r="G963" s="2"/>
    </row>
    <row r="964" spans="1:7" customFormat="1" x14ac:dyDescent="0.25">
      <c r="A964" t="s">
        <v>306</v>
      </c>
      <c r="B964" t="s">
        <v>305</v>
      </c>
      <c r="D964" t="s">
        <v>14</v>
      </c>
      <c r="E964">
        <v>7.4999999999999997E-2</v>
      </c>
      <c r="F964" s="2">
        <v>6383</v>
      </c>
      <c r="G964" s="2">
        <v>478.73</v>
      </c>
    </row>
    <row r="965" spans="1:7" customFormat="1" x14ac:dyDescent="0.25">
      <c r="A965" t="s">
        <v>54</v>
      </c>
      <c r="B965" t="s">
        <v>55</v>
      </c>
      <c r="D965" t="s">
        <v>56</v>
      </c>
      <c r="E965">
        <v>7.4999999999999997E-2</v>
      </c>
      <c r="F965" s="2">
        <v>1543.99</v>
      </c>
      <c r="G965" s="2">
        <v>115.8</v>
      </c>
    </row>
    <row r="966" spans="1:7" customFormat="1" x14ac:dyDescent="0.25">
      <c r="A966" t="s">
        <v>307</v>
      </c>
      <c r="B966" t="s">
        <v>308</v>
      </c>
      <c r="D966" t="s">
        <v>246</v>
      </c>
      <c r="E966">
        <v>0.01</v>
      </c>
      <c r="F966" s="2"/>
      <c r="G966" s="2"/>
    </row>
    <row r="967" spans="1:7" customFormat="1" x14ac:dyDescent="0.25">
      <c r="A967" t="s">
        <v>247</v>
      </c>
      <c r="B967" t="s">
        <v>248</v>
      </c>
      <c r="D967" t="s">
        <v>14</v>
      </c>
      <c r="E967">
        <v>2E-3</v>
      </c>
      <c r="F967" s="2"/>
      <c r="G967" s="2"/>
    </row>
    <row r="968" spans="1:7" customFormat="1" x14ac:dyDescent="0.25">
      <c r="A968" t="s">
        <v>249</v>
      </c>
      <c r="B968" t="s">
        <v>248</v>
      </c>
      <c r="D968" t="s">
        <v>14</v>
      </c>
      <c r="E968">
        <v>2E-3</v>
      </c>
      <c r="F968" s="2">
        <v>5418</v>
      </c>
      <c r="G968" s="2">
        <v>10.84</v>
      </c>
    </row>
    <row r="969" spans="1:7" customFormat="1" x14ac:dyDescent="0.25">
      <c r="A969" t="s">
        <v>54</v>
      </c>
      <c r="B969" t="s">
        <v>55</v>
      </c>
      <c r="D969" t="s">
        <v>56</v>
      </c>
      <c r="E969">
        <v>2E-3</v>
      </c>
      <c r="F969" s="2">
        <v>1543.99</v>
      </c>
      <c r="G969" s="2">
        <v>3.09</v>
      </c>
    </row>
    <row r="970" spans="1:7" customFormat="1" x14ac:dyDescent="0.25">
      <c r="A970" t="s">
        <v>279</v>
      </c>
      <c r="B970" t="s">
        <v>280</v>
      </c>
      <c r="D970" t="s">
        <v>88</v>
      </c>
      <c r="E970" s="1">
        <v>2912</v>
      </c>
      <c r="F970" s="2">
        <v>0.65</v>
      </c>
      <c r="G970" s="2"/>
    </row>
    <row r="971" spans="1:7" customFormat="1" x14ac:dyDescent="0.25">
      <c r="A971" t="s">
        <v>290</v>
      </c>
      <c r="B971" t="s">
        <v>291</v>
      </c>
      <c r="D971" t="s">
        <v>65</v>
      </c>
      <c r="E971">
        <v>3.2000000000000001E-2</v>
      </c>
      <c r="F971" s="2">
        <v>300</v>
      </c>
      <c r="G971" s="2">
        <v>9.4499999999999993</v>
      </c>
    </row>
    <row r="972" spans="1:7" customFormat="1" x14ac:dyDescent="0.25">
      <c r="A972" t="s">
        <v>309</v>
      </c>
      <c r="B972" t="s">
        <v>310</v>
      </c>
      <c r="D972" t="s">
        <v>65</v>
      </c>
      <c r="E972">
        <v>1</v>
      </c>
      <c r="F972" s="2">
        <v>1552</v>
      </c>
      <c r="G972" s="2">
        <v>1552</v>
      </c>
    </row>
    <row r="973" spans="1:7" customFormat="1" x14ac:dyDescent="0.25">
      <c r="A973" t="s">
        <v>311</v>
      </c>
      <c r="B973" t="s">
        <v>312</v>
      </c>
      <c r="D973" t="s">
        <v>65</v>
      </c>
      <c r="E973">
        <v>2.5000000000000001E-2</v>
      </c>
      <c r="F973" s="2"/>
      <c r="G973" s="2"/>
    </row>
    <row r="974" spans="1:7" customFormat="1" x14ac:dyDescent="0.25">
      <c r="A974" t="s">
        <v>313</v>
      </c>
      <c r="B974" t="s">
        <v>314</v>
      </c>
      <c r="D974" t="s">
        <v>65</v>
      </c>
      <c r="E974">
        <v>1.05</v>
      </c>
      <c r="F974" s="2">
        <v>50</v>
      </c>
      <c r="G974" s="2">
        <v>52.5</v>
      </c>
    </row>
    <row r="975" spans="1:7" customFormat="1" x14ac:dyDescent="0.25">
      <c r="A975" t="s">
        <v>315</v>
      </c>
      <c r="B975" t="s">
        <v>316</v>
      </c>
      <c r="D975" t="s">
        <v>79</v>
      </c>
      <c r="E975" s="1">
        <v>390000</v>
      </c>
      <c r="F975" s="2">
        <v>34.57</v>
      </c>
      <c r="G975" s="2"/>
    </row>
    <row r="976" spans="1:7" customFormat="1" x14ac:dyDescent="0.25">
      <c r="F976" s="2"/>
      <c r="G976" s="2"/>
    </row>
    <row r="977" spans="1:7" x14ac:dyDescent="0.25">
      <c r="A977" s="3"/>
      <c r="B977" s="3"/>
      <c r="C977" s="3"/>
      <c r="D977" s="5" t="s">
        <v>31</v>
      </c>
      <c r="E977" s="3"/>
      <c r="F977" s="4"/>
      <c r="G977" s="4">
        <f>+G971+G972+G974</f>
        <v>1613.95</v>
      </c>
    </row>
    <row r="978" spans="1:7" x14ac:dyDescent="0.25">
      <c r="A978" s="3"/>
      <c r="B978" s="3"/>
      <c r="C978" s="3"/>
      <c r="D978" s="5" t="s">
        <v>32</v>
      </c>
      <c r="E978" s="3"/>
      <c r="F978" s="4"/>
      <c r="G978" s="4">
        <f>+G964+G968</f>
        <v>489.57</v>
      </c>
    </row>
    <row r="979" spans="1:7" x14ac:dyDescent="0.25">
      <c r="A979" s="3"/>
      <c r="B979" s="3"/>
      <c r="C979" s="3"/>
      <c r="D979" s="5" t="s">
        <v>33</v>
      </c>
      <c r="E979" s="3"/>
      <c r="F979" s="4"/>
      <c r="G979" s="4">
        <f>+G965+G969</f>
        <v>118.89</v>
      </c>
    </row>
    <row r="980" spans="1:7" x14ac:dyDescent="0.25">
      <c r="A980" s="3"/>
      <c r="B980" s="3"/>
      <c r="C980" s="3"/>
      <c r="D980" s="5" t="s">
        <v>34</v>
      </c>
      <c r="E980" s="3"/>
      <c r="F980" s="4"/>
      <c r="G980" s="4">
        <f>+F975</f>
        <v>34.57</v>
      </c>
    </row>
    <row r="981" spans="1:7" customFormat="1" x14ac:dyDescent="0.25">
      <c r="F981" s="2"/>
      <c r="G981" s="2"/>
    </row>
    <row r="982" spans="1:7" x14ac:dyDescent="0.25">
      <c r="A982" s="3"/>
      <c r="B982" s="5"/>
      <c r="C982" s="5"/>
      <c r="D982" s="5" t="s">
        <v>35</v>
      </c>
      <c r="E982" s="3"/>
      <c r="F982" s="4"/>
      <c r="G982" s="4">
        <f>SUM(G977:G981)</f>
        <v>2256.98</v>
      </c>
    </row>
    <row r="983" spans="1:7" x14ac:dyDescent="0.25">
      <c r="A983" s="3"/>
      <c r="B983" s="5"/>
      <c r="C983" s="5"/>
      <c r="D983" s="5" t="s">
        <v>36</v>
      </c>
      <c r="E983" s="3"/>
      <c r="F983" s="4"/>
      <c r="G983" s="4">
        <v>286274.51</v>
      </c>
    </row>
    <row r="984" spans="1:7" x14ac:dyDescent="0.25">
      <c r="A984" s="6" t="s">
        <v>317</v>
      </c>
      <c r="B984" s="6" t="s">
        <v>232</v>
      </c>
      <c r="C984" s="6"/>
      <c r="D984" s="6" t="s">
        <v>65</v>
      </c>
      <c r="E984" s="7">
        <v>140</v>
      </c>
      <c r="F984" s="7"/>
      <c r="G984" s="7"/>
    </row>
    <row r="985" spans="1:7" customFormat="1" x14ac:dyDescent="0.25">
      <c r="F985" s="2"/>
      <c r="G985" s="2"/>
    </row>
    <row r="986" spans="1:7" x14ac:dyDescent="0.25">
      <c r="A986" s="3"/>
      <c r="B986" s="3"/>
      <c r="C986" s="3"/>
      <c r="D986" s="3"/>
      <c r="E986" s="3"/>
      <c r="F986" s="4"/>
      <c r="G986" s="4"/>
    </row>
    <row r="987" spans="1:7" x14ac:dyDescent="0.25">
      <c r="A987" s="12" t="s">
        <v>5</v>
      </c>
      <c r="B987" s="12" t="s">
        <v>6</v>
      </c>
      <c r="C987" s="12"/>
      <c r="D987" s="8" t="s">
        <v>7</v>
      </c>
      <c r="E987" s="8" t="s">
        <v>8</v>
      </c>
      <c r="F987" s="9" t="s">
        <v>4</v>
      </c>
      <c r="G987" s="9" t="s">
        <v>1205</v>
      </c>
    </row>
    <row r="988" spans="1:7" x14ac:dyDescent="0.25">
      <c r="F988" s="8" t="s">
        <v>9</v>
      </c>
      <c r="G988" s="8" t="s">
        <v>9</v>
      </c>
    </row>
    <row r="989" spans="1:7" customFormat="1" x14ac:dyDescent="0.25">
      <c r="F989" s="2"/>
      <c r="G989" s="2"/>
    </row>
    <row r="990" spans="1:7" customFormat="1" x14ac:dyDescent="0.25">
      <c r="A990" t="s">
        <v>318</v>
      </c>
      <c r="B990" t="s">
        <v>319</v>
      </c>
      <c r="D990" t="s">
        <v>65</v>
      </c>
      <c r="E990">
        <v>1</v>
      </c>
      <c r="F990" s="2"/>
      <c r="G990" s="2"/>
    </row>
    <row r="991" spans="1:7" customFormat="1" x14ac:dyDescent="0.25">
      <c r="A991" t="s">
        <v>50</v>
      </c>
      <c r="B991" t="s">
        <v>51</v>
      </c>
      <c r="D991" t="s">
        <v>14</v>
      </c>
      <c r="E991">
        <v>0.3</v>
      </c>
      <c r="F991" s="2"/>
      <c r="G991" s="2"/>
    </row>
    <row r="992" spans="1:7" customFormat="1" x14ac:dyDescent="0.25">
      <c r="A992" t="s">
        <v>52</v>
      </c>
      <c r="B992" t="s">
        <v>53</v>
      </c>
      <c r="D992" t="s">
        <v>14</v>
      </c>
      <c r="E992">
        <v>0.3</v>
      </c>
      <c r="F992" s="2">
        <v>5418</v>
      </c>
      <c r="G992" s="2">
        <v>1625.4</v>
      </c>
    </row>
    <row r="993" spans="1:7" customFormat="1" x14ac:dyDescent="0.25">
      <c r="A993" t="s">
        <v>54</v>
      </c>
      <c r="B993" t="s">
        <v>55</v>
      </c>
      <c r="D993" t="s">
        <v>56</v>
      </c>
      <c r="E993">
        <v>0.3</v>
      </c>
      <c r="F993" s="2">
        <v>1543.99</v>
      </c>
      <c r="G993" s="2">
        <v>463.2</v>
      </c>
    </row>
    <row r="994" spans="1:7" customFormat="1" x14ac:dyDescent="0.25">
      <c r="A994" t="s">
        <v>320</v>
      </c>
      <c r="B994" t="s">
        <v>321</v>
      </c>
      <c r="D994" t="s">
        <v>65</v>
      </c>
      <c r="E994">
        <v>1.02</v>
      </c>
      <c r="F994" s="2">
        <v>1720</v>
      </c>
      <c r="G994" s="2">
        <v>1754.4</v>
      </c>
    </row>
    <row r="995" spans="1:7" customFormat="1" x14ac:dyDescent="0.25">
      <c r="A995" t="s">
        <v>322</v>
      </c>
      <c r="B995" t="s">
        <v>323</v>
      </c>
      <c r="D995" t="s">
        <v>76</v>
      </c>
      <c r="E995" s="1">
        <v>390000</v>
      </c>
      <c r="F995" s="2">
        <v>49.03</v>
      </c>
      <c r="G995" s="2"/>
    </row>
    <row r="996" spans="1:7" customFormat="1" x14ac:dyDescent="0.25">
      <c r="F996" s="2"/>
      <c r="G996" s="2"/>
    </row>
    <row r="997" spans="1:7" x14ac:dyDescent="0.25">
      <c r="A997" s="3"/>
      <c r="B997" s="3"/>
      <c r="C997" s="3"/>
      <c r="D997" s="5" t="s">
        <v>31</v>
      </c>
      <c r="E997" s="3"/>
      <c r="F997" s="4"/>
      <c r="G997" s="4">
        <v>1754.4</v>
      </c>
    </row>
    <row r="998" spans="1:7" x14ac:dyDescent="0.25">
      <c r="A998" s="3"/>
      <c r="B998" s="3"/>
      <c r="C998" s="3"/>
      <c r="D998" s="5" t="s">
        <v>32</v>
      </c>
      <c r="E998" s="3"/>
      <c r="F998" s="4"/>
      <c r="G998" s="4">
        <v>1625.4</v>
      </c>
    </row>
    <row r="999" spans="1:7" x14ac:dyDescent="0.25">
      <c r="A999" s="3"/>
      <c r="B999" s="3"/>
      <c r="C999" s="3"/>
      <c r="D999" s="5" t="s">
        <v>33</v>
      </c>
      <c r="E999" s="3"/>
      <c r="F999" s="4"/>
      <c r="G999" s="4">
        <v>463.2</v>
      </c>
    </row>
    <row r="1000" spans="1:7" x14ac:dyDescent="0.25">
      <c r="A1000" s="3"/>
      <c r="B1000" s="3"/>
      <c r="C1000" s="3"/>
      <c r="D1000" s="5" t="s">
        <v>34</v>
      </c>
      <c r="E1000" s="3"/>
      <c r="F1000" s="4"/>
      <c r="G1000" s="4">
        <v>49.03</v>
      </c>
    </row>
    <row r="1001" spans="1:7" customFormat="1" x14ac:dyDescent="0.25">
      <c r="F1001" s="2"/>
      <c r="G1001" s="2"/>
    </row>
    <row r="1002" spans="1:7" x14ac:dyDescent="0.25">
      <c r="A1002" s="3"/>
      <c r="B1002" s="5"/>
      <c r="C1002" s="5"/>
      <c r="D1002" s="5" t="s">
        <v>35</v>
      </c>
      <c r="E1002" s="3"/>
      <c r="F1002" s="4"/>
      <c r="G1002" s="4">
        <v>3892.03</v>
      </c>
    </row>
    <row r="1003" spans="1:7" x14ac:dyDescent="0.25">
      <c r="A1003" s="3"/>
      <c r="B1003" s="5"/>
      <c r="C1003" s="5"/>
      <c r="D1003" s="5" t="s">
        <v>36</v>
      </c>
      <c r="E1003" s="3"/>
      <c r="F1003" s="4"/>
      <c r="G1003" s="4">
        <v>544884.19999999995</v>
      </c>
    </row>
    <row r="1004" spans="1:7" x14ac:dyDescent="0.25">
      <c r="A1004" s="6" t="s">
        <v>324</v>
      </c>
      <c r="B1004" s="6" t="s">
        <v>325</v>
      </c>
      <c r="C1004" s="6"/>
      <c r="D1004" s="6" t="s">
        <v>243</v>
      </c>
      <c r="E1004" s="7">
        <v>84</v>
      </c>
      <c r="F1004" s="7"/>
      <c r="G1004" s="7"/>
    </row>
    <row r="1005" spans="1:7" customFormat="1" x14ac:dyDescent="0.25">
      <c r="F1005" s="2"/>
      <c r="G1005" s="2"/>
    </row>
    <row r="1006" spans="1:7" x14ac:dyDescent="0.25">
      <c r="A1006" s="3"/>
      <c r="B1006" s="3"/>
      <c r="C1006" s="3"/>
      <c r="D1006" s="3"/>
      <c r="E1006" s="3"/>
      <c r="F1006" s="4"/>
      <c r="G1006" s="4"/>
    </row>
    <row r="1007" spans="1:7" x14ac:dyDescent="0.25">
      <c r="A1007" s="12" t="s">
        <v>5</v>
      </c>
      <c r="B1007" s="12" t="s">
        <v>6</v>
      </c>
      <c r="C1007" s="12"/>
      <c r="D1007" s="8" t="s">
        <v>7</v>
      </c>
      <c r="E1007" s="8" t="s">
        <v>8</v>
      </c>
      <c r="F1007" s="9" t="s">
        <v>4</v>
      </c>
      <c r="G1007" s="9" t="s">
        <v>1205</v>
      </c>
    </row>
    <row r="1008" spans="1:7" x14ac:dyDescent="0.25">
      <c r="F1008" s="8" t="s">
        <v>9</v>
      </c>
      <c r="G1008" s="8" t="s">
        <v>9</v>
      </c>
    </row>
    <row r="1009" spans="1:7" customFormat="1" x14ac:dyDescent="0.25">
      <c r="F1009" s="2"/>
      <c r="G1009" s="2"/>
    </row>
    <row r="1010" spans="1:7" customFormat="1" x14ac:dyDescent="0.25">
      <c r="A1010" t="s">
        <v>260</v>
      </c>
      <c r="B1010" t="s">
        <v>261</v>
      </c>
      <c r="D1010" t="s">
        <v>246</v>
      </c>
      <c r="E1010">
        <v>1</v>
      </c>
      <c r="F1010" s="2"/>
      <c r="G1010" s="2"/>
    </row>
    <row r="1011" spans="1:7" customFormat="1" x14ac:dyDescent="0.25">
      <c r="A1011" t="s">
        <v>247</v>
      </c>
      <c r="B1011" t="s">
        <v>248</v>
      </c>
      <c r="D1011" t="s">
        <v>14</v>
      </c>
      <c r="E1011">
        <v>0.35</v>
      </c>
      <c r="F1011" s="2"/>
      <c r="G1011" s="2"/>
    </row>
    <row r="1012" spans="1:7" customFormat="1" x14ac:dyDescent="0.25">
      <c r="A1012" t="s">
        <v>249</v>
      </c>
      <c r="B1012" t="s">
        <v>248</v>
      </c>
      <c r="D1012" t="s">
        <v>14</v>
      </c>
      <c r="E1012">
        <v>0.35</v>
      </c>
      <c r="F1012" s="2">
        <v>5418</v>
      </c>
      <c r="G1012" s="2">
        <v>1896.3</v>
      </c>
    </row>
    <row r="1013" spans="1:7" customFormat="1" x14ac:dyDescent="0.25">
      <c r="A1013" t="s">
        <v>54</v>
      </c>
      <c r="B1013" t="s">
        <v>55</v>
      </c>
      <c r="D1013" t="s">
        <v>56</v>
      </c>
      <c r="E1013">
        <v>0.35</v>
      </c>
      <c r="F1013" s="2">
        <v>1543.99</v>
      </c>
      <c r="G1013" s="2">
        <v>540.4</v>
      </c>
    </row>
    <row r="1014" spans="1:7" customFormat="1" x14ac:dyDescent="0.25">
      <c r="A1014" t="s">
        <v>262</v>
      </c>
      <c r="B1014" t="s">
        <v>263</v>
      </c>
      <c r="D1014" t="s">
        <v>65</v>
      </c>
      <c r="E1014">
        <v>1.155</v>
      </c>
      <c r="F1014" s="2">
        <v>15500</v>
      </c>
      <c r="G1014" s="2">
        <v>17902.5</v>
      </c>
    </row>
    <row r="1015" spans="1:7" customFormat="1" x14ac:dyDescent="0.25">
      <c r="F1015" s="2"/>
      <c r="G1015" s="2"/>
    </row>
    <row r="1016" spans="1:7" x14ac:dyDescent="0.25">
      <c r="A1016" s="3"/>
      <c r="B1016" s="3"/>
      <c r="C1016" s="3"/>
      <c r="D1016" s="5" t="s">
        <v>31</v>
      </c>
      <c r="E1016" s="3"/>
      <c r="F1016" s="4"/>
      <c r="G1016" s="4">
        <v>17902.5</v>
      </c>
    </row>
    <row r="1017" spans="1:7" x14ac:dyDescent="0.25">
      <c r="A1017" s="3"/>
      <c r="B1017" s="3"/>
      <c r="C1017" s="3"/>
      <c r="D1017" s="5" t="s">
        <v>32</v>
      </c>
      <c r="E1017" s="3"/>
      <c r="F1017" s="4"/>
      <c r="G1017" s="4">
        <v>1896.3</v>
      </c>
    </row>
    <row r="1018" spans="1:7" x14ac:dyDescent="0.25">
      <c r="A1018" s="3"/>
      <c r="B1018" s="3"/>
      <c r="C1018" s="3"/>
      <c r="D1018" s="5" t="s">
        <v>33</v>
      </c>
      <c r="E1018" s="3"/>
      <c r="F1018" s="4"/>
      <c r="G1018" s="4">
        <v>540.4</v>
      </c>
    </row>
    <row r="1019" spans="1:7" customFormat="1" x14ac:dyDescent="0.25">
      <c r="F1019" s="2"/>
      <c r="G1019" s="2"/>
    </row>
    <row r="1020" spans="1:7" x14ac:dyDescent="0.25">
      <c r="A1020" s="3"/>
      <c r="B1020" s="5"/>
      <c r="C1020" s="5"/>
      <c r="D1020" s="5" t="s">
        <v>35</v>
      </c>
      <c r="E1020" s="3"/>
      <c r="F1020" s="4"/>
      <c r="G1020" s="4">
        <v>20339.2</v>
      </c>
    </row>
    <row r="1021" spans="1:7" x14ac:dyDescent="0.25">
      <c r="A1021" s="3"/>
      <c r="B1021" s="5"/>
      <c r="C1021" s="5"/>
      <c r="D1021" s="5" t="s">
        <v>36</v>
      </c>
      <c r="E1021" s="3"/>
      <c r="F1021" s="4"/>
      <c r="G1021" s="4">
        <v>1708492.8</v>
      </c>
    </row>
    <row r="1022" spans="1:7" x14ac:dyDescent="0.25">
      <c r="A1022" s="6" t="s">
        <v>326</v>
      </c>
      <c r="B1022" s="6" t="s">
        <v>301</v>
      </c>
      <c r="C1022" s="6"/>
      <c r="D1022" s="6" t="s">
        <v>65</v>
      </c>
      <c r="E1022" s="7">
        <v>2190</v>
      </c>
      <c r="F1022" s="7"/>
      <c r="G1022" s="7"/>
    </row>
    <row r="1023" spans="1:7" customFormat="1" x14ac:dyDescent="0.25">
      <c r="F1023" s="2"/>
      <c r="G1023" s="2"/>
    </row>
    <row r="1024" spans="1:7" x14ac:dyDescent="0.25">
      <c r="A1024" s="3"/>
      <c r="B1024" s="3"/>
      <c r="C1024" s="3"/>
      <c r="D1024" s="3"/>
      <c r="E1024" s="3"/>
      <c r="F1024" s="4"/>
      <c r="G1024" s="4"/>
    </row>
    <row r="1025" spans="1:7" x14ac:dyDescent="0.25">
      <c r="A1025" s="12" t="s">
        <v>5</v>
      </c>
      <c r="B1025" s="12" t="s">
        <v>6</v>
      </c>
      <c r="C1025" s="12"/>
      <c r="D1025" s="8" t="s">
        <v>7</v>
      </c>
      <c r="E1025" s="8" t="s">
        <v>8</v>
      </c>
      <c r="F1025" s="9" t="s">
        <v>4</v>
      </c>
      <c r="G1025" s="9" t="s">
        <v>1205</v>
      </c>
    </row>
    <row r="1026" spans="1:7" x14ac:dyDescent="0.25">
      <c r="F1026" s="8" t="s">
        <v>9</v>
      </c>
      <c r="G1026" s="8" t="s">
        <v>9</v>
      </c>
    </row>
    <row r="1027" spans="1:7" customFormat="1" x14ac:dyDescent="0.25">
      <c r="F1027" s="2"/>
      <c r="G1027" s="2"/>
    </row>
    <row r="1028" spans="1:7" customFormat="1" x14ac:dyDescent="0.25">
      <c r="A1028" t="s">
        <v>302</v>
      </c>
      <c r="B1028" t="s">
        <v>303</v>
      </c>
      <c r="D1028" t="s">
        <v>65</v>
      </c>
      <c r="E1028">
        <v>1</v>
      </c>
      <c r="F1028" s="2"/>
      <c r="G1028" s="2"/>
    </row>
    <row r="1029" spans="1:7" customFormat="1" x14ac:dyDescent="0.25">
      <c r="A1029" t="s">
        <v>304</v>
      </c>
      <c r="B1029" t="s">
        <v>305</v>
      </c>
      <c r="D1029" t="s">
        <v>14</v>
      </c>
      <c r="E1029">
        <v>7.4999999999999997E-2</v>
      </c>
      <c r="F1029" s="2"/>
      <c r="G1029" s="2"/>
    </row>
    <row r="1030" spans="1:7" customFormat="1" x14ac:dyDescent="0.25">
      <c r="A1030" t="s">
        <v>306</v>
      </c>
      <c r="B1030" t="s">
        <v>305</v>
      </c>
      <c r="D1030" t="s">
        <v>14</v>
      </c>
      <c r="E1030">
        <v>7.4999999999999997E-2</v>
      </c>
      <c r="F1030" s="2">
        <v>6383</v>
      </c>
      <c r="G1030" s="2">
        <v>478.73</v>
      </c>
    </row>
    <row r="1031" spans="1:7" customFormat="1" x14ac:dyDescent="0.25">
      <c r="A1031" t="s">
        <v>54</v>
      </c>
      <c r="B1031" t="s">
        <v>55</v>
      </c>
      <c r="D1031" t="s">
        <v>56</v>
      </c>
      <c r="E1031">
        <v>7.4999999999999997E-2</v>
      </c>
      <c r="F1031" s="2">
        <v>1543.99</v>
      </c>
      <c r="G1031" s="2">
        <v>115.8</v>
      </c>
    </row>
    <row r="1032" spans="1:7" customFormat="1" x14ac:dyDescent="0.25">
      <c r="A1032" t="s">
        <v>307</v>
      </c>
      <c r="B1032" t="s">
        <v>308</v>
      </c>
      <c r="D1032" t="s">
        <v>246</v>
      </c>
      <c r="E1032">
        <v>0.01</v>
      </c>
      <c r="F1032" s="2"/>
      <c r="G1032" s="2"/>
    </row>
    <row r="1033" spans="1:7" customFormat="1" x14ac:dyDescent="0.25">
      <c r="A1033" t="s">
        <v>247</v>
      </c>
      <c r="B1033" t="s">
        <v>248</v>
      </c>
      <c r="D1033" t="s">
        <v>14</v>
      </c>
      <c r="E1033">
        <v>2E-3</v>
      </c>
      <c r="F1033" s="2"/>
      <c r="G1033" s="2"/>
    </row>
    <row r="1034" spans="1:7" customFormat="1" x14ac:dyDescent="0.25">
      <c r="A1034" t="s">
        <v>249</v>
      </c>
      <c r="B1034" t="s">
        <v>248</v>
      </c>
      <c r="D1034" t="s">
        <v>14</v>
      </c>
      <c r="E1034">
        <v>2E-3</v>
      </c>
      <c r="F1034" s="2">
        <v>5418</v>
      </c>
      <c r="G1034" s="2">
        <v>10.84</v>
      </c>
    </row>
    <row r="1035" spans="1:7" customFormat="1" x14ac:dyDescent="0.25">
      <c r="A1035" t="s">
        <v>54</v>
      </c>
      <c r="B1035" t="s">
        <v>55</v>
      </c>
      <c r="D1035" t="s">
        <v>56</v>
      </c>
      <c r="E1035">
        <v>2E-3</v>
      </c>
      <c r="F1035" s="2">
        <v>1543.99</v>
      </c>
      <c r="G1035" s="2">
        <v>3.09</v>
      </c>
    </row>
    <row r="1036" spans="1:7" customFormat="1" x14ac:dyDescent="0.25">
      <c r="A1036" t="s">
        <v>279</v>
      </c>
      <c r="B1036" t="s">
        <v>280</v>
      </c>
      <c r="D1036" t="s">
        <v>88</v>
      </c>
      <c r="E1036" s="1">
        <v>2912</v>
      </c>
      <c r="F1036" s="2">
        <v>0.65</v>
      </c>
      <c r="G1036" s="2"/>
    </row>
    <row r="1037" spans="1:7" customFormat="1" x14ac:dyDescent="0.25">
      <c r="A1037" t="s">
        <v>290</v>
      </c>
      <c r="B1037" t="s">
        <v>291</v>
      </c>
      <c r="D1037" t="s">
        <v>65</v>
      </c>
      <c r="E1037">
        <v>3.2000000000000001E-2</v>
      </c>
      <c r="F1037" s="2">
        <v>300</v>
      </c>
      <c r="G1037" s="2">
        <v>9.4499999999999993</v>
      </c>
    </row>
    <row r="1038" spans="1:7" customFormat="1" x14ac:dyDescent="0.25">
      <c r="A1038" t="s">
        <v>309</v>
      </c>
      <c r="B1038" t="s">
        <v>310</v>
      </c>
      <c r="D1038" t="s">
        <v>65</v>
      </c>
      <c r="E1038">
        <v>1</v>
      </c>
      <c r="F1038" s="2">
        <v>1552</v>
      </c>
      <c r="G1038" s="2">
        <v>1552</v>
      </c>
    </row>
    <row r="1039" spans="1:7" customFormat="1" x14ac:dyDescent="0.25">
      <c r="A1039" t="s">
        <v>311</v>
      </c>
      <c r="B1039" t="s">
        <v>312</v>
      </c>
      <c r="D1039" t="s">
        <v>65</v>
      </c>
      <c r="E1039">
        <v>2.5000000000000001E-2</v>
      </c>
      <c r="F1039" s="2"/>
      <c r="G1039" s="2"/>
    </row>
    <row r="1040" spans="1:7" customFormat="1" x14ac:dyDescent="0.25">
      <c r="A1040" t="s">
        <v>313</v>
      </c>
      <c r="B1040" t="s">
        <v>314</v>
      </c>
      <c r="D1040" t="s">
        <v>65</v>
      </c>
      <c r="E1040">
        <v>1.05</v>
      </c>
      <c r="F1040" s="2">
        <v>50</v>
      </c>
      <c r="G1040" s="2">
        <v>52.5</v>
      </c>
    </row>
    <row r="1041" spans="1:7" customFormat="1" x14ac:dyDescent="0.25">
      <c r="A1041" t="s">
        <v>315</v>
      </c>
      <c r="B1041" t="s">
        <v>316</v>
      </c>
      <c r="D1041" t="s">
        <v>79</v>
      </c>
      <c r="E1041" s="1">
        <v>390000</v>
      </c>
      <c r="F1041" s="2">
        <v>34.57</v>
      </c>
      <c r="G1041" s="2"/>
    </row>
    <row r="1042" spans="1:7" customFormat="1" x14ac:dyDescent="0.25">
      <c r="F1042" s="2"/>
      <c r="G1042" s="2"/>
    </row>
    <row r="1043" spans="1:7" x14ac:dyDescent="0.25">
      <c r="A1043" s="3"/>
      <c r="B1043" s="3"/>
      <c r="C1043" s="3"/>
      <c r="D1043" s="5" t="s">
        <v>31</v>
      </c>
      <c r="E1043" s="3"/>
      <c r="F1043" s="4"/>
      <c r="G1043" s="4">
        <v>1614.6</v>
      </c>
    </row>
    <row r="1044" spans="1:7" x14ac:dyDescent="0.25">
      <c r="A1044" s="3"/>
      <c r="B1044" s="3"/>
      <c r="C1044" s="3"/>
      <c r="D1044" s="5" t="s">
        <v>32</v>
      </c>
      <c r="E1044" s="3"/>
      <c r="F1044" s="4"/>
      <c r="G1044" s="4">
        <v>489.57</v>
      </c>
    </row>
    <row r="1045" spans="1:7" x14ac:dyDescent="0.25">
      <c r="A1045" s="3"/>
      <c r="B1045" s="3"/>
      <c r="C1045" s="3"/>
      <c r="D1045" s="5" t="s">
        <v>33</v>
      </c>
      <c r="E1045" s="3"/>
      <c r="F1045" s="4"/>
      <c r="G1045" s="4">
        <v>118.89</v>
      </c>
    </row>
    <row r="1046" spans="1:7" x14ac:dyDescent="0.25">
      <c r="A1046" s="3"/>
      <c r="B1046" s="3"/>
      <c r="C1046" s="3"/>
      <c r="D1046" s="5" t="s">
        <v>34</v>
      </c>
      <c r="E1046" s="3"/>
      <c r="F1046" s="4"/>
      <c r="G1046" s="4">
        <v>34.57</v>
      </c>
    </row>
    <row r="1047" spans="1:7" customFormat="1" x14ac:dyDescent="0.25">
      <c r="F1047" s="2"/>
      <c r="G1047" s="2"/>
    </row>
    <row r="1048" spans="1:7" x14ac:dyDescent="0.25">
      <c r="A1048" s="3"/>
      <c r="B1048" s="5"/>
      <c r="C1048" s="5"/>
      <c r="D1048" s="5" t="s">
        <v>35</v>
      </c>
      <c r="E1048" s="3"/>
      <c r="F1048" s="4"/>
      <c r="G1048" s="4">
        <v>2254.13</v>
      </c>
    </row>
    <row r="1049" spans="1:7" x14ac:dyDescent="0.25">
      <c r="A1049" s="3"/>
      <c r="B1049" s="5"/>
      <c r="C1049" s="5"/>
      <c r="D1049" s="5" t="s">
        <v>36</v>
      </c>
      <c r="E1049" s="3"/>
      <c r="F1049" s="4"/>
      <c r="G1049" s="4">
        <v>4936544.7</v>
      </c>
    </row>
    <row r="1050" spans="1:7" x14ac:dyDescent="0.25">
      <c r="A1050" s="6" t="s">
        <v>327</v>
      </c>
      <c r="B1050" s="6" t="s">
        <v>232</v>
      </c>
      <c r="C1050" s="6"/>
      <c r="D1050" s="6" t="s">
        <v>65</v>
      </c>
      <c r="E1050" s="7">
        <v>310</v>
      </c>
      <c r="F1050" s="7"/>
      <c r="G1050" s="7"/>
    </row>
    <row r="1051" spans="1:7" customFormat="1" x14ac:dyDescent="0.25">
      <c r="F1051" s="2"/>
      <c r="G1051" s="2"/>
    </row>
    <row r="1052" spans="1:7" x14ac:dyDescent="0.25">
      <c r="A1052" s="3"/>
      <c r="B1052" s="3"/>
      <c r="C1052" s="3"/>
      <c r="D1052" s="3"/>
      <c r="E1052" s="3"/>
      <c r="F1052" s="4"/>
      <c r="G1052" s="4"/>
    </row>
    <row r="1053" spans="1:7" x14ac:dyDescent="0.25">
      <c r="A1053" s="12" t="s">
        <v>5</v>
      </c>
      <c r="B1053" s="12" t="s">
        <v>6</v>
      </c>
      <c r="C1053" s="12"/>
      <c r="D1053" s="8" t="s">
        <v>7</v>
      </c>
      <c r="E1053" s="8" t="s">
        <v>8</v>
      </c>
      <c r="F1053" s="9" t="s">
        <v>4</v>
      </c>
      <c r="G1053" s="9" t="s">
        <v>1205</v>
      </c>
    </row>
    <row r="1054" spans="1:7" x14ac:dyDescent="0.25">
      <c r="F1054" s="8" t="s">
        <v>9</v>
      </c>
      <c r="G1054" s="8" t="s">
        <v>9</v>
      </c>
    </row>
    <row r="1055" spans="1:7" customFormat="1" x14ac:dyDescent="0.25">
      <c r="F1055" s="2"/>
      <c r="G1055" s="2"/>
    </row>
    <row r="1056" spans="1:7" customFormat="1" x14ac:dyDescent="0.25">
      <c r="A1056" t="s">
        <v>318</v>
      </c>
      <c r="B1056" t="s">
        <v>319</v>
      </c>
      <c r="D1056" t="s">
        <v>65</v>
      </c>
      <c r="E1056">
        <v>1</v>
      </c>
      <c r="F1056" s="2"/>
      <c r="G1056" s="2"/>
    </row>
    <row r="1057" spans="1:7" customFormat="1" x14ac:dyDescent="0.25">
      <c r="A1057" t="s">
        <v>50</v>
      </c>
      <c r="B1057" t="s">
        <v>51</v>
      </c>
      <c r="D1057" t="s">
        <v>14</v>
      </c>
      <c r="E1057">
        <v>0.3</v>
      </c>
      <c r="F1057" s="2"/>
      <c r="G1057" s="2"/>
    </row>
    <row r="1058" spans="1:7" customFormat="1" x14ac:dyDescent="0.25">
      <c r="A1058" t="s">
        <v>52</v>
      </c>
      <c r="B1058" t="s">
        <v>53</v>
      </c>
      <c r="D1058" t="s">
        <v>14</v>
      </c>
      <c r="E1058">
        <v>0.3</v>
      </c>
      <c r="F1058" s="2">
        <v>5418</v>
      </c>
      <c r="G1058" s="2">
        <v>1625.4</v>
      </c>
    </row>
    <row r="1059" spans="1:7" customFormat="1" x14ac:dyDescent="0.25">
      <c r="A1059" t="s">
        <v>54</v>
      </c>
      <c r="B1059" t="s">
        <v>55</v>
      </c>
      <c r="D1059" t="s">
        <v>56</v>
      </c>
      <c r="E1059">
        <v>0.3</v>
      </c>
      <c r="F1059" s="2">
        <v>1543.99</v>
      </c>
      <c r="G1059" s="2">
        <v>463.2</v>
      </c>
    </row>
    <row r="1060" spans="1:7" customFormat="1" x14ac:dyDescent="0.25">
      <c r="A1060" t="s">
        <v>320</v>
      </c>
      <c r="B1060" t="s">
        <v>321</v>
      </c>
      <c r="D1060" t="s">
        <v>65</v>
      </c>
      <c r="E1060">
        <v>1.02</v>
      </c>
      <c r="F1060" s="2">
        <v>1720</v>
      </c>
      <c r="G1060" s="2">
        <v>1754.4</v>
      </c>
    </row>
    <row r="1061" spans="1:7" customFormat="1" x14ac:dyDescent="0.25">
      <c r="A1061" t="s">
        <v>322</v>
      </c>
      <c r="B1061" t="s">
        <v>323</v>
      </c>
      <c r="D1061" t="s">
        <v>76</v>
      </c>
      <c r="E1061" s="1">
        <v>390000</v>
      </c>
      <c r="F1061" s="2">
        <v>49.03</v>
      </c>
      <c r="G1061" s="2"/>
    </row>
    <row r="1062" spans="1:7" customFormat="1" x14ac:dyDescent="0.25">
      <c r="F1062" s="2"/>
      <c r="G1062" s="2"/>
    </row>
    <row r="1063" spans="1:7" x14ac:dyDescent="0.25">
      <c r="A1063" s="3"/>
      <c r="B1063" s="3"/>
      <c r="C1063" s="3"/>
      <c r="D1063" s="5" t="s">
        <v>31</v>
      </c>
      <c r="E1063" s="3"/>
      <c r="F1063" s="4"/>
      <c r="G1063" s="4">
        <v>1754.4</v>
      </c>
    </row>
    <row r="1064" spans="1:7" x14ac:dyDescent="0.25">
      <c r="A1064" s="3"/>
      <c r="B1064" s="3"/>
      <c r="C1064" s="3"/>
      <c r="D1064" s="5" t="s">
        <v>32</v>
      </c>
      <c r="E1064" s="3"/>
      <c r="F1064" s="4"/>
      <c r="G1064" s="4">
        <v>1625.4</v>
      </c>
    </row>
    <row r="1065" spans="1:7" x14ac:dyDescent="0.25">
      <c r="A1065" s="3"/>
      <c r="B1065" s="3"/>
      <c r="C1065" s="3"/>
      <c r="D1065" s="5" t="s">
        <v>33</v>
      </c>
      <c r="E1065" s="3"/>
      <c r="F1065" s="4"/>
      <c r="G1065" s="4">
        <v>463.2</v>
      </c>
    </row>
    <row r="1066" spans="1:7" x14ac:dyDescent="0.25">
      <c r="A1066" s="3"/>
      <c r="B1066" s="3"/>
      <c r="C1066" s="3"/>
      <c r="D1066" s="5" t="s">
        <v>34</v>
      </c>
      <c r="E1066" s="3"/>
      <c r="F1066" s="4"/>
      <c r="G1066" s="4">
        <v>49.03</v>
      </c>
    </row>
    <row r="1067" spans="1:7" customFormat="1" x14ac:dyDescent="0.25">
      <c r="F1067" s="2"/>
      <c r="G1067" s="2"/>
    </row>
    <row r="1068" spans="1:7" x14ac:dyDescent="0.25">
      <c r="A1068" s="3"/>
      <c r="B1068" s="5"/>
      <c r="C1068" s="5"/>
      <c r="D1068" s="5" t="s">
        <v>35</v>
      </c>
      <c r="E1068" s="3"/>
      <c r="F1068" s="4"/>
      <c r="G1068" s="4">
        <v>3892.03</v>
      </c>
    </row>
    <row r="1069" spans="1:7" x14ac:dyDescent="0.25">
      <c r="A1069" s="3"/>
      <c r="B1069" s="5"/>
      <c r="C1069" s="5"/>
      <c r="D1069" s="5" t="s">
        <v>36</v>
      </c>
      <c r="E1069" s="3"/>
      <c r="F1069" s="4"/>
      <c r="G1069" s="4">
        <v>1206529.3</v>
      </c>
    </row>
    <row r="1070" spans="1:7" x14ac:dyDescent="0.25">
      <c r="A1070" s="6" t="s">
        <v>328</v>
      </c>
      <c r="B1070" s="6" t="s">
        <v>325</v>
      </c>
      <c r="C1070" s="6"/>
      <c r="D1070" s="6" t="s">
        <v>299</v>
      </c>
      <c r="E1070" s="7">
        <v>110</v>
      </c>
      <c r="F1070" s="7"/>
      <c r="G1070" s="7"/>
    </row>
    <row r="1071" spans="1:7" customFormat="1" x14ac:dyDescent="0.25">
      <c r="F1071" s="2"/>
      <c r="G1071" s="2"/>
    </row>
    <row r="1072" spans="1:7" x14ac:dyDescent="0.25">
      <c r="A1072" s="3"/>
      <c r="B1072" s="3"/>
      <c r="C1072" s="3"/>
      <c r="D1072" s="3"/>
      <c r="E1072" s="3"/>
      <c r="F1072" s="4"/>
      <c r="G1072" s="4"/>
    </row>
    <row r="1073" spans="1:7" x14ac:dyDescent="0.25">
      <c r="A1073" s="12" t="s">
        <v>5</v>
      </c>
      <c r="B1073" s="12" t="s">
        <v>6</v>
      </c>
      <c r="C1073" s="12"/>
      <c r="D1073" s="8" t="s">
        <v>7</v>
      </c>
      <c r="E1073" s="8" t="s">
        <v>8</v>
      </c>
      <c r="F1073" s="9" t="s">
        <v>4</v>
      </c>
      <c r="G1073" s="9" t="s">
        <v>1205</v>
      </c>
    </row>
    <row r="1074" spans="1:7" x14ac:dyDescent="0.25">
      <c r="F1074" s="8" t="s">
        <v>9</v>
      </c>
      <c r="G1074" s="8" t="s">
        <v>9</v>
      </c>
    </row>
    <row r="1075" spans="1:7" customFormat="1" x14ac:dyDescent="0.25">
      <c r="F1075" s="2"/>
      <c r="G1075" s="2"/>
    </row>
    <row r="1076" spans="1:7" customFormat="1" x14ac:dyDescent="0.25">
      <c r="A1076" t="s">
        <v>260</v>
      </c>
      <c r="B1076" t="s">
        <v>261</v>
      </c>
      <c r="D1076" t="s">
        <v>246</v>
      </c>
      <c r="E1076">
        <v>1</v>
      </c>
      <c r="F1076" s="2"/>
      <c r="G1076" s="2"/>
    </row>
    <row r="1077" spans="1:7" customFormat="1" x14ac:dyDescent="0.25">
      <c r="A1077" t="s">
        <v>247</v>
      </c>
      <c r="B1077" t="s">
        <v>248</v>
      </c>
      <c r="D1077" t="s">
        <v>14</v>
      </c>
      <c r="E1077">
        <v>0.35</v>
      </c>
      <c r="F1077" s="2"/>
      <c r="G1077" s="2"/>
    </row>
    <row r="1078" spans="1:7" customFormat="1" x14ac:dyDescent="0.25">
      <c r="A1078" t="s">
        <v>249</v>
      </c>
      <c r="B1078" t="s">
        <v>248</v>
      </c>
      <c r="D1078" t="s">
        <v>14</v>
      </c>
      <c r="E1078">
        <v>0.35</v>
      </c>
      <c r="F1078" s="2">
        <v>5418</v>
      </c>
      <c r="G1078" s="2">
        <v>1896.3</v>
      </c>
    </row>
    <row r="1079" spans="1:7" customFormat="1" x14ac:dyDescent="0.25">
      <c r="A1079" t="s">
        <v>54</v>
      </c>
      <c r="B1079" t="s">
        <v>55</v>
      </c>
      <c r="D1079" t="s">
        <v>56</v>
      </c>
      <c r="E1079">
        <v>0.35</v>
      </c>
      <c r="F1079" s="2">
        <v>1543.99</v>
      </c>
      <c r="G1079" s="2">
        <v>540.4</v>
      </c>
    </row>
    <row r="1080" spans="1:7" customFormat="1" x14ac:dyDescent="0.25">
      <c r="A1080" t="s">
        <v>262</v>
      </c>
      <c r="B1080" t="s">
        <v>263</v>
      </c>
      <c r="D1080" t="s">
        <v>65</v>
      </c>
      <c r="E1080">
        <v>1.155</v>
      </c>
      <c r="F1080" s="2">
        <v>15500</v>
      </c>
      <c r="G1080" s="2">
        <v>17902.5</v>
      </c>
    </row>
    <row r="1081" spans="1:7" customFormat="1" x14ac:dyDescent="0.25">
      <c r="F1081" s="2"/>
      <c r="G1081" s="2"/>
    </row>
    <row r="1082" spans="1:7" x14ac:dyDescent="0.25">
      <c r="A1082" s="3"/>
      <c r="B1082" s="3"/>
      <c r="C1082" s="3"/>
      <c r="D1082" s="5" t="s">
        <v>31</v>
      </c>
      <c r="E1082" s="3"/>
      <c r="F1082" s="4"/>
      <c r="G1082" s="4">
        <v>17902.5</v>
      </c>
    </row>
    <row r="1083" spans="1:7" x14ac:dyDescent="0.25">
      <c r="A1083" s="3"/>
      <c r="B1083" s="3"/>
      <c r="C1083" s="3"/>
      <c r="D1083" s="5" t="s">
        <v>32</v>
      </c>
      <c r="E1083" s="3"/>
      <c r="F1083" s="4"/>
      <c r="G1083" s="4">
        <v>1896.3</v>
      </c>
    </row>
    <row r="1084" spans="1:7" x14ac:dyDescent="0.25">
      <c r="A1084" s="3"/>
      <c r="B1084" s="3"/>
      <c r="C1084" s="3"/>
      <c r="D1084" s="5" t="s">
        <v>33</v>
      </c>
      <c r="E1084" s="3"/>
      <c r="F1084" s="4"/>
      <c r="G1084" s="4">
        <v>540.4</v>
      </c>
    </row>
    <row r="1085" spans="1:7" customFormat="1" x14ac:dyDescent="0.25">
      <c r="F1085" s="2"/>
      <c r="G1085" s="2"/>
    </row>
    <row r="1086" spans="1:7" x14ac:dyDescent="0.25">
      <c r="A1086" s="3"/>
      <c r="B1086" s="5"/>
      <c r="C1086" s="5"/>
      <c r="D1086" s="5" t="s">
        <v>35</v>
      </c>
      <c r="E1086" s="3"/>
      <c r="F1086" s="4"/>
      <c r="G1086" s="4">
        <v>20339.2</v>
      </c>
    </row>
    <row r="1087" spans="1:7" x14ac:dyDescent="0.25">
      <c r="A1087" s="3"/>
      <c r="B1087" s="5"/>
      <c r="C1087" s="5"/>
      <c r="D1087" s="5" t="s">
        <v>36</v>
      </c>
      <c r="E1087" s="3"/>
      <c r="F1087" s="4"/>
      <c r="G1087" s="4">
        <v>2237312</v>
      </c>
    </row>
    <row r="1088" spans="1:7" x14ac:dyDescent="0.25">
      <c r="A1088" s="6" t="s">
        <v>329</v>
      </c>
      <c r="B1088" s="6" t="s">
        <v>330</v>
      </c>
      <c r="C1088" s="6"/>
      <c r="D1088" s="6" t="s">
        <v>98</v>
      </c>
      <c r="E1088" s="7">
        <v>1</v>
      </c>
      <c r="F1088" s="7"/>
      <c r="G1088" s="7"/>
    </row>
    <row r="1089" spans="1:7" customFormat="1" x14ac:dyDescent="0.25">
      <c r="F1089" s="2"/>
      <c r="G1089" s="2"/>
    </row>
    <row r="1090" spans="1:7" x14ac:dyDescent="0.25">
      <c r="A1090" s="3"/>
      <c r="B1090" s="3"/>
      <c r="C1090" s="3"/>
      <c r="D1090" s="3"/>
      <c r="E1090" s="3"/>
      <c r="F1090" s="4"/>
      <c r="G1090" s="4"/>
    </row>
    <row r="1091" spans="1:7" x14ac:dyDescent="0.25">
      <c r="A1091" s="12" t="s">
        <v>5</v>
      </c>
      <c r="B1091" s="12" t="s">
        <v>6</v>
      </c>
      <c r="C1091" s="12"/>
      <c r="D1091" s="8" t="s">
        <v>7</v>
      </c>
      <c r="E1091" s="8" t="s">
        <v>8</v>
      </c>
      <c r="F1091" s="9" t="s">
        <v>4</v>
      </c>
      <c r="G1091" s="9" t="s">
        <v>1205</v>
      </c>
    </row>
    <row r="1092" spans="1:7" x14ac:dyDescent="0.25">
      <c r="F1092" s="8" t="s">
        <v>9</v>
      </c>
      <c r="G1092" s="8" t="s">
        <v>9</v>
      </c>
    </row>
    <row r="1093" spans="1:7" customFormat="1" x14ac:dyDescent="0.25">
      <c r="F1093" s="2"/>
      <c r="G1093" s="2"/>
    </row>
    <row r="1094" spans="1:7" customFormat="1" x14ac:dyDescent="0.25">
      <c r="A1094" t="s">
        <v>331</v>
      </c>
      <c r="B1094" t="s">
        <v>332</v>
      </c>
      <c r="D1094" t="s">
        <v>98</v>
      </c>
      <c r="E1094">
        <v>1</v>
      </c>
      <c r="F1094" s="2">
        <v>9000000</v>
      </c>
      <c r="G1094" s="2">
        <v>9000000</v>
      </c>
    </row>
    <row r="1095" spans="1:7" customFormat="1" x14ac:dyDescent="0.25">
      <c r="F1095" s="2"/>
      <c r="G1095" s="2"/>
    </row>
    <row r="1096" spans="1:7" x14ac:dyDescent="0.25">
      <c r="A1096" s="3"/>
      <c r="B1096" s="3"/>
      <c r="C1096" s="3"/>
      <c r="D1096" s="5" t="s">
        <v>34</v>
      </c>
      <c r="E1096" s="3"/>
      <c r="F1096" s="4"/>
      <c r="G1096" s="4">
        <v>9000000</v>
      </c>
    </row>
    <row r="1097" spans="1:7" customFormat="1" x14ac:dyDescent="0.25">
      <c r="F1097" s="2"/>
      <c r="G1097" s="2"/>
    </row>
    <row r="1098" spans="1:7" x14ac:dyDescent="0.25">
      <c r="A1098" s="3"/>
      <c r="B1098" s="5"/>
      <c r="C1098" s="5"/>
      <c r="D1098" s="5" t="s">
        <v>35</v>
      </c>
      <c r="E1098" s="3"/>
      <c r="F1098" s="4"/>
      <c r="G1098" s="4">
        <v>9000000</v>
      </c>
    </row>
    <row r="1099" spans="1:7" x14ac:dyDescent="0.25">
      <c r="A1099" s="3"/>
      <c r="B1099" s="5"/>
      <c r="C1099" s="5"/>
      <c r="D1099" s="5" t="s">
        <v>36</v>
      </c>
      <c r="E1099" s="3"/>
      <c r="F1099" s="4"/>
      <c r="G1099" s="4">
        <v>9000000</v>
      </c>
    </row>
    <row r="1100" spans="1:7" x14ac:dyDescent="0.25">
      <c r="A1100" s="6" t="s">
        <v>333</v>
      </c>
      <c r="B1100" s="6" t="s">
        <v>334</v>
      </c>
      <c r="C1100" s="6"/>
      <c r="D1100" s="6" t="s">
        <v>3</v>
      </c>
      <c r="E1100" s="7">
        <v>7</v>
      </c>
      <c r="F1100" s="7"/>
      <c r="G1100" s="7"/>
    </row>
    <row r="1101" spans="1:7" customFormat="1" x14ac:dyDescent="0.25">
      <c r="F1101" s="2"/>
      <c r="G1101" s="2"/>
    </row>
    <row r="1102" spans="1:7" x14ac:dyDescent="0.25">
      <c r="A1102" s="3"/>
      <c r="B1102" s="3"/>
      <c r="C1102" s="3"/>
      <c r="D1102" s="3"/>
      <c r="E1102" s="3"/>
      <c r="F1102" s="4"/>
      <c r="G1102" s="4"/>
    </row>
    <row r="1103" spans="1:7" x14ac:dyDescent="0.25">
      <c r="A1103" s="12" t="s">
        <v>5</v>
      </c>
      <c r="B1103" s="12" t="s">
        <v>6</v>
      </c>
      <c r="C1103" s="12"/>
      <c r="D1103" s="8" t="s">
        <v>7</v>
      </c>
      <c r="E1103" s="8" t="s">
        <v>8</v>
      </c>
      <c r="F1103" s="9" t="s">
        <v>4</v>
      </c>
      <c r="G1103" s="9" t="s">
        <v>1205</v>
      </c>
    </row>
    <row r="1104" spans="1:7" x14ac:dyDescent="0.25">
      <c r="F1104" s="8" t="s">
        <v>9</v>
      </c>
      <c r="G1104" s="8" t="s">
        <v>9</v>
      </c>
    </row>
    <row r="1105" spans="1:7" customFormat="1" x14ac:dyDescent="0.25">
      <c r="F1105" s="2"/>
      <c r="G1105" s="2"/>
    </row>
    <row r="1106" spans="1:7" customFormat="1" x14ac:dyDescent="0.25">
      <c r="A1106" t="s">
        <v>335</v>
      </c>
      <c r="B1106" t="s">
        <v>336</v>
      </c>
      <c r="D1106" t="s">
        <v>3</v>
      </c>
      <c r="E1106">
        <v>1</v>
      </c>
      <c r="F1106" s="2"/>
      <c r="G1106" s="2"/>
    </row>
    <row r="1107" spans="1:7" customFormat="1" x14ac:dyDescent="0.25">
      <c r="A1107" t="s">
        <v>50</v>
      </c>
      <c r="B1107" t="s">
        <v>51</v>
      </c>
      <c r="D1107" t="s">
        <v>14</v>
      </c>
      <c r="E1107">
        <v>5.5</v>
      </c>
      <c r="F1107" s="2"/>
      <c r="G1107" s="2"/>
    </row>
    <row r="1108" spans="1:7" customFormat="1" x14ac:dyDescent="0.25">
      <c r="A1108" t="s">
        <v>52</v>
      </c>
      <c r="B1108" t="s">
        <v>53</v>
      </c>
      <c r="D1108" t="s">
        <v>14</v>
      </c>
      <c r="E1108">
        <v>5.5</v>
      </c>
      <c r="F1108" s="2">
        <v>5418</v>
      </c>
      <c r="G1108" s="2">
        <v>29799</v>
      </c>
    </row>
    <row r="1109" spans="1:7" customFormat="1" x14ac:dyDescent="0.25">
      <c r="A1109" t="s">
        <v>54</v>
      </c>
      <c r="B1109" t="s">
        <v>55</v>
      </c>
      <c r="D1109" t="s">
        <v>56</v>
      </c>
      <c r="E1109">
        <v>5.5</v>
      </c>
      <c r="F1109" s="2">
        <v>1543.99</v>
      </c>
      <c r="G1109" s="2">
        <v>8491.9500000000007</v>
      </c>
    </row>
    <row r="1110" spans="1:7" customFormat="1" x14ac:dyDescent="0.25">
      <c r="A1110" t="s">
        <v>337</v>
      </c>
      <c r="B1110" t="s">
        <v>338</v>
      </c>
      <c r="D1110" t="s">
        <v>18</v>
      </c>
      <c r="E1110">
        <v>3.75</v>
      </c>
      <c r="F1110" s="2">
        <v>3500</v>
      </c>
      <c r="G1110" s="2">
        <v>13125</v>
      </c>
    </row>
    <row r="1111" spans="1:7" customFormat="1" x14ac:dyDescent="0.25">
      <c r="A1111" t="s">
        <v>339</v>
      </c>
      <c r="B1111" t="s">
        <v>340</v>
      </c>
      <c r="D1111" t="s">
        <v>18</v>
      </c>
      <c r="E1111">
        <v>5</v>
      </c>
      <c r="F1111" s="2">
        <v>1500</v>
      </c>
      <c r="G1111" s="2">
        <v>7500</v>
      </c>
    </row>
    <row r="1112" spans="1:7" customFormat="1" x14ac:dyDescent="0.25">
      <c r="A1112" t="s">
        <v>21</v>
      </c>
      <c r="B1112" t="s">
        <v>22</v>
      </c>
      <c r="D1112" t="s">
        <v>23</v>
      </c>
      <c r="E1112">
        <v>4</v>
      </c>
      <c r="F1112" s="2">
        <v>600</v>
      </c>
      <c r="G1112" s="2">
        <v>2400</v>
      </c>
    </row>
    <row r="1113" spans="1:7" customFormat="1" x14ac:dyDescent="0.25">
      <c r="F1113" s="2"/>
      <c r="G1113" s="2"/>
    </row>
    <row r="1114" spans="1:7" x14ac:dyDescent="0.25">
      <c r="A1114" s="3"/>
      <c r="B1114" s="3"/>
      <c r="C1114" s="3"/>
      <c r="D1114" s="5" t="s">
        <v>31</v>
      </c>
      <c r="E1114" s="3"/>
      <c r="F1114" s="4"/>
      <c r="G1114" s="4">
        <v>2400</v>
      </c>
    </row>
    <row r="1115" spans="1:7" x14ac:dyDescent="0.25">
      <c r="A1115" s="3"/>
      <c r="B1115" s="3"/>
      <c r="C1115" s="3"/>
      <c r="D1115" s="5" t="s">
        <v>32</v>
      </c>
      <c r="E1115" s="3"/>
      <c r="F1115" s="4"/>
      <c r="G1115" s="4">
        <v>29799</v>
      </c>
    </row>
    <row r="1116" spans="1:7" x14ac:dyDescent="0.25">
      <c r="A1116" s="3"/>
      <c r="B1116" s="3"/>
      <c r="C1116" s="3"/>
      <c r="D1116" s="5" t="s">
        <v>33</v>
      </c>
      <c r="E1116" s="3"/>
      <c r="F1116" s="4"/>
      <c r="G1116" s="4">
        <v>29116.95</v>
      </c>
    </row>
    <row r="1117" spans="1:7" customFormat="1" x14ac:dyDescent="0.25">
      <c r="F1117" s="2"/>
      <c r="G1117" s="2"/>
    </row>
    <row r="1118" spans="1:7" x14ac:dyDescent="0.25">
      <c r="A1118" s="3"/>
      <c r="B1118" s="5"/>
      <c r="C1118" s="5"/>
      <c r="D1118" s="5" t="s">
        <v>35</v>
      </c>
      <c r="E1118" s="3"/>
      <c r="F1118" s="4"/>
      <c r="G1118" s="4">
        <v>61315.95</v>
      </c>
    </row>
    <row r="1119" spans="1:7" x14ac:dyDescent="0.25">
      <c r="A1119" s="3"/>
      <c r="B1119" s="5"/>
      <c r="C1119" s="5"/>
      <c r="D1119" s="5" t="s">
        <v>36</v>
      </c>
      <c r="E1119" s="3"/>
      <c r="F1119" s="4"/>
      <c r="G1119" s="4">
        <v>429211.65</v>
      </c>
    </row>
    <row r="1120" spans="1:7" x14ac:dyDescent="0.25">
      <c r="A1120" s="6" t="s">
        <v>341</v>
      </c>
      <c r="B1120" s="6" t="s">
        <v>342</v>
      </c>
      <c r="C1120" s="6"/>
      <c r="D1120" s="6" t="s">
        <v>3</v>
      </c>
      <c r="E1120" s="7">
        <v>2</v>
      </c>
      <c r="F1120" s="7"/>
      <c r="G1120" s="7"/>
    </row>
    <row r="1121" spans="1:7" customFormat="1" x14ac:dyDescent="0.25">
      <c r="F1121" s="2"/>
      <c r="G1121" s="2"/>
    </row>
    <row r="1122" spans="1:7" x14ac:dyDescent="0.25">
      <c r="A1122" s="3"/>
      <c r="B1122" s="3"/>
      <c r="C1122" s="3"/>
      <c r="D1122" s="3"/>
      <c r="E1122" s="3"/>
      <c r="F1122" s="4"/>
      <c r="G1122" s="4"/>
    </row>
    <row r="1123" spans="1:7" x14ac:dyDescent="0.25">
      <c r="A1123" s="12" t="s">
        <v>5</v>
      </c>
      <c r="B1123" s="12" t="s">
        <v>6</v>
      </c>
      <c r="C1123" s="12"/>
      <c r="D1123" s="8" t="s">
        <v>7</v>
      </c>
      <c r="E1123" s="8" t="s">
        <v>8</v>
      </c>
      <c r="F1123" s="9" t="s">
        <v>4</v>
      </c>
      <c r="G1123" s="9" t="s">
        <v>1205</v>
      </c>
    </row>
    <row r="1124" spans="1:7" x14ac:dyDescent="0.25">
      <c r="F1124" s="8" t="s">
        <v>9</v>
      </c>
      <c r="G1124" s="8" t="s">
        <v>9</v>
      </c>
    </row>
    <row r="1125" spans="1:7" customFormat="1" x14ac:dyDescent="0.25">
      <c r="F1125" s="2"/>
      <c r="G1125" s="2"/>
    </row>
    <row r="1126" spans="1:7" customFormat="1" x14ac:dyDescent="0.25">
      <c r="A1126" t="s">
        <v>158</v>
      </c>
      <c r="B1126" t="s">
        <v>159</v>
      </c>
      <c r="D1126" t="s">
        <v>88</v>
      </c>
      <c r="E1126">
        <v>1</v>
      </c>
      <c r="F1126" s="2"/>
      <c r="G1126" s="2"/>
    </row>
    <row r="1127" spans="1:7" customFormat="1" x14ac:dyDescent="0.25">
      <c r="A1127" t="s">
        <v>50</v>
      </c>
      <c r="B1127" t="s">
        <v>51</v>
      </c>
      <c r="D1127" t="s">
        <v>14</v>
      </c>
      <c r="E1127">
        <v>2.4</v>
      </c>
      <c r="F1127" s="2"/>
      <c r="G1127" s="2"/>
    </row>
    <row r="1128" spans="1:7" customFormat="1" x14ac:dyDescent="0.25">
      <c r="A1128" t="s">
        <v>52</v>
      </c>
      <c r="B1128" t="s">
        <v>53</v>
      </c>
      <c r="D1128" t="s">
        <v>14</v>
      </c>
      <c r="E1128">
        <v>2.4</v>
      </c>
      <c r="F1128" s="2">
        <v>5418</v>
      </c>
      <c r="G1128" s="2">
        <v>13003.2</v>
      </c>
    </row>
    <row r="1129" spans="1:7" customFormat="1" x14ac:dyDescent="0.25">
      <c r="A1129" t="s">
        <v>54</v>
      </c>
      <c r="B1129" t="s">
        <v>55</v>
      </c>
      <c r="D1129" t="s">
        <v>56</v>
      </c>
      <c r="E1129">
        <v>2.4</v>
      </c>
      <c r="F1129" s="2">
        <v>1543.99</v>
      </c>
      <c r="G1129" s="2">
        <v>3705.58</v>
      </c>
    </row>
    <row r="1130" spans="1:7" customFormat="1" x14ac:dyDescent="0.25">
      <c r="A1130" t="s">
        <v>160</v>
      </c>
      <c r="B1130" t="s">
        <v>161</v>
      </c>
      <c r="D1130" t="s">
        <v>18</v>
      </c>
      <c r="E1130">
        <v>0.33300000000000002</v>
      </c>
      <c r="F1130" s="2"/>
      <c r="G1130" s="2"/>
    </row>
    <row r="1131" spans="1:7" customFormat="1" x14ac:dyDescent="0.25">
      <c r="A1131" t="s">
        <v>162</v>
      </c>
      <c r="B1131" t="s">
        <v>163</v>
      </c>
      <c r="D1131" t="s">
        <v>164</v>
      </c>
      <c r="E1131">
        <v>7.0000000000000001E-3</v>
      </c>
      <c r="F1131" s="2">
        <v>84000</v>
      </c>
      <c r="G1131" s="2">
        <v>559.44000000000005</v>
      </c>
    </row>
    <row r="1132" spans="1:7" customFormat="1" x14ac:dyDescent="0.25">
      <c r="A1132" t="s">
        <v>165</v>
      </c>
      <c r="B1132" t="s">
        <v>166</v>
      </c>
      <c r="D1132" t="s">
        <v>3</v>
      </c>
      <c r="E1132">
        <v>1.05</v>
      </c>
      <c r="F1132" s="2">
        <v>50500</v>
      </c>
      <c r="G1132" s="2">
        <v>53025</v>
      </c>
    </row>
    <row r="1133" spans="1:7" customFormat="1" x14ac:dyDescent="0.25">
      <c r="A1133" t="s">
        <v>167</v>
      </c>
      <c r="B1133" t="s">
        <v>168</v>
      </c>
      <c r="D1133" t="s">
        <v>3</v>
      </c>
      <c r="E1133">
        <v>1.05</v>
      </c>
      <c r="F1133" s="2">
        <v>8500</v>
      </c>
      <c r="G1133" s="2">
        <v>8925</v>
      </c>
    </row>
    <row r="1134" spans="1:7" customFormat="1" x14ac:dyDescent="0.25">
      <c r="A1134" t="s">
        <v>169</v>
      </c>
      <c r="B1134" t="s">
        <v>170</v>
      </c>
      <c r="D1134" t="s">
        <v>171</v>
      </c>
      <c r="E1134">
        <v>0.2</v>
      </c>
      <c r="F1134" s="2">
        <v>1799</v>
      </c>
      <c r="G1134" s="2">
        <v>359.8</v>
      </c>
    </row>
    <row r="1135" spans="1:7" customFormat="1" x14ac:dyDescent="0.25">
      <c r="A1135" t="s">
        <v>172</v>
      </c>
      <c r="B1135" t="s">
        <v>173</v>
      </c>
      <c r="D1135" t="s">
        <v>174</v>
      </c>
      <c r="E1135">
        <v>0.02</v>
      </c>
      <c r="F1135" s="2">
        <v>95000</v>
      </c>
      <c r="G1135" s="2">
        <v>1900</v>
      </c>
    </row>
    <row r="1136" spans="1:7" customFormat="1" x14ac:dyDescent="0.25">
      <c r="F1136" s="2"/>
      <c r="G1136" s="2"/>
    </row>
    <row r="1137" spans="1:7" x14ac:dyDescent="0.25">
      <c r="A1137" s="3"/>
      <c r="B1137" s="3"/>
      <c r="C1137" s="3"/>
      <c r="D1137" s="5" t="s">
        <v>31</v>
      </c>
      <c r="E1137" s="3"/>
      <c r="F1137" s="4"/>
      <c r="G1137" s="4">
        <v>64209.8</v>
      </c>
    </row>
    <row r="1138" spans="1:7" x14ac:dyDescent="0.25">
      <c r="A1138" s="3"/>
      <c r="B1138" s="3"/>
      <c r="C1138" s="3"/>
      <c r="D1138" s="5" t="s">
        <v>32</v>
      </c>
      <c r="E1138" s="3"/>
      <c r="F1138" s="4"/>
      <c r="G1138" s="4">
        <v>13003.2</v>
      </c>
    </row>
    <row r="1139" spans="1:7" x14ac:dyDescent="0.25">
      <c r="A1139" s="3"/>
      <c r="B1139" s="3"/>
      <c r="C1139" s="3"/>
      <c r="D1139" s="5" t="s">
        <v>33</v>
      </c>
      <c r="E1139" s="3"/>
      <c r="F1139" s="4"/>
      <c r="G1139" s="4">
        <v>4265.0200000000004</v>
      </c>
    </row>
    <row r="1140" spans="1:7" customFormat="1" x14ac:dyDescent="0.25">
      <c r="F1140" s="2"/>
      <c r="G1140" s="2"/>
    </row>
    <row r="1141" spans="1:7" x14ac:dyDescent="0.25">
      <c r="A1141" s="3"/>
      <c r="B1141" s="5"/>
      <c r="C1141" s="5"/>
      <c r="D1141" s="5" t="s">
        <v>35</v>
      </c>
      <c r="E1141" s="3"/>
      <c r="F1141" s="4"/>
      <c r="G1141" s="4">
        <v>81478.58</v>
      </c>
    </row>
    <row r="1142" spans="1:7" x14ac:dyDescent="0.25">
      <c r="A1142" s="3"/>
      <c r="B1142" s="5"/>
      <c r="C1142" s="5"/>
      <c r="D1142" s="5" t="s">
        <v>36</v>
      </c>
      <c r="E1142" s="3"/>
      <c r="F1142" s="4"/>
      <c r="G1142" s="4">
        <v>162957.16</v>
      </c>
    </row>
    <row r="1143" spans="1:7" x14ac:dyDescent="0.25">
      <c r="A1143" s="6" t="s">
        <v>343</v>
      </c>
      <c r="B1143" s="6" t="s">
        <v>344</v>
      </c>
      <c r="C1143" s="6"/>
      <c r="D1143" s="6" t="s">
        <v>88</v>
      </c>
      <c r="E1143" s="7">
        <v>8.1999999999999993</v>
      </c>
      <c r="F1143" s="7"/>
      <c r="G1143" s="7"/>
    </row>
    <row r="1144" spans="1:7" customFormat="1" x14ac:dyDescent="0.25">
      <c r="F1144" s="2"/>
      <c r="G1144" s="2"/>
    </row>
    <row r="1145" spans="1:7" x14ac:dyDescent="0.25">
      <c r="A1145" s="3"/>
      <c r="B1145" s="3"/>
      <c r="C1145" s="3"/>
      <c r="D1145" s="3"/>
      <c r="E1145" s="3"/>
      <c r="F1145" s="4"/>
      <c r="G1145" s="4"/>
    </row>
    <row r="1146" spans="1:7" x14ac:dyDescent="0.25">
      <c r="A1146" s="12" t="s">
        <v>5</v>
      </c>
      <c r="B1146" s="12" t="s">
        <v>6</v>
      </c>
      <c r="C1146" s="12"/>
      <c r="D1146" s="8" t="s">
        <v>7</v>
      </c>
      <c r="E1146" s="8" t="s">
        <v>8</v>
      </c>
      <c r="F1146" s="9" t="s">
        <v>4</v>
      </c>
      <c r="G1146" s="9" t="s">
        <v>1205</v>
      </c>
    </row>
    <row r="1147" spans="1:7" x14ac:dyDescent="0.25">
      <c r="F1147" s="8" t="s">
        <v>9</v>
      </c>
      <c r="G1147" s="8" t="s">
        <v>9</v>
      </c>
    </row>
    <row r="1148" spans="1:7" customFormat="1" x14ac:dyDescent="0.25">
      <c r="F1148" s="2"/>
      <c r="G1148" s="2"/>
    </row>
    <row r="1149" spans="1:7" customFormat="1" x14ac:dyDescent="0.25">
      <c r="A1149" t="s">
        <v>188</v>
      </c>
      <c r="B1149" t="s">
        <v>189</v>
      </c>
      <c r="D1149" t="s">
        <v>88</v>
      </c>
      <c r="E1149">
        <v>1</v>
      </c>
      <c r="F1149" s="2"/>
      <c r="G1149" s="2"/>
    </row>
    <row r="1150" spans="1:7" customFormat="1" x14ac:dyDescent="0.25">
      <c r="A1150" t="s">
        <v>190</v>
      </c>
      <c r="B1150" t="s">
        <v>191</v>
      </c>
      <c r="D1150" t="s">
        <v>14</v>
      </c>
      <c r="E1150">
        <v>2.5</v>
      </c>
      <c r="F1150" s="2"/>
      <c r="G1150" s="2"/>
    </row>
    <row r="1151" spans="1:7" customFormat="1" x14ac:dyDescent="0.25">
      <c r="A1151" t="s">
        <v>192</v>
      </c>
      <c r="B1151" t="s">
        <v>191</v>
      </c>
      <c r="D1151" t="s">
        <v>14</v>
      </c>
      <c r="E1151">
        <v>2.5</v>
      </c>
      <c r="F1151" s="2">
        <v>5418</v>
      </c>
      <c r="G1151" s="2">
        <v>13545</v>
      </c>
    </row>
    <row r="1152" spans="1:7" customFormat="1" x14ac:dyDescent="0.25">
      <c r="A1152" t="s">
        <v>54</v>
      </c>
      <c r="B1152" t="s">
        <v>55</v>
      </c>
      <c r="D1152" t="s">
        <v>56</v>
      </c>
      <c r="E1152">
        <v>2.5</v>
      </c>
      <c r="F1152" s="2">
        <v>1543.99</v>
      </c>
      <c r="G1152" s="2">
        <v>3859.98</v>
      </c>
    </row>
    <row r="1153" spans="1:7" customFormat="1" x14ac:dyDescent="0.25">
      <c r="A1153" t="s">
        <v>193</v>
      </c>
      <c r="B1153" t="s">
        <v>194</v>
      </c>
      <c r="D1153" t="s">
        <v>88</v>
      </c>
      <c r="E1153">
        <v>0.26300000000000001</v>
      </c>
      <c r="F1153" s="2">
        <v>12500</v>
      </c>
      <c r="G1153" s="2">
        <v>3281.25</v>
      </c>
    </row>
    <row r="1154" spans="1:7" customFormat="1" x14ac:dyDescent="0.25">
      <c r="A1154" t="s">
        <v>195</v>
      </c>
      <c r="B1154" t="s">
        <v>196</v>
      </c>
      <c r="D1154" t="s">
        <v>88</v>
      </c>
      <c r="E1154">
        <v>1</v>
      </c>
      <c r="F1154" s="2">
        <v>200</v>
      </c>
      <c r="G1154" s="2">
        <v>200</v>
      </c>
    </row>
    <row r="1155" spans="1:7" customFormat="1" x14ac:dyDescent="0.25">
      <c r="A1155" t="s">
        <v>197</v>
      </c>
      <c r="B1155" t="s">
        <v>198</v>
      </c>
      <c r="D1155" t="s">
        <v>79</v>
      </c>
      <c r="E1155">
        <v>4</v>
      </c>
      <c r="F1155" s="2">
        <v>60</v>
      </c>
      <c r="G1155" s="2">
        <v>240</v>
      </c>
    </row>
    <row r="1156" spans="1:7" customFormat="1" x14ac:dyDescent="0.25">
      <c r="A1156" t="s">
        <v>199</v>
      </c>
      <c r="B1156" t="s">
        <v>200</v>
      </c>
      <c r="D1156" t="s">
        <v>65</v>
      </c>
      <c r="E1156">
        <v>0.05</v>
      </c>
      <c r="F1156" s="2">
        <v>1200</v>
      </c>
      <c r="G1156" s="2">
        <v>60</v>
      </c>
    </row>
    <row r="1157" spans="1:7" customFormat="1" x14ac:dyDescent="0.25">
      <c r="A1157" t="s">
        <v>201</v>
      </c>
      <c r="B1157" t="s">
        <v>202</v>
      </c>
      <c r="D1157" t="s">
        <v>76</v>
      </c>
      <c r="E1157">
        <v>1E-3</v>
      </c>
      <c r="F1157" s="2">
        <v>390000</v>
      </c>
      <c r="G1157" s="2">
        <v>338.14</v>
      </c>
    </row>
    <row r="1158" spans="1:7" customFormat="1" x14ac:dyDescent="0.25">
      <c r="F1158" s="2"/>
      <c r="G1158" s="2"/>
    </row>
    <row r="1159" spans="1:7" x14ac:dyDescent="0.25">
      <c r="A1159" s="3"/>
      <c r="B1159" s="3"/>
      <c r="C1159" s="3"/>
      <c r="D1159" s="5" t="s">
        <v>31</v>
      </c>
      <c r="E1159" s="3"/>
      <c r="F1159" s="4"/>
      <c r="G1159" s="4">
        <v>3781.25</v>
      </c>
    </row>
    <row r="1160" spans="1:7" x14ac:dyDescent="0.25">
      <c r="A1160" s="3"/>
      <c r="B1160" s="3"/>
      <c r="C1160" s="3"/>
      <c r="D1160" s="5" t="s">
        <v>32</v>
      </c>
      <c r="E1160" s="3"/>
      <c r="F1160" s="4"/>
      <c r="G1160" s="4">
        <v>13545</v>
      </c>
    </row>
    <row r="1161" spans="1:7" x14ac:dyDescent="0.25">
      <c r="A1161" s="3"/>
      <c r="B1161" s="3"/>
      <c r="C1161" s="3"/>
      <c r="D1161" s="5" t="s">
        <v>33</v>
      </c>
      <c r="E1161" s="3"/>
      <c r="F1161" s="4"/>
      <c r="G1161" s="4">
        <v>3859.98</v>
      </c>
    </row>
    <row r="1162" spans="1:7" x14ac:dyDescent="0.25">
      <c r="A1162" s="3"/>
      <c r="B1162" s="3"/>
      <c r="C1162" s="3"/>
      <c r="D1162" s="5" t="s">
        <v>34</v>
      </c>
      <c r="E1162" s="3"/>
      <c r="F1162" s="4"/>
      <c r="G1162" s="4">
        <v>338.14</v>
      </c>
    </row>
    <row r="1163" spans="1:7" customFormat="1" x14ac:dyDescent="0.25">
      <c r="F1163" s="2"/>
      <c r="G1163" s="2"/>
    </row>
    <row r="1164" spans="1:7" x14ac:dyDescent="0.25">
      <c r="A1164" s="3"/>
      <c r="B1164" s="5"/>
      <c r="C1164" s="5"/>
      <c r="D1164" s="5" t="s">
        <v>35</v>
      </c>
      <c r="E1164" s="3"/>
      <c r="F1164" s="4"/>
      <c r="G1164" s="4">
        <v>21524.37</v>
      </c>
    </row>
    <row r="1165" spans="1:7" x14ac:dyDescent="0.25">
      <c r="A1165" s="3"/>
      <c r="B1165" s="5"/>
      <c r="C1165" s="5"/>
      <c r="D1165" s="5" t="s">
        <v>36</v>
      </c>
      <c r="E1165" s="3"/>
      <c r="F1165" s="4"/>
      <c r="G1165" s="4">
        <v>176499.83</v>
      </c>
    </row>
    <row r="1166" spans="1:7" x14ac:dyDescent="0.25">
      <c r="A1166" s="6" t="s">
        <v>345</v>
      </c>
      <c r="B1166" s="6" t="s">
        <v>346</v>
      </c>
      <c r="C1166" s="6"/>
      <c r="D1166" s="6" t="s">
        <v>179</v>
      </c>
      <c r="E1166" s="7">
        <v>0</v>
      </c>
      <c r="F1166" s="7"/>
      <c r="G1166" s="7"/>
    </row>
    <row r="1167" spans="1:7" customFormat="1" x14ac:dyDescent="0.25">
      <c r="F1167" s="2"/>
      <c r="G1167" s="2"/>
    </row>
    <row r="1168" spans="1:7" x14ac:dyDescent="0.25">
      <c r="A1168" s="3"/>
      <c r="B1168" s="3"/>
      <c r="C1168" s="3"/>
      <c r="D1168" s="3"/>
      <c r="E1168" s="3"/>
      <c r="F1168" s="4"/>
      <c r="G1168" s="4"/>
    </row>
    <row r="1169" spans="1:7" x14ac:dyDescent="0.25">
      <c r="A1169" s="12" t="s">
        <v>5</v>
      </c>
      <c r="B1169" s="12" t="s">
        <v>6</v>
      </c>
      <c r="C1169" s="12"/>
      <c r="D1169" s="8" t="s">
        <v>7</v>
      </c>
      <c r="E1169" s="8" t="s">
        <v>8</v>
      </c>
      <c r="F1169" s="9" t="s">
        <v>4</v>
      </c>
      <c r="G1169" s="9" t="s">
        <v>1205</v>
      </c>
    </row>
    <row r="1170" spans="1:7" x14ac:dyDescent="0.25">
      <c r="F1170" s="8" t="s">
        <v>9</v>
      </c>
      <c r="G1170" s="8" t="s">
        <v>9</v>
      </c>
    </row>
    <row r="1171" spans="1:7" customFormat="1" x14ac:dyDescent="0.25">
      <c r="F1171" s="2"/>
      <c r="G1171" s="2"/>
    </row>
    <row r="1172" spans="1:7" customFormat="1" x14ac:dyDescent="0.25">
      <c r="F1172" s="2"/>
      <c r="G1172" s="2"/>
    </row>
    <row r="1173" spans="1:7" customFormat="1" x14ac:dyDescent="0.25">
      <c r="F1173" s="2"/>
      <c r="G1173" s="2"/>
    </row>
    <row r="1174" spans="1:7" x14ac:dyDescent="0.25">
      <c r="A1174" s="3"/>
      <c r="B1174" s="5"/>
      <c r="C1174" s="5"/>
      <c r="D1174" s="5" t="s">
        <v>35</v>
      </c>
      <c r="E1174" s="3"/>
      <c r="F1174" s="4"/>
      <c r="G1174" s="4">
        <v>0</v>
      </c>
    </row>
    <row r="1175" spans="1:7" x14ac:dyDescent="0.25">
      <c r="A1175" s="3"/>
      <c r="B1175" s="5"/>
      <c r="C1175" s="5"/>
      <c r="D1175" s="5" t="s">
        <v>36</v>
      </c>
      <c r="E1175" s="3"/>
      <c r="F1175" s="4"/>
      <c r="G1175" s="4">
        <v>0</v>
      </c>
    </row>
    <row r="1176" spans="1:7" x14ac:dyDescent="0.25">
      <c r="A1176" s="6" t="s">
        <v>347</v>
      </c>
      <c r="B1176" s="6" t="s">
        <v>226</v>
      </c>
      <c r="C1176" s="6"/>
      <c r="D1176" s="6" t="s">
        <v>79</v>
      </c>
      <c r="E1176" s="7">
        <v>12</v>
      </c>
      <c r="F1176" s="7"/>
      <c r="G1176" s="7"/>
    </row>
    <row r="1177" spans="1:7" customFormat="1" x14ac:dyDescent="0.25">
      <c r="F1177" s="2"/>
      <c r="G1177" s="2"/>
    </row>
    <row r="1178" spans="1:7" x14ac:dyDescent="0.25">
      <c r="A1178" s="3"/>
      <c r="B1178" s="3"/>
      <c r="C1178" s="3"/>
      <c r="D1178" s="3"/>
      <c r="E1178" s="3"/>
      <c r="F1178" s="4"/>
      <c r="G1178" s="4"/>
    </row>
    <row r="1179" spans="1:7" x14ac:dyDescent="0.25">
      <c r="A1179" s="12" t="s">
        <v>5</v>
      </c>
      <c r="B1179" s="12" t="s">
        <v>6</v>
      </c>
      <c r="C1179" s="12"/>
      <c r="D1179" s="8" t="s">
        <v>7</v>
      </c>
      <c r="E1179" s="8" t="s">
        <v>8</v>
      </c>
      <c r="F1179" s="9" t="s">
        <v>4</v>
      </c>
      <c r="G1179" s="9" t="s">
        <v>1205</v>
      </c>
    </row>
    <row r="1180" spans="1:7" x14ac:dyDescent="0.25">
      <c r="F1180" s="8" t="s">
        <v>9</v>
      </c>
      <c r="G1180" s="8" t="s">
        <v>9</v>
      </c>
    </row>
    <row r="1181" spans="1:7" customFormat="1" x14ac:dyDescent="0.25">
      <c r="F1181" s="2"/>
      <c r="G1181" s="2"/>
    </row>
    <row r="1182" spans="1:7" customFormat="1" x14ac:dyDescent="0.25">
      <c r="A1182" t="s">
        <v>227</v>
      </c>
      <c r="B1182" t="s">
        <v>228</v>
      </c>
      <c r="D1182" t="s">
        <v>65</v>
      </c>
      <c r="E1182">
        <v>1.17</v>
      </c>
      <c r="F1182" s="2"/>
      <c r="G1182" s="2"/>
    </row>
    <row r="1183" spans="1:7" customFormat="1" x14ac:dyDescent="0.25">
      <c r="A1183" t="s">
        <v>215</v>
      </c>
      <c r="B1183" t="s">
        <v>216</v>
      </c>
      <c r="D1183" t="s">
        <v>14</v>
      </c>
      <c r="E1183">
        <v>0.30399999999999999</v>
      </c>
      <c r="F1183" s="2"/>
      <c r="G1183" s="2"/>
    </row>
    <row r="1184" spans="1:7" customFormat="1" x14ac:dyDescent="0.25">
      <c r="A1184" t="s">
        <v>217</v>
      </c>
      <c r="B1184" t="s">
        <v>218</v>
      </c>
      <c r="D1184" t="s">
        <v>14</v>
      </c>
      <c r="E1184">
        <v>0.30399999999999999</v>
      </c>
      <c r="F1184" s="2">
        <v>5418</v>
      </c>
      <c r="G1184" s="2">
        <v>1647.07</v>
      </c>
    </row>
    <row r="1185" spans="1:7" customFormat="1" x14ac:dyDescent="0.25">
      <c r="A1185" t="s">
        <v>54</v>
      </c>
      <c r="B1185" t="s">
        <v>55</v>
      </c>
      <c r="D1185" t="s">
        <v>56</v>
      </c>
      <c r="E1185">
        <v>0.30399999999999999</v>
      </c>
      <c r="F1185" s="2">
        <v>1543.99</v>
      </c>
      <c r="G1185" s="2">
        <v>469.37</v>
      </c>
    </row>
    <row r="1186" spans="1:7" customFormat="1" x14ac:dyDescent="0.25">
      <c r="A1186" t="s">
        <v>219</v>
      </c>
      <c r="B1186" t="s">
        <v>220</v>
      </c>
      <c r="D1186" t="s">
        <v>65</v>
      </c>
      <c r="E1186">
        <v>1.2290000000000001</v>
      </c>
      <c r="F1186" s="2">
        <v>480</v>
      </c>
      <c r="G1186" s="2">
        <v>589.67999999999995</v>
      </c>
    </row>
    <row r="1187" spans="1:7" customFormat="1" x14ac:dyDescent="0.25">
      <c r="A1187" t="s">
        <v>229</v>
      </c>
      <c r="B1187" t="s">
        <v>230</v>
      </c>
      <c r="D1187" t="s">
        <v>65</v>
      </c>
      <c r="E1187">
        <v>2.3E-2</v>
      </c>
      <c r="F1187" s="2">
        <v>6378</v>
      </c>
      <c r="G1187" s="2">
        <v>149.25</v>
      </c>
    </row>
    <row r="1188" spans="1:7" customFormat="1" x14ac:dyDescent="0.25">
      <c r="F1188" s="2"/>
      <c r="G1188" s="2"/>
    </row>
    <row r="1189" spans="1:7" x14ac:dyDescent="0.25">
      <c r="A1189" s="3"/>
      <c r="B1189" s="3"/>
      <c r="C1189" s="3"/>
      <c r="D1189" s="5" t="s">
        <v>31</v>
      </c>
      <c r="E1189" s="3"/>
      <c r="F1189" s="4"/>
      <c r="G1189" s="4">
        <v>738.93</v>
      </c>
    </row>
    <row r="1190" spans="1:7" x14ac:dyDescent="0.25">
      <c r="A1190" s="3"/>
      <c r="B1190" s="3"/>
      <c r="C1190" s="3"/>
      <c r="D1190" s="5" t="s">
        <v>32</v>
      </c>
      <c r="E1190" s="3"/>
      <c r="F1190" s="4"/>
      <c r="G1190" s="4">
        <v>1647.07</v>
      </c>
    </row>
    <row r="1191" spans="1:7" x14ac:dyDescent="0.25">
      <c r="A1191" s="3"/>
      <c r="B1191" s="3"/>
      <c r="C1191" s="3"/>
      <c r="D1191" s="5" t="s">
        <v>33</v>
      </c>
      <c r="E1191" s="3"/>
      <c r="F1191" s="4"/>
      <c r="G1191" s="4">
        <v>469.37</v>
      </c>
    </row>
    <row r="1192" spans="1:7" customFormat="1" x14ac:dyDescent="0.25">
      <c r="F1192" s="2"/>
      <c r="G1192" s="2"/>
    </row>
    <row r="1193" spans="1:7" x14ac:dyDescent="0.25">
      <c r="A1193" s="3"/>
      <c r="B1193" s="5"/>
      <c r="C1193" s="5"/>
      <c r="D1193" s="5" t="s">
        <v>35</v>
      </c>
      <c r="E1193" s="3"/>
      <c r="F1193" s="4"/>
      <c r="G1193" s="4">
        <v>2856.77</v>
      </c>
    </row>
    <row r="1194" spans="1:7" x14ac:dyDescent="0.25">
      <c r="A1194" s="3"/>
      <c r="B1194" s="5"/>
      <c r="C1194" s="5"/>
      <c r="D1194" s="5" t="s">
        <v>36</v>
      </c>
      <c r="E1194" s="3"/>
      <c r="F1194" s="4"/>
      <c r="G1194" s="4">
        <v>34281.24</v>
      </c>
    </row>
    <row r="1195" spans="1:7" x14ac:dyDescent="0.25">
      <c r="A1195" s="6" t="s">
        <v>348</v>
      </c>
      <c r="B1195" s="6" t="s">
        <v>212</v>
      </c>
      <c r="C1195" s="6"/>
      <c r="D1195" s="6" t="s">
        <v>65</v>
      </c>
      <c r="E1195" s="7">
        <v>575</v>
      </c>
      <c r="F1195" s="7"/>
      <c r="G1195" s="7"/>
    </row>
    <row r="1196" spans="1:7" customFormat="1" x14ac:dyDescent="0.25">
      <c r="F1196" s="2"/>
      <c r="G1196" s="2"/>
    </row>
    <row r="1197" spans="1:7" x14ac:dyDescent="0.25">
      <c r="A1197" s="3"/>
      <c r="B1197" s="3"/>
      <c r="C1197" s="3"/>
      <c r="D1197" s="3"/>
      <c r="E1197" s="3"/>
      <c r="F1197" s="4"/>
      <c r="G1197" s="4"/>
    </row>
    <row r="1198" spans="1:7" x14ac:dyDescent="0.25">
      <c r="A1198" s="12" t="s">
        <v>5</v>
      </c>
      <c r="B1198" s="12" t="s">
        <v>6</v>
      </c>
      <c r="C1198" s="12"/>
      <c r="D1198" s="8" t="s">
        <v>7</v>
      </c>
      <c r="E1198" s="8" t="s">
        <v>8</v>
      </c>
      <c r="F1198" s="9" t="s">
        <v>4</v>
      </c>
      <c r="G1198" s="9" t="s">
        <v>1205</v>
      </c>
    </row>
    <row r="1199" spans="1:7" x14ac:dyDescent="0.25">
      <c r="F1199" s="8" t="s">
        <v>9</v>
      </c>
      <c r="G1199" s="8" t="s">
        <v>9</v>
      </c>
    </row>
    <row r="1200" spans="1:7" customFormat="1" x14ac:dyDescent="0.25">
      <c r="F1200" s="2"/>
      <c r="G1200" s="2"/>
    </row>
    <row r="1201" spans="1:7" customFormat="1" x14ac:dyDescent="0.25">
      <c r="A1201" t="s">
        <v>213</v>
      </c>
      <c r="B1201" t="s">
        <v>214</v>
      </c>
      <c r="D1201" t="s">
        <v>65</v>
      </c>
      <c r="E1201">
        <v>1</v>
      </c>
      <c r="F1201" s="2"/>
      <c r="G1201" s="2"/>
    </row>
    <row r="1202" spans="1:7" customFormat="1" x14ac:dyDescent="0.25">
      <c r="A1202" t="s">
        <v>215</v>
      </c>
      <c r="B1202" t="s">
        <v>216</v>
      </c>
      <c r="D1202" t="s">
        <v>14</v>
      </c>
      <c r="E1202">
        <v>4.4999999999999998E-2</v>
      </c>
      <c r="F1202" s="2"/>
      <c r="G1202" s="2"/>
    </row>
    <row r="1203" spans="1:7" customFormat="1" x14ac:dyDescent="0.25">
      <c r="A1203" t="s">
        <v>217</v>
      </c>
      <c r="B1203" t="s">
        <v>218</v>
      </c>
      <c r="D1203" t="s">
        <v>14</v>
      </c>
      <c r="E1203">
        <v>4.4999999999999998E-2</v>
      </c>
      <c r="F1203" s="2">
        <v>5418</v>
      </c>
      <c r="G1203" s="2">
        <v>243.81</v>
      </c>
    </row>
    <row r="1204" spans="1:7" customFormat="1" x14ac:dyDescent="0.25">
      <c r="A1204" t="s">
        <v>54</v>
      </c>
      <c r="B1204" t="s">
        <v>55</v>
      </c>
      <c r="D1204" t="s">
        <v>56</v>
      </c>
      <c r="E1204">
        <v>4.4999999999999998E-2</v>
      </c>
      <c r="F1204" s="2">
        <v>1543.99</v>
      </c>
      <c r="G1204" s="2">
        <v>69.48</v>
      </c>
    </row>
    <row r="1205" spans="1:7" customFormat="1" x14ac:dyDescent="0.25">
      <c r="A1205" t="s">
        <v>219</v>
      </c>
      <c r="B1205" t="s">
        <v>220</v>
      </c>
      <c r="D1205" t="s">
        <v>65</v>
      </c>
      <c r="E1205">
        <v>1.05</v>
      </c>
      <c r="F1205" s="2">
        <v>480</v>
      </c>
      <c r="G1205" s="2">
        <v>504</v>
      </c>
    </row>
    <row r="1206" spans="1:7" customFormat="1" x14ac:dyDescent="0.25">
      <c r="A1206" t="s">
        <v>221</v>
      </c>
      <c r="B1206" t="s">
        <v>222</v>
      </c>
      <c r="D1206" t="s">
        <v>65</v>
      </c>
      <c r="E1206">
        <v>0.01</v>
      </c>
      <c r="F1206" s="2">
        <v>670</v>
      </c>
      <c r="G1206" s="2">
        <v>6.7</v>
      </c>
    </row>
    <row r="1207" spans="1:7" customFormat="1" x14ac:dyDescent="0.25">
      <c r="A1207" t="s">
        <v>223</v>
      </c>
      <c r="B1207" t="s">
        <v>224</v>
      </c>
      <c r="D1207" t="s">
        <v>76</v>
      </c>
      <c r="E1207" s="1">
        <v>390000</v>
      </c>
      <c r="F1207" s="2">
        <v>12.63</v>
      </c>
      <c r="G1207" s="2"/>
    </row>
    <row r="1208" spans="1:7" customFormat="1" x14ac:dyDescent="0.25">
      <c r="F1208" s="2"/>
      <c r="G1208" s="2"/>
    </row>
    <row r="1209" spans="1:7" x14ac:dyDescent="0.25">
      <c r="A1209" s="3"/>
      <c r="B1209" s="3"/>
      <c r="C1209" s="3"/>
      <c r="D1209" s="5" t="s">
        <v>31</v>
      </c>
      <c r="E1209" s="3"/>
      <c r="F1209" s="4"/>
      <c r="G1209" s="4">
        <v>510.7</v>
      </c>
    </row>
    <row r="1210" spans="1:7" x14ac:dyDescent="0.25">
      <c r="A1210" s="3"/>
      <c r="B1210" s="3"/>
      <c r="C1210" s="3"/>
      <c r="D1210" s="5" t="s">
        <v>32</v>
      </c>
      <c r="E1210" s="3"/>
      <c r="F1210" s="4"/>
      <c r="G1210" s="4">
        <v>243.81</v>
      </c>
    </row>
    <row r="1211" spans="1:7" x14ac:dyDescent="0.25">
      <c r="A1211" s="3"/>
      <c r="B1211" s="3"/>
      <c r="C1211" s="3"/>
      <c r="D1211" s="5" t="s">
        <v>33</v>
      </c>
      <c r="E1211" s="3"/>
      <c r="F1211" s="4"/>
      <c r="G1211" s="4">
        <v>69.48</v>
      </c>
    </row>
    <row r="1212" spans="1:7" x14ac:dyDescent="0.25">
      <c r="A1212" s="3"/>
      <c r="B1212" s="3"/>
      <c r="C1212" s="3"/>
      <c r="D1212" s="5" t="s">
        <v>34</v>
      </c>
      <c r="E1212" s="3"/>
      <c r="F1212" s="4"/>
      <c r="G1212" s="4">
        <v>12.63</v>
      </c>
    </row>
    <row r="1213" spans="1:7" customFormat="1" x14ac:dyDescent="0.25">
      <c r="F1213" s="2"/>
      <c r="G1213" s="2"/>
    </row>
    <row r="1214" spans="1:7" x14ac:dyDescent="0.25">
      <c r="A1214" s="3"/>
      <c r="B1214" s="5"/>
      <c r="C1214" s="5"/>
      <c r="D1214" s="5" t="s">
        <v>35</v>
      </c>
      <c r="E1214" s="3"/>
      <c r="F1214" s="4"/>
      <c r="G1214" s="4">
        <v>836.62</v>
      </c>
    </row>
    <row r="1215" spans="1:7" x14ac:dyDescent="0.25">
      <c r="A1215" s="3"/>
      <c r="B1215" s="5"/>
      <c r="C1215" s="5"/>
      <c r="D1215" s="5" t="s">
        <v>36</v>
      </c>
      <c r="E1215" s="3"/>
      <c r="F1215" s="4"/>
      <c r="G1215" s="4">
        <v>481056.5</v>
      </c>
    </row>
    <row r="1216" spans="1:7" x14ac:dyDescent="0.25">
      <c r="A1216" s="6" t="s">
        <v>349</v>
      </c>
      <c r="B1216" s="6" t="s">
        <v>350</v>
      </c>
      <c r="C1216" s="6"/>
      <c r="D1216" s="6" t="s">
        <v>88</v>
      </c>
      <c r="E1216" s="7">
        <v>5.5</v>
      </c>
      <c r="F1216" s="7"/>
      <c r="G1216" s="7"/>
    </row>
    <row r="1217" spans="1:7" customFormat="1" x14ac:dyDescent="0.25">
      <c r="F1217" s="2"/>
      <c r="G1217" s="2"/>
    </row>
    <row r="1218" spans="1:7" x14ac:dyDescent="0.25">
      <c r="A1218" s="3"/>
      <c r="B1218" s="3"/>
      <c r="C1218" s="3"/>
      <c r="D1218" s="3"/>
      <c r="E1218" s="3"/>
      <c r="F1218" s="4"/>
      <c r="G1218" s="4"/>
    </row>
    <row r="1219" spans="1:7" x14ac:dyDescent="0.25">
      <c r="A1219" s="12" t="s">
        <v>5</v>
      </c>
      <c r="B1219" s="12" t="s">
        <v>6</v>
      </c>
      <c r="C1219" s="12"/>
      <c r="D1219" s="8" t="s">
        <v>7</v>
      </c>
      <c r="E1219" s="8" t="s">
        <v>8</v>
      </c>
      <c r="F1219" s="9" t="s">
        <v>4</v>
      </c>
      <c r="G1219" s="9" t="s">
        <v>1205</v>
      </c>
    </row>
    <row r="1220" spans="1:7" x14ac:dyDescent="0.25">
      <c r="F1220" s="8" t="s">
        <v>9</v>
      </c>
      <c r="G1220" s="8" t="s">
        <v>9</v>
      </c>
    </row>
    <row r="1221" spans="1:7" customFormat="1" x14ac:dyDescent="0.25">
      <c r="F1221" s="2"/>
      <c r="G1221" s="2"/>
    </row>
    <row r="1222" spans="1:7" customFormat="1" x14ac:dyDescent="0.25">
      <c r="A1222" t="s">
        <v>351</v>
      </c>
      <c r="B1222" t="s">
        <v>350</v>
      </c>
      <c r="D1222" t="s">
        <v>88</v>
      </c>
      <c r="E1222">
        <v>1</v>
      </c>
      <c r="F1222" s="2"/>
      <c r="G1222" s="2"/>
    </row>
    <row r="1223" spans="1:7" customFormat="1" x14ac:dyDescent="0.25">
      <c r="A1223" t="s">
        <v>50</v>
      </c>
      <c r="B1223" t="s">
        <v>51</v>
      </c>
      <c r="D1223" t="s">
        <v>14</v>
      </c>
      <c r="E1223">
        <v>5</v>
      </c>
      <c r="F1223" s="2"/>
      <c r="G1223" s="2"/>
    </row>
    <row r="1224" spans="1:7" customFormat="1" x14ac:dyDescent="0.25">
      <c r="A1224" t="s">
        <v>52</v>
      </c>
      <c r="B1224" t="s">
        <v>53</v>
      </c>
      <c r="D1224" t="s">
        <v>14</v>
      </c>
      <c r="E1224">
        <v>5</v>
      </c>
      <c r="F1224" s="2">
        <v>5418</v>
      </c>
      <c r="G1224" s="2">
        <v>27090</v>
      </c>
    </row>
    <row r="1225" spans="1:7" customFormat="1" x14ac:dyDescent="0.25">
      <c r="A1225" t="s">
        <v>54</v>
      </c>
      <c r="B1225" t="s">
        <v>55</v>
      </c>
      <c r="D1225" t="s">
        <v>56</v>
      </c>
      <c r="E1225">
        <v>5</v>
      </c>
      <c r="F1225" s="2">
        <v>1543.99</v>
      </c>
      <c r="G1225" s="2">
        <v>7719.95</v>
      </c>
    </row>
    <row r="1226" spans="1:7" customFormat="1" x14ac:dyDescent="0.25">
      <c r="F1226" s="2"/>
      <c r="G1226" s="2"/>
    </row>
    <row r="1227" spans="1:7" x14ac:dyDescent="0.25">
      <c r="A1227" s="3"/>
      <c r="B1227" s="3"/>
      <c r="C1227" s="3"/>
      <c r="D1227" s="5" t="s">
        <v>32</v>
      </c>
      <c r="E1227" s="3"/>
      <c r="F1227" s="4"/>
      <c r="G1227" s="4">
        <v>27090</v>
      </c>
    </row>
    <row r="1228" spans="1:7" x14ac:dyDescent="0.25">
      <c r="A1228" s="3"/>
      <c r="B1228" s="3"/>
      <c r="C1228" s="3"/>
      <c r="D1228" s="5" t="s">
        <v>33</v>
      </c>
      <c r="E1228" s="3"/>
      <c r="F1228" s="4"/>
      <c r="G1228" s="4">
        <v>7719.95</v>
      </c>
    </row>
    <row r="1229" spans="1:7" customFormat="1" x14ac:dyDescent="0.25">
      <c r="F1229" s="2"/>
      <c r="G1229" s="2"/>
    </row>
    <row r="1230" spans="1:7" x14ac:dyDescent="0.25">
      <c r="A1230" s="3"/>
      <c r="B1230" s="5"/>
      <c r="C1230" s="5"/>
      <c r="D1230" s="5" t="s">
        <v>35</v>
      </c>
      <c r="E1230" s="3"/>
      <c r="F1230" s="4"/>
      <c r="G1230" s="4">
        <v>34809.949999999997</v>
      </c>
    </row>
    <row r="1231" spans="1:7" x14ac:dyDescent="0.25">
      <c r="A1231" s="3"/>
      <c r="B1231" s="5"/>
      <c r="C1231" s="5"/>
      <c r="D1231" s="5" t="s">
        <v>36</v>
      </c>
      <c r="E1231" s="3"/>
      <c r="F1231" s="4"/>
      <c r="G1231" s="4">
        <v>191454.73</v>
      </c>
    </row>
    <row r="1232" spans="1:7" x14ac:dyDescent="0.25">
      <c r="A1232" s="6" t="s">
        <v>352</v>
      </c>
      <c r="B1232" s="6" t="s">
        <v>232</v>
      </c>
      <c r="C1232" s="6"/>
      <c r="D1232" s="6" t="s">
        <v>65</v>
      </c>
      <c r="E1232" s="7">
        <v>1560</v>
      </c>
      <c r="F1232" s="7"/>
      <c r="G1232" s="7"/>
    </row>
    <row r="1233" spans="1:7" customFormat="1" x14ac:dyDescent="0.25">
      <c r="F1233" s="2"/>
      <c r="G1233" s="2"/>
    </row>
    <row r="1234" spans="1:7" x14ac:dyDescent="0.25">
      <c r="A1234" s="3"/>
      <c r="B1234" s="3"/>
      <c r="C1234" s="3"/>
      <c r="D1234" s="3"/>
      <c r="E1234" s="3"/>
      <c r="F1234" s="4"/>
      <c r="G1234" s="4"/>
    </row>
    <row r="1235" spans="1:7" x14ac:dyDescent="0.25">
      <c r="A1235" s="12" t="s">
        <v>5</v>
      </c>
      <c r="B1235" s="12" t="s">
        <v>6</v>
      </c>
      <c r="C1235" s="12"/>
      <c r="D1235" s="8" t="s">
        <v>7</v>
      </c>
      <c r="E1235" s="8" t="s">
        <v>8</v>
      </c>
      <c r="F1235" s="9" t="s">
        <v>4</v>
      </c>
      <c r="G1235" s="9" t="s">
        <v>1205</v>
      </c>
    </row>
    <row r="1236" spans="1:7" x14ac:dyDescent="0.25">
      <c r="F1236" s="8" t="s">
        <v>9</v>
      </c>
      <c r="G1236" s="8" t="s">
        <v>9</v>
      </c>
    </row>
    <row r="1237" spans="1:7" customFormat="1" x14ac:dyDescent="0.25">
      <c r="F1237" s="2"/>
      <c r="G1237" s="2"/>
    </row>
    <row r="1238" spans="1:7" customFormat="1" x14ac:dyDescent="0.25">
      <c r="A1238" t="s">
        <v>233</v>
      </c>
      <c r="B1238" t="s">
        <v>234</v>
      </c>
      <c r="D1238" t="s">
        <v>65</v>
      </c>
      <c r="E1238">
        <v>1</v>
      </c>
      <c r="F1238" s="2"/>
      <c r="G1238" s="2"/>
    </row>
    <row r="1239" spans="1:7" customFormat="1" x14ac:dyDescent="0.25">
      <c r="A1239" t="s">
        <v>50</v>
      </c>
      <c r="B1239" t="s">
        <v>51</v>
      </c>
      <c r="D1239" t="s">
        <v>14</v>
      </c>
      <c r="E1239">
        <v>0.3</v>
      </c>
      <c r="F1239" s="2"/>
      <c r="G1239" s="2"/>
    </row>
    <row r="1240" spans="1:7" customFormat="1" x14ac:dyDescent="0.25">
      <c r="A1240" t="s">
        <v>52</v>
      </c>
      <c r="B1240" t="s">
        <v>53</v>
      </c>
      <c r="D1240" t="s">
        <v>14</v>
      </c>
      <c r="E1240">
        <v>0.3</v>
      </c>
      <c r="F1240" s="2">
        <v>5418</v>
      </c>
      <c r="G1240" s="2">
        <v>1625.4</v>
      </c>
    </row>
    <row r="1241" spans="1:7" customFormat="1" x14ac:dyDescent="0.25">
      <c r="A1241" t="s">
        <v>54</v>
      </c>
      <c r="B1241" t="s">
        <v>55</v>
      </c>
      <c r="D1241" t="s">
        <v>56</v>
      </c>
      <c r="E1241">
        <v>0.3</v>
      </c>
      <c r="F1241" s="2">
        <v>1543.99</v>
      </c>
      <c r="G1241" s="2">
        <v>463.2</v>
      </c>
    </row>
    <row r="1242" spans="1:7" customFormat="1" x14ac:dyDescent="0.25">
      <c r="F1242" s="2"/>
      <c r="G1242" s="2"/>
    </row>
    <row r="1243" spans="1:7" x14ac:dyDescent="0.25">
      <c r="A1243" s="3"/>
      <c r="B1243" s="3"/>
      <c r="C1243" s="3"/>
      <c r="D1243" s="5" t="s">
        <v>32</v>
      </c>
      <c r="E1243" s="3"/>
      <c r="F1243" s="4"/>
      <c r="G1243" s="4">
        <v>1625.4</v>
      </c>
    </row>
    <row r="1244" spans="1:7" x14ac:dyDescent="0.25">
      <c r="A1244" s="3"/>
      <c r="B1244" s="3"/>
      <c r="C1244" s="3"/>
      <c r="D1244" s="5" t="s">
        <v>33</v>
      </c>
      <c r="E1244" s="3"/>
      <c r="F1244" s="4"/>
      <c r="G1244" s="4">
        <v>463.2</v>
      </c>
    </row>
    <row r="1245" spans="1:7" customFormat="1" x14ac:dyDescent="0.25">
      <c r="F1245" s="2"/>
      <c r="G1245" s="2"/>
    </row>
    <row r="1246" spans="1:7" x14ac:dyDescent="0.25">
      <c r="A1246" s="3"/>
      <c r="B1246" s="5"/>
      <c r="C1246" s="5"/>
      <c r="D1246" s="5" t="s">
        <v>35</v>
      </c>
      <c r="E1246" s="3"/>
      <c r="F1246" s="4"/>
      <c r="G1246" s="4">
        <v>2088.6</v>
      </c>
    </row>
    <row r="1247" spans="1:7" x14ac:dyDescent="0.25">
      <c r="A1247" s="3"/>
      <c r="B1247" s="5"/>
      <c r="C1247" s="5"/>
      <c r="D1247" s="5" t="s">
        <v>36</v>
      </c>
      <c r="E1247" s="3"/>
      <c r="F1247" s="4"/>
      <c r="G1247" s="4">
        <v>3258216</v>
      </c>
    </row>
    <row r="1248" spans="1:7" x14ac:dyDescent="0.25">
      <c r="A1248" s="6" t="s">
        <v>353</v>
      </c>
      <c r="B1248" s="6" t="s">
        <v>354</v>
      </c>
      <c r="C1248" s="6"/>
      <c r="D1248" s="6" t="s">
        <v>243</v>
      </c>
      <c r="E1248" s="7">
        <v>165</v>
      </c>
      <c r="F1248" s="7"/>
      <c r="G1248" s="7"/>
    </row>
    <row r="1249" spans="1:7" customFormat="1" x14ac:dyDescent="0.25">
      <c r="F1249" s="2"/>
      <c r="G1249" s="2"/>
    </row>
    <row r="1250" spans="1:7" x14ac:dyDescent="0.25">
      <c r="A1250" s="3"/>
      <c r="B1250" s="3"/>
      <c r="C1250" s="3"/>
      <c r="D1250" s="3"/>
      <c r="E1250" s="3"/>
      <c r="F1250" s="4"/>
      <c r="G1250" s="4"/>
    </row>
    <row r="1251" spans="1:7" x14ac:dyDescent="0.25">
      <c r="A1251" s="12" t="s">
        <v>5</v>
      </c>
      <c r="B1251" s="12" t="s">
        <v>6</v>
      </c>
      <c r="C1251" s="12"/>
      <c r="D1251" s="8" t="s">
        <v>7</v>
      </c>
      <c r="E1251" s="8" t="s">
        <v>8</v>
      </c>
      <c r="F1251" s="9" t="s">
        <v>4</v>
      </c>
      <c r="G1251" s="9" t="s">
        <v>1205</v>
      </c>
    </row>
    <row r="1252" spans="1:7" x14ac:dyDescent="0.25">
      <c r="F1252" s="8" t="s">
        <v>9</v>
      </c>
      <c r="G1252" s="8" t="s">
        <v>9</v>
      </c>
    </row>
    <row r="1253" spans="1:7" customFormat="1" x14ac:dyDescent="0.25">
      <c r="F1253" s="2"/>
      <c r="G1253" s="2"/>
    </row>
    <row r="1254" spans="1:7" customFormat="1" x14ac:dyDescent="0.25">
      <c r="A1254" t="s">
        <v>244</v>
      </c>
      <c r="B1254" t="s">
        <v>245</v>
      </c>
      <c r="D1254" t="s">
        <v>246</v>
      </c>
      <c r="E1254">
        <v>1</v>
      </c>
      <c r="F1254" s="2"/>
      <c r="G1254" s="2"/>
    </row>
    <row r="1255" spans="1:7" customFormat="1" x14ac:dyDescent="0.25">
      <c r="A1255" t="s">
        <v>247</v>
      </c>
      <c r="B1255" t="s">
        <v>248</v>
      </c>
      <c r="D1255" t="s">
        <v>14</v>
      </c>
      <c r="E1255">
        <v>0.35</v>
      </c>
      <c r="F1255" s="2"/>
      <c r="G1255" s="2"/>
    </row>
    <row r="1256" spans="1:7" customFormat="1" x14ac:dyDescent="0.25">
      <c r="A1256" t="s">
        <v>249</v>
      </c>
      <c r="B1256" t="s">
        <v>248</v>
      </c>
      <c r="D1256" t="s">
        <v>14</v>
      </c>
      <c r="E1256">
        <v>0.35</v>
      </c>
      <c r="F1256" s="2">
        <v>5418</v>
      </c>
      <c r="G1256" s="2">
        <v>1896.3</v>
      </c>
    </row>
    <row r="1257" spans="1:7" customFormat="1" x14ac:dyDescent="0.25">
      <c r="A1257" t="s">
        <v>54</v>
      </c>
      <c r="B1257" t="s">
        <v>55</v>
      </c>
      <c r="D1257" t="s">
        <v>56</v>
      </c>
      <c r="E1257">
        <v>0.35</v>
      </c>
      <c r="F1257" s="2">
        <v>1543.99</v>
      </c>
      <c r="G1257" s="2">
        <v>540.4</v>
      </c>
    </row>
    <row r="1258" spans="1:7" customFormat="1" x14ac:dyDescent="0.25">
      <c r="A1258" t="s">
        <v>250</v>
      </c>
      <c r="B1258" t="s">
        <v>251</v>
      </c>
      <c r="D1258" t="s">
        <v>65</v>
      </c>
      <c r="E1258">
        <v>1.9950000000000001</v>
      </c>
      <c r="F1258" s="2">
        <v>470</v>
      </c>
      <c r="G1258" s="2">
        <v>937.65</v>
      </c>
    </row>
    <row r="1259" spans="1:7" customFormat="1" x14ac:dyDescent="0.25">
      <c r="F1259" s="2"/>
      <c r="G1259" s="2"/>
    </row>
    <row r="1260" spans="1:7" x14ac:dyDescent="0.25">
      <c r="A1260" s="3"/>
      <c r="B1260" s="3"/>
      <c r="C1260" s="3"/>
      <c r="D1260" s="5" t="s">
        <v>31</v>
      </c>
      <c r="E1260" s="3"/>
      <c r="F1260" s="4"/>
      <c r="G1260" s="4">
        <v>937.65</v>
      </c>
    </row>
    <row r="1261" spans="1:7" x14ac:dyDescent="0.25">
      <c r="A1261" s="3"/>
      <c r="B1261" s="3"/>
      <c r="C1261" s="3"/>
      <c r="D1261" s="5" t="s">
        <v>32</v>
      </c>
      <c r="E1261" s="3"/>
      <c r="F1261" s="4"/>
      <c r="G1261" s="4">
        <v>1896.3</v>
      </c>
    </row>
    <row r="1262" spans="1:7" x14ac:dyDescent="0.25">
      <c r="A1262" s="3"/>
      <c r="B1262" s="3"/>
      <c r="C1262" s="3"/>
      <c r="D1262" s="5" t="s">
        <v>33</v>
      </c>
      <c r="E1262" s="3"/>
      <c r="F1262" s="4"/>
      <c r="G1262" s="4">
        <v>540.4</v>
      </c>
    </row>
    <row r="1263" spans="1:7" customFormat="1" x14ac:dyDescent="0.25">
      <c r="F1263" s="2"/>
      <c r="G1263" s="2"/>
    </row>
    <row r="1264" spans="1:7" x14ac:dyDescent="0.25">
      <c r="A1264" s="3"/>
      <c r="B1264" s="5"/>
      <c r="C1264" s="5"/>
      <c r="D1264" s="5" t="s">
        <v>35</v>
      </c>
      <c r="E1264" s="3"/>
      <c r="F1264" s="4"/>
      <c r="G1264" s="4">
        <v>3374.35</v>
      </c>
    </row>
    <row r="1265" spans="1:7" x14ac:dyDescent="0.25">
      <c r="A1265" s="3"/>
      <c r="B1265" s="5"/>
      <c r="C1265" s="5"/>
      <c r="D1265" s="5" t="s">
        <v>36</v>
      </c>
      <c r="E1265" s="3"/>
      <c r="F1265" s="4"/>
      <c r="G1265" s="4">
        <v>556767.75</v>
      </c>
    </row>
    <row r="1266" spans="1:7" customFormat="1" x14ac:dyDescent="0.25">
      <c r="F1266" s="2"/>
      <c r="G1266" s="2"/>
    </row>
    <row r="1267" spans="1:7" x14ac:dyDescent="0.25">
      <c r="A1267" s="6" t="s">
        <v>355</v>
      </c>
      <c r="B1267" s="6" t="s">
        <v>356</v>
      </c>
      <c r="C1267" s="6"/>
      <c r="D1267" s="6" t="s">
        <v>88</v>
      </c>
      <c r="E1267" s="7">
        <v>154</v>
      </c>
      <c r="F1267" s="7"/>
      <c r="G1267" s="7"/>
    </row>
    <row r="1268" spans="1:7" customFormat="1" x14ac:dyDescent="0.25">
      <c r="F1268" s="2"/>
      <c r="G1268" s="2"/>
    </row>
    <row r="1269" spans="1:7" x14ac:dyDescent="0.25">
      <c r="A1269" s="3"/>
      <c r="B1269" s="3"/>
      <c r="C1269" s="3"/>
      <c r="D1269" s="3"/>
      <c r="E1269" s="3"/>
      <c r="F1269" s="4"/>
      <c r="G1269" s="4"/>
    </row>
    <row r="1270" spans="1:7" x14ac:dyDescent="0.25">
      <c r="A1270" s="12" t="s">
        <v>5</v>
      </c>
      <c r="B1270" s="12" t="s">
        <v>6</v>
      </c>
      <c r="C1270" s="12"/>
      <c r="D1270" s="8" t="s">
        <v>7</v>
      </c>
      <c r="E1270" s="8" t="s">
        <v>8</v>
      </c>
      <c r="F1270" s="9" t="s">
        <v>4</v>
      </c>
      <c r="G1270" s="9" t="s">
        <v>1205</v>
      </c>
    </row>
    <row r="1271" spans="1:7" x14ac:dyDescent="0.25">
      <c r="F1271" s="8" t="s">
        <v>9</v>
      </c>
      <c r="G1271" s="8" t="s">
        <v>9</v>
      </c>
    </row>
    <row r="1272" spans="1:7" customFormat="1" x14ac:dyDescent="0.25">
      <c r="F1272" s="2"/>
      <c r="G1272" s="2"/>
    </row>
    <row r="1273" spans="1:7" customFormat="1" x14ac:dyDescent="0.25">
      <c r="A1273" t="s">
        <v>357</v>
      </c>
      <c r="B1273" t="s">
        <v>358</v>
      </c>
      <c r="D1273" t="s">
        <v>88</v>
      </c>
      <c r="E1273">
        <v>1</v>
      </c>
      <c r="F1273" s="2">
        <v>118007</v>
      </c>
      <c r="G1273" s="2">
        <v>118007</v>
      </c>
    </row>
    <row r="1274" spans="1:7" customFormat="1" x14ac:dyDescent="0.25">
      <c r="F1274" s="2"/>
      <c r="G1274" s="2"/>
    </row>
    <row r="1275" spans="1:7" x14ac:dyDescent="0.25">
      <c r="A1275" s="3"/>
      <c r="B1275" s="3"/>
      <c r="C1275" s="3"/>
      <c r="D1275" s="5" t="s">
        <v>34</v>
      </c>
      <c r="E1275" s="3"/>
      <c r="F1275" s="4"/>
      <c r="G1275" s="4">
        <v>118007</v>
      </c>
    </row>
    <row r="1276" spans="1:7" customFormat="1" x14ac:dyDescent="0.25">
      <c r="F1276" s="2"/>
      <c r="G1276" s="2"/>
    </row>
    <row r="1277" spans="1:7" x14ac:dyDescent="0.25">
      <c r="A1277" s="3"/>
      <c r="B1277" s="5"/>
      <c r="C1277" s="5"/>
      <c r="D1277" s="5" t="s">
        <v>35</v>
      </c>
      <c r="E1277" s="3"/>
      <c r="F1277" s="4"/>
      <c r="G1277" s="4">
        <v>118007</v>
      </c>
    </row>
    <row r="1278" spans="1:7" x14ac:dyDescent="0.25">
      <c r="A1278" s="3"/>
      <c r="B1278" s="5"/>
      <c r="C1278" s="5"/>
      <c r="D1278" s="5" t="s">
        <v>36</v>
      </c>
      <c r="E1278" s="3"/>
      <c r="F1278" s="4"/>
      <c r="G1278" s="4">
        <v>18173078</v>
      </c>
    </row>
    <row r="1279" spans="1:7" x14ac:dyDescent="0.25">
      <c r="A1279" s="6" t="s">
        <v>359</v>
      </c>
      <c r="B1279" s="6" t="s">
        <v>360</v>
      </c>
      <c r="C1279" s="6"/>
      <c r="D1279" s="6" t="s">
        <v>88</v>
      </c>
      <c r="E1279" s="7">
        <v>28.5</v>
      </c>
      <c r="F1279" s="7"/>
      <c r="G1279" s="7"/>
    </row>
    <row r="1280" spans="1:7" customFormat="1" x14ac:dyDescent="0.25">
      <c r="F1280" s="2"/>
      <c r="G1280" s="2"/>
    </row>
    <row r="1281" spans="1:7" x14ac:dyDescent="0.25">
      <c r="A1281" s="3"/>
      <c r="B1281" s="3"/>
      <c r="C1281" s="3"/>
      <c r="D1281" s="3"/>
      <c r="E1281" s="3"/>
      <c r="F1281" s="4"/>
      <c r="G1281" s="4"/>
    </row>
    <row r="1282" spans="1:7" x14ac:dyDescent="0.25">
      <c r="A1282" s="12" t="s">
        <v>5</v>
      </c>
      <c r="B1282" s="12" t="s">
        <v>6</v>
      </c>
      <c r="C1282" s="12"/>
      <c r="D1282" s="8" t="s">
        <v>7</v>
      </c>
      <c r="E1282" s="8" t="s">
        <v>8</v>
      </c>
      <c r="F1282" s="9" t="s">
        <v>4</v>
      </c>
      <c r="G1282" s="9" t="s">
        <v>1205</v>
      </c>
    </row>
    <row r="1283" spans="1:7" x14ac:dyDescent="0.25">
      <c r="F1283" s="8" t="s">
        <v>9</v>
      </c>
      <c r="G1283" s="8" t="s">
        <v>9</v>
      </c>
    </row>
    <row r="1284" spans="1:7" customFormat="1" x14ac:dyDescent="0.25">
      <c r="F1284" s="2"/>
      <c r="G1284" s="2"/>
    </row>
    <row r="1285" spans="1:7" customFormat="1" x14ac:dyDescent="0.25">
      <c r="A1285" t="s">
        <v>357</v>
      </c>
      <c r="B1285" t="s">
        <v>358</v>
      </c>
      <c r="D1285" t="s">
        <v>88</v>
      </c>
      <c r="E1285">
        <v>1</v>
      </c>
      <c r="F1285" s="2">
        <v>118007</v>
      </c>
      <c r="G1285" s="2">
        <v>118007</v>
      </c>
    </row>
    <row r="1286" spans="1:7" customFormat="1" x14ac:dyDescent="0.25">
      <c r="F1286" s="2"/>
      <c r="G1286" s="2"/>
    </row>
    <row r="1287" spans="1:7" x14ac:dyDescent="0.25">
      <c r="A1287" s="3"/>
      <c r="B1287" s="3"/>
      <c r="C1287" s="3"/>
      <c r="D1287" s="5" t="s">
        <v>34</v>
      </c>
      <c r="E1287" s="3"/>
      <c r="F1287" s="4"/>
      <c r="G1287" s="4">
        <v>118007</v>
      </c>
    </row>
    <row r="1288" spans="1:7" customFormat="1" x14ac:dyDescent="0.25">
      <c r="F1288" s="2"/>
      <c r="G1288" s="2"/>
    </row>
    <row r="1289" spans="1:7" x14ac:dyDescent="0.25">
      <c r="A1289" s="3"/>
      <c r="B1289" s="5"/>
      <c r="C1289" s="5"/>
      <c r="D1289" s="5" t="s">
        <v>35</v>
      </c>
      <c r="E1289" s="3"/>
      <c r="F1289" s="4"/>
      <c r="G1289" s="4">
        <v>118007</v>
      </c>
    </row>
    <row r="1290" spans="1:7" x14ac:dyDescent="0.25">
      <c r="A1290" s="3"/>
      <c r="B1290" s="5"/>
      <c r="C1290" s="5"/>
      <c r="D1290" s="5" t="s">
        <v>36</v>
      </c>
      <c r="E1290" s="3"/>
      <c r="F1290" s="4"/>
      <c r="G1290" s="4">
        <v>3363199.5</v>
      </c>
    </row>
    <row r="1291" spans="1:7" x14ac:dyDescent="0.25">
      <c r="A1291" s="6" t="s">
        <v>361</v>
      </c>
      <c r="B1291" s="6" t="s">
        <v>362</v>
      </c>
      <c r="C1291" s="6"/>
      <c r="D1291" s="6" t="s">
        <v>88</v>
      </c>
      <c r="E1291" s="7">
        <v>45</v>
      </c>
      <c r="F1291" s="7"/>
      <c r="G1291" s="7"/>
    </row>
    <row r="1292" spans="1:7" customFormat="1" x14ac:dyDescent="0.25">
      <c r="F1292" s="2"/>
      <c r="G1292" s="2"/>
    </row>
    <row r="1293" spans="1:7" x14ac:dyDescent="0.25">
      <c r="A1293" s="3"/>
      <c r="B1293" s="3"/>
      <c r="C1293" s="3"/>
      <c r="D1293" s="3"/>
      <c r="E1293" s="3"/>
      <c r="F1293" s="4"/>
      <c r="G1293" s="4"/>
    </row>
    <row r="1294" spans="1:7" x14ac:dyDescent="0.25">
      <c r="A1294" s="12" t="s">
        <v>5</v>
      </c>
      <c r="B1294" s="12" t="s">
        <v>6</v>
      </c>
      <c r="C1294" s="12"/>
      <c r="D1294" s="8" t="s">
        <v>7</v>
      </c>
      <c r="E1294" s="8" t="s">
        <v>8</v>
      </c>
      <c r="F1294" s="9" t="s">
        <v>4</v>
      </c>
      <c r="G1294" s="9" t="s">
        <v>1205</v>
      </c>
    </row>
    <row r="1295" spans="1:7" x14ac:dyDescent="0.25">
      <c r="F1295" s="8" t="s">
        <v>9</v>
      </c>
      <c r="G1295" s="8" t="s">
        <v>9</v>
      </c>
    </row>
    <row r="1296" spans="1:7" customFormat="1" x14ac:dyDescent="0.25">
      <c r="F1296" s="2"/>
      <c r="G1296" s="2"/>
    </row>
    <row r="1297" spans="1:7" customFormat="1" x14ac:dyDescent="0.25">
      <c r="A1297" t="s">
        <v>357</v>
      </c>
      <c r="B1297" t="s">
        <v>358</v>
      </c>
      <c r="D1297" t="s">
        <v>88</v>
      </c>
      <c r="E1297">
        <v>1</v>
      </c>
      <c r="F1297" s="2">
        <v>118007</v>
      </c>
      <c r="G1297" s="2">
        <v>118007</v>
      </c>
    </row>
    <row r="1298" spans="1:7" customFormat="1" x14ac:dyDescent="0.25">
      <c r="F1298" s="2"/>
      <c r="G1298" s="2"/>
    </row>
    <row r="1299" spans="1:7" x14ac:dyDescent="0.25">
      <c r="A1299" s="3"/>
      <c r="B1299" s="3"/>
      <c r="C1299" s="3"/>
      <c r="D1299" s="5" t="s">
        <v>34</v>
      </c>
      <c r="E1299" s="3"/>
      <c r="F1299" s="4"/>
      <c r="G1299" s="4">
        <v>118007</v>
      </c>
    </row>
    <row r="1300" spans="1:7" customFormat="1" x14ac:dyDescent="0.25">
      <c r="F1300" s="2"/>
      <c r="G1300" s="2"/>
    </row>
    <row r="1301" spans="1:7" x14ac:dyDescent="0.25">
      <c r="A1301" s="3"/>
      <c r="B1301" s="5"/>
      <c r="C1301" s="5"/>
      <c r="D1301" s="5" t="s">
        <v>35</v>
      </c>
      <c r="E1301" s="3"/>
      <c r="F1301" s="4"/>
      <c r="G1301" s="4">
        <v>118007</v>
      </c>
    </row>
    <row r="1302" spans="1:7" x14ac:dyDescent="0.25">
      <c r="A1302" s="3"/>
      <c r="B1302" s="5"/>
      <c r="C1302" s="5"/>
      <c r="D1302" s="5" t="s">
        <v>36</v>
      </c>
      <c r="E1302" s="3"/>
      <c r="F1302" s="4"/>
      <c r="G1302" s="4">
        <v>5310315</v>
      </c>
    </row>
    <row r="1303" spans="1:7" x14ac:dyDescent="0.25">
      <c r="A1303" s="6" t="s">
        <v>363</v>
      </c>
      <c r="B1303" s="6" t="s">
        <v>364</v>
      </c>
      <c r="C1303" s="6"/>
      <c r="D1303" s="6" t="s">
        <v>3</v>
      </c>
      <c r="E1303" s="7">
        <v>75</v>
      </c>
      <c r="F1303" s="7"/>
      <c r="G1303" s="7"/>
    </row>
    <row r="1304" spans="1:7" customFormat="1" x14ac:dyDescent="0.25">
      <c r="F1304" s="2"/>
      <c r="G1304" s="2"/>
    </row>
    <row r="1305" spans="1:7" x14ac:dyDescent="0.25">
      <c r="A1305" s="3"/>
      <c r="B1305" s="3"/>
      <c r="C1305" s="3"/>
      <c r="D1305" s="3"/>
      <c r="E1305" s="3"/>
      <c r="F1305" s="4"/>
      <c r="G1305" s="4"/>
    </row>
    <row r="1306" spans="1:7" x14ac:dyDescent="0.25">
      <c r="A1306" s="12" t="s">
        <v>5</v>
      </c>
      <c r="B1306" s="12" t="s">
        <v>6</v>
      </c>
      <c r="C1306" s="12"/>
      <c r="D1306" s="8" t="s">
        <v>7</v>
      </c>
      <c r="E1306" s="8" t="s">
        <v>8</v>
      </c>
      <c r="F1306" s="9" t="s">
        <v>4</v>
      </c>
      <c r="G1306" s="9" t="s">
        <v>1205</v>
      </c>
    </row>
    <row r="1307" spans="1:7" x14ac:dyDescent="0.25">
      <c r="F1307" s="8" t="s">
        <v>9</v>
      </c>
      <c r="G1307" s="8" t="s">
        <v>9</v>
      </c>
    </row>
    <row r="1308" spans="1:7" customFormat="1" x14ac:dyDescent="0.25">
      <c r="F1308" s="2"/>
      <c r="G1308" s="2"/>
    </row>
    <row r="1309" spans="1:7" customFormat="1" x14ac:dyDescent="0.25">
      <c r="A1309" t="s">
        <v>335</v>
      </c>
      <c r="B1309" t="s">
        <v>336</v>
      </c>
      <c r="D1309" t="s">
        <v>3</v>
      </c>
      <c r="E1309">
        <v>1</v>
      </c>
      <c r="F1309" s="2"/>
      <c r="G1309" s="2"/>
    </row>
    <row r="1310" spans="1:7" customFormat="1" x14ac:dyDescent="0.25">
      <c r="A1310" t="s">
        <v>50</v>
      </c>
      <c r="B1310" t="s">
        <v>51</v>
      </c>
      <c r="D1310" t="s">
        <v>14</v>
      </c>
      <c r="E1310">
        <v>5.5</v>
      </c>
      <c r="F1310" s="2"/>
      <c r="G1310" s="2"/>
    </row>
    <row r="1311" spans="1:7" customFormat="1" x14ac:dyDescent="0.25">
      <c r="A1311" t="s">
        <v>52</v>
      </c>
      <c r="B1311" t="s">
        <v>53</v>
      </c>
      <c r="D1311" t="s">
        <v>14</v>
      </c>
      <c r="E1311">
        <v>5.5</v>
      </c>
      <c r="F1311" s="2">
        <v>5418</v>
      </c>
      <c r="G1311" s="2">
        <v>29799</v>
      </c>
    </row>
    <row r="1312" spans="1:7" customFormat="1" x14ac:dyDescent="0.25">
      <c r="A1312" t="s">
        <v>54</v>
      </c>
      <c r="B1312" t="s">
        <v>55</v>
      </c>
      <c r="D1312" t="s">
        <v>56</v>
      </c>
      <c r="E1312">
        <v>5.5</v>
      </c>
      <c r="F1312" s="2">
        <v>1543.99</v>
      </c>
      <c r="G1312" s="2">
        <v>8491.9500000000007</v>
      </c>
    </row>
    <row r="1313" spans="1:7" customFormat="1" x14ac:dyDescent="0.25">
      <c r="A1313" t="s">
        <v>337</v>
      </c>
      <c r="B1313" t="s">
        <v>338</v>
      </c>
      <c r="D1313" t="s">
        <v>18</v>
      </c>
      <c r="E1313">
        <v>3.75</v>
      </c>
      <c r="F1313" s="2">
        <v>3500</v>
      </c>
      <c r="G1313" s="2">
        <v>13125</v>
      </c>
    </row>
    <row r="1314" spans="1:7" customFormat="1" x14ac:dyDescent="0.25">
      <c r="A1314" t="s">
        <v>339</v>
      </c>
      <c r="B1314" t="s">
        <v>340</v>
      </c>
      <c r="D1314" t="s">
        <v>18</v>
      </c>
      <c r="E1314">
        <v>5</v>
      </c>
      <c r="F1314" s="2">
        <v>1500</v>
      </c>
      <c r="G1314" s="2">
        <v>7500</v>
      </c>
    </row>
    <row r="1315" spans="1:7" customFormat="1" x14ac:dyDescent="0.25">
      <c r="A1315" t="s">
        <v>21</v>
      </c>
      <c r="B1315" t="s">
        <v>22</v>
      </c>
      <c r="D1315" t="s">
        <v>23</v>
      </c>
      <c r="E1315">
        <v>4</v>
      </c>
      <c r="F1315" s="2">
        <v>600</v>
      </c>
      <c r="G1315" s="2">
        <v>2400</v>
      </c>
    </row>
    <row r="1316" spans="1:7" customFormat="1" x14ac:dyDescent="0.25">
      <c r="F1316" s="2"/>
      <c r="G1316" s="2"/>
    </row>
    <row r="1317" spans="1:7" x14ac:dyDescent="0.25">
      <c r="A1317" s="3"/>
      <c r="B1317" s="3"/>
      <c r="C1317" s="3"/>
      <c r="D1317" s="5" t="s">
        <v>31</v>
      </c>
      <c r="E1317" s="3"/>
      <c r="F1317" s="4"/>
      <c r="G1317" s="4">
        <v>2400</v>
      </c>
    </row>
    <row r="1318" spans="1:7" x14ac:dyDescent="0.25">
      <c r="A1318" s="3"/>
      <c r="B1318" s="3"/>
      <c r="C1318" s="3"/>
      <c r="D1318" s="5" t="s">
        <v>32</v>
      </c>
      <c r="E1318" s="3"/>
      <c r="F1318" s="4"/>
      <c r="G1318" s="4">
        <v>29799</v>
      </c>
    </row>
    <row r="1319" spans="1:7" x14ac:dyDescent="0.25">
      <c r="A1319" s="3"/>
      <c r="B1319" s="3"/>
      <c r="C1319" s="3"/>
      <c r="D1319" s="5" t="s">
        <v>33</v>
      </c>
      <c r="E1319" s="3"/>
      <c r="F1319" s="4"/>
      <c r="G1319" s="4">
        <v>29116.95</v>
      </c>
    </row>
    <row r="1320" spans="1:7" customFormat="1" x14ac:dyDescent="0.25">
      <c r="F1320" s="2"/>
      <c r="G1320" s="2"/>
    </row>
    <row r="1321" spans="1:7" x14ac:dyDescent="0.25">
      <c r="A1321" s="3"/>
      <c r="B1321" s="5"/>
      <c r="C1321" s="5"/>
      <c r="D1321" s="5" t="s">
        <v>35</v>
      </c>
      <c r="E1321" s="3"/>
      <c r="F1321" s="4"/>
      <c r="G1321" s="4">
        <v>61315.95</v>
      </c>
    </row>
    <row r="1322" spans="1:7" x14ac:dyDescent="0.25">
      <c r="A1322" s="3"/>
      <c r="B1322" s="5"/>
      <c r="C1322" s="5"/>
      <c r="D1322" s="5" t="s">
        <v>36</v>
      </c>
      <c r="E1322" s="3"/>
      <c r="F1322" s="4"/>
      <c r="G1322" s="4">
        <v>4598696.25</v>
      </c>
    </row>
    <row r="1323" spans="1:7" x14ac:dyDescent="0.25">
      <c r="A1323" s="6" t="s">
        <v>365</v>
      </c>
      <c r="B1323" s="6" t="s">
        <v>366</v>
      </c>
      <c r="C1323" s="6"/>
      <c r="D1323" s="6" t="s">
        <v>3</v>
      </c>
      <c r="E1323" s="7">
        <v>48</v>
      </c>
      <c r="F1323" s="7"/>
      <c r="G1323" s="7"/>
    </row>
    <row r="1324" spans="1:7" customFormat="1" x14ac:dyDescent="0.25">
      <c r="F1324" s="2"/>
      <c r="G1324" s="2"/>
    </row>
    <row r="1325" spans="1:7" x14ac:dyDescent="0.25">
      <c r="A1325" s="3"/>
      <c r="B1325" s="3"/>
      <c r="C1325" s="3"/>
      <c r="D1325" s="3"/>
      <c r="E1325" s="3"/>
      <c r="F1325" s="4"/>
      <c r="G1325" s="4"/>
    </row>
    <row r="1326" spans="1:7" x14ac:dyDescent="0.25">
      <c r="A1326" s="12" t="s">
        <v>5</v>
      </c>
      <c r="B1326" s="12" t="s">
        <v>6</v>
      </c>
      <c r="C1326" s="12"/>
      <c r="D1326" s="8" t="s">
        <v>7</v>
      </c>
      <c r="E1326" s="8" t="s">
        <v>8</v>
      </c>
      <c r="F1326" s="9" t="s">
        <v>4</v>
      </c>
      <c r="G1326" s="9" t="s">
        <v>1205</v>
      </c>
    </row>
    <row r="1327" spans="1:7" x14ac:dyDescent="0.25">
      <c r="F1327" s="8" t="s">
        <v>9</v>
      </c>
      <c r="G1327" s="8" t="s">
        <v>9</v>
      </c>
    </row>
    <row r="1328" spans="1:7" customFormat="1" x14ac:dyDescent="0.25">
      <c r="F1328" s="2"/>
      <c r="G1328" s="2"/>
    </row>
    <row r="1329" spans="1:7" customFormat="1" x14ac:dyDescent="0.25">
      <c r="A1329" t="s">
        <v>367</v>
      </c>
      <c r="B1329" t="s">
        <v>368</v>
      </c>
      <c r="D1329" t="s">
        <v>3</v>
      </c>
      <c r="E1329">
        <v>1.2</v>
      </c>
      <c r="F1329" s="2"/>
      <c r="G1329" s="2"/>
    </row>
    <row r="1330" spans="1:7" customFormat="1" x14ac:dyDescent="0.25">
      <c r="A1330" t="s">
        <v>12</v>
      </c>
      <c r="B1330" t="s">
        <v>13</v>
      </c>
      <c r="D1330" t="s">
        <v>14</v>
      </c>
      <c r="E1330">
        <v>1.44</v>
      </c>
      <c r="F1330" s="2"/>
      <c r="G1330" s="2"/>
    </row>
    <row r="1331" spans="1:7" customFormat="1" x14ac:dyDescent="0.25">
      <c r="A1331" t="s">
        <v>15</v>
      </c>
      <c r="B1331" t="s">
        <v>13</v>
      </c>
      <c r="D1331" t="s">
        <v>14</v>
      </c>
      <c r="E1331">
        <v>1.44</v>
      </c>
      <c r="F1331" s="2">
        <v>5209</v>
      </c>
      <c r="G1331" s="2">
        <v>7500.96</v>
      </c>
    </row>
    <row r="1332" spans="1:7" customFormat="1" x14ac:dyDescent="0.25">
      <c r="A1332" t="s">
        <v>16</v>
      </c>
      <c r="B1332" t="s">
        <v>17</v>
      </c>
      <c r="D1332" t="s">
        <v>18</v>
      </c>
      <c r="E1332">
        <v>2.5000000000000001E-2</v>
      </c>
      <c r="F1332" s="2">
        <v>41904</v>
      </c>
      <c r="G1332" s="2">
        <v>1047.5999999999999</v>
      </c>
    </row>
    <row r="1333" spans="1:7" customFormat="1" x14ac:dyDescent="0.25">
      <c r="A1333" t="s">
        <v>41</v>
      </c>
      <c r="B1333" t="s">
        <v>42</v>
      </c>
      <c r="D1333" t="s">
        <v>18</v>
      </c>
      <c r="E1333">
        <v>2.5000000000000001E-2</v>
      </c>
      <c r="F1333" s="2">
        <v>23464</v>
      </c>
      <c r="G1333" s="2">
        <v>586.6</v>
      </c>
    </row>
    <row r="1334" spans="1:7" customFormat="1" x14ac:dyDescent="0.25">
      <c r="A1334" t="s">
        <v>91</v>
      </c>
      <c r="B1334" t="s">
        <v>92</v>
      </c>
      <c r="D1334" t="s">
        <v>18</v>
      </c>
      <c r="E1334">
        <v>0.45</v>
      </c>
      <c r="F1334" s="2">
        <v>3000</v>
      </c>
      <c r="G1334" s="2">
        <v>1350</v>
      </c>
    </row>
    <row r="1335" spans="1:7" customFormat="1" x14ac:dyDescent="0.25">
      <c r="A1335" t="s">
        <v>21</v>
      </c>
      <c r="B1335" t="s">
        <v>22</v>
      </c>
      <c r="D1335" t="s">
        <v>23</v>
      </c>
      <c r="E1335">
        <v>3.6</v>
      </c>
      <c r="F1335" s="2">
        <v>600</v>
      </c>
      <c r="G1335" s="2">
        <v>2160</v>
      </c>
    </row>
    <row r="1336" spans="1:7" customFormat="1" x14ac:dyDescent="0.25">
      <c r="A1336" t="s">
        <v>43</v>
      </c>
      <c r="B1336" t="s">
        <v>44</v>
      </c>
      <c r="D1336" t="s">
        <v>3</v>
      </c>
      <c r="E1336">
        <v>0.65200000000000002</v>
      </c>
      <c r="F1336" s="2">
        <v>9120</v>
      </c>
      <c r="G1336" s="2">
        <v>5942.59</v>
      </c>
    </row>
    <row r="1337" spans="1:7" customFormat="1" x14ac:dyDescent="0.25">
      <c r="A1337" t="s">
        <v>93</v>
      </c>
      <c r="B1337" t="s">
        <v>94</v>
      </c>
      <c r="D1337" t="s">
        <v>95</v>
      </c>
      <c r="E1337">
        <v>0.04</v>
      </c>
      <c r="F1337" s="2">
        <v>45000</v>
      </c>
      <c r="G1337" s="2">
        <v>1800</v>
      </c>
    </row>
    <row r="1338" spans="1:7" customFormat="1" x14ac:dyDescent="0.25">
      <c r="F1338" s="2"/>
      <c r="G1338" s="2"/>
    </row>
    <row r="1339" spans="1:7" x14ac:dyDescent="0.25">
      <c r="A1339" s="3"/>
      <c r="B1339" s="3"/>
      <c r="C1339" s="3"/>
      <c r="D1339" s="5" t="s">
        <v>31</v>
      </c>
      <c r="E1339" s="3"/>
      <c r="F1339" s="4"/>
      <c r="G1339" s="4">
        <v>8102.59</v>
      </c>
    </row>
    <row r="1340" spans="1:7" x14ac:dyDescent="0.25">
      <c r="A1340" s="3"/>
      <c r="B1340" s="3"/>
      <c r="C1340" s="3"/>
      <c r="D1340" s="5" t="s">
        <v>32</v>
      </c>
      <c r="E1340" s="3"/>
      <c r="F1340" s="4"/>
      <c r="G1340" s="4">
        <v>7500.96</v>
      </c>
    </row>
    <row r="1341" spans="1:7" x14ac:dyDescent="0.25">
      <c r="A1341" s="3"/>
      <c r="B1341" s="3"/>
      <c r="C1341" s="3"/>
      <c r="D1341" s="5" t="s">
        <v>33</v>
      </c>
      <c r="E1341" s="3"/>
      <c r="F1341" s="4"/>
      <c r="G1341" s="4">
        <v>2984.2</v>
      </c>
    </row>
    <row r="1342" spans="1:7" x14ac:dyDescent="0.25">
      <c r="A1342" s="3"/>
      <c r="B1342" s="3"/>
      <c r="C1342" s="3"/>
      <c r="D1342" s="5" t="s">
        <v>34</v>
      </c>
      <c r="E1342" s="3"/>
      <c r="F1342" s="4"/>
      <c r="G1342" s="4">
        <v>1800</v>
      </c>
    </row>
    <row r="1343" spans="1:7" customFormat="1" x14ac:dyDescent="0.25">
      <c r="F1343" s="2"/>
      <c r="G1343" s="2"/>
    </row>
    <row r="1344" spans="1:7" x14ac:dyDescent="0.25">
      <c r="A1344" s="3"/>
      <c r="B1344" s="5"/>
      <c r="C1344" s="5"/>
      <c r="D1344" s="5" t="s">
        <v>35</v>
      </c>
      <c r="E1344" s="3"/>
      <c r="F1344" s="4"/>
      <c r="G1344" s="4">
        <v>20387.75</v>
      </c>
    </row>
    <row r="1345" spans="1:7" x14ac:dyDescent="0.25">
      <c r="A1345" s="3"/>
      <c r="B1345" s="5"/>
      <c r="C1345" s="5"/>
      <c r="D1345" s="5" t="s">
        <v>36</v>
      </c>
      <c r="E1345" s="3"/>
      <c r="F1345" s="4"/>
      <c r="G1345" s="4">
        <v>978612</v>
      </c>
    </row>
    <row r="1346" spans="1:7" x14ac:dyDescent="0.25">
      <c r="A1346" s="6" t="s">
        <v>369</v>
      </c>
      <c r="B1346" s="6" t="s">
        <v>370</v>
      </c>
      <c r="C1346" s="6"/>
      <c r="D1346" s="6" t="s">
        <v>88</v>
      </c>
      <c r="E1346" s="7">
        <v>85</v>
      </c>
      <c r="F1346" s="7"/>
      <c r="G1346" s="7"/>
    </row>
    <row r="1347" spans="1:7" customFormat="1" x14ac:dyDescent="0.25">
      <c r="F1347" s="2"/>
      <c r="G1347" s="2"/>
    </row>
    <row r="1348" spans="1:7" x14ac:dyDescent="0.25">
      <c r="A1348" s="3"/>
      <c r="B1348" s="3"/>
      <c r="C1348" s="3"/>
      <c r="D1348" s="3"/>
      <c r="E1348" s="3"/>
      <c r="F1348" s="4"/>
      <c r="G1348" s="4"/>
    </row>
    <row r="1349" spans="1:7" x14ac:dyDescent="0.25">
      <c r="A1349" s="12" t="s">
        <v>5</v>
      </c>
      <c r="B1349" s="12" t="s">
        <v>6</v>
      </c>
      <c r="C1349" s="12"/>
      <c r="D1349" s="8" t="s">
        <v>7</v>
      </c>
      <c r="E1349" s="8" t="s">
        <v>8</v>
      </c>
      <c r="F1349" s="9" t="s">
        <v>4</v>
      </c>
      <c r="G1349" s="9" t="s">
        <v>1205</v>
      </c>
    </row>
    <row r="1350" spans="1:7" x14ac:dyDescent="0.25">
      <c r="F1350" s="8" t="s">
        <v>9</v>
      </c>
      <c r="G1350" s="8" t="s">
        <v>9</v>
      </c>
    </row>
    <row r="1351" spans="1:7" customFormat="1" x14ac:dyDescent="0.25">
      <c r="F1351" s="2"/>
      <c r="G1351" s="2"/>
    </row>
    <row r="1352" spans="1:7" customFormat="1" x14ac:dyDescent="0.25">
      <c r="A1352" t="s">
        <v>371</v>
      </c>
      <c r="B1352" t="s">
        <v>372</v>
      </c>
      <c r="D1352" t="s">
        <v>3</v>
      </c>
      <c r="E1352">
        <v>0.2</v>
      </c>
      <c r="F1352" s="2"/>
      <c r="G1352" s="2"/>
    </row>
    <row r="1353" spans="1:7" customFormat="1" x14ac:dyDescent="0.25">
      <c r="A1353" t="s">
        <v>50</v>
      </c>
      <c r="B1353" t="s">
        <v>51</v>
      </c>
      <c r="D1353" t="s">
        <v>14</v>
      </c>
      <c r="E1353">
        <v>0.48</v>
      </c>
      <c r="F1353" s="2"/>
      <c r="G1353" s="2"/>
    </row>
    <row r="1354" spans="1:7" customFormat="1" x14ac:dyDescent="0.25">
      <c r="A1354" t="s">
        <v>52</v>
      </c>
      <c r="B1354" t="s">
        <v>53</v>
      </c>
      <c r="D1354" t="s">
        <v>14</v>
      </c>
      <c r="E1354">
        <v>0.48</v>
      </c>
      <c r="F1354" s="2">
        <v>5418</v>
      </c>
      <c r="G1354" s="2">
        <v>2600.64</v>
      </c>
    </row>
    <row r="1355" spans="1:7" customFormat="1" x14ac:dyDescent="0.25">
      <c r="A1355" t="s">
        <v>54</v>
      </c>
      <c r="B1355" t="s">
        <v>55</v>
      </c>
      <c r="D1355" t="s">
        <v>56</v>
      </c>
      <c r="E1355">
        <v>0.48</v>
      </c>
      <c r="F1355" s="2">
        <v>1543.99</v>
      </c>
      <c r="G1355" s="2">
        <v>741.12</v>
      </c>
    </row>
    <row r="1356" spans="1:7" customFormat="1" x14ac:dyDescent="0.25">
      <c r="A1356" t="s">
        <v>373</v>
      </c>
      <c r="B1356" t="s">
        <v>374</v>
      </c>
      <c r="D1356" t="s">
        <v>375</v>
      </c>
      <c r="E1356">
        <v>0.12</v>
      </c>
      <c r="F1356" s="2">
        <v>550</v>
      </c>
      <c r="G1356" s="2">
        <v>66</v>
      </c>
    </row>
    <row r="1357" spans="1:7" customFormat="1" x14ac:dyDescent="0.25">
      <c r="A1357" t="s">
        <v>376</v>
      </c>
      <c r="B1357" t="s">
        <v>377</v>
      </c>
      <c r="D1357" t="s">
        <v>3</v>
      </c>
      <c r="E1357">
        <v>0.21</v>
      </c>
      <c r="F1357" s="2">
        <v>68000</v>
      </c>
      <c r="G1357" s="2">
        <v>14280</v>
      </c>
    </row>
    <row r="1358" spans="1:7" customFormat="1" x14ac:dyDescent="0.25">
      <c r="A1358" t="s">
        <v>378</v>
      </c>
      <c r="B1358" t="s">
        <v>379</v>
      </c>
      <c r="D1358" t="s">
        <v>88</v>
      </c>
      <c r="E1358">
        <v>4.2000000000000003E-2</v>
      </c>
      <c r="F1358" s="2">
        <v>3500</v>
      </c>
      <c r="G1358" s="2">
        <v>147</v>
      </c>
    </row>
    <row r="1359" spans="1:7" customFormat="1" x14ac:dyDescent="0.25">
      <c r="A1359" t="s">
        <v>169</v>
      </c>
      <c r="B1359" t="s">
        <v>170</v>
      </c>
      <c r="D1359" t="s">
        <v>171</v>
      </c>
      <c r="E1359">
        <v>7.0000000000000007E-2</v>
      </c>
      <c r="F1359" s="2">
        <v>1799</v>
      </c>
      <c r="G1359" s="2">
        <v>125.93</v>
      </c>
    </row>
    <row r="1360" spans="1:7" customFormat="1" x14ac:dyDescent="0.25">
      <c r="A1360" t="s">
        <v>172</v>
      </c>
      <c r="B1360" t="s">
        <v>173</v>
      </c>
      <c r="D1360" t="s">
        <v>174</v>
      </c>
      <c r="E1360">
        <v>4.0000000000000001E-3</v>
      </c>
      <c r="F1360" s="2">
        <v>95000</v>
      </c>
      <c r="G1360" s="2">
        <v>380</v>
      </c>
    </row>
    <row r="1361" spans="1:7" customFormat="1" x14ac:dyDescent="0.25">
      <c r="F1361" s="2"/>
      <c r="G1361" s="2"/>
    </row>
    <row r="1362" spans="1:7" x14ac:dyDescent="0.25">
      <c r="A1362" s="3"/>
      <c r="B1362" s="3"/>
      <c r="C1362" s="3"/>
      <c r="D1362" s="5" t="s">
        <v>31</v>
      </c>
      <c r="E1362" s="3"/>
      <c r="F1362" s="4"/>
      <c r="G1362" s="4">
        <v>14932.93</v>
      </c>
    </row>
    <row r="1363" spans="1:7" x14ac:dyDescent="0.25">
      <c r="A1363" s="3"/>
      <c r="B1363" s="3"/>
      <c r="C1363" s="3"/>
      <c r="D1363" s="5" t="s">
        <v>32</v>
      </c>
      <c r="E1363" s="3"/>
      <c r="F1363" s="4"/>
      <c r="G1363" s="4">
        <v>2600.64</v>
      </c>
    </row>
    <row r="1364" spans="1:7" x14ac:dyDescent="0.25">
      <c r="A1364" s="3"/>
      <c r="B1364" s="3"/>
      <c r="C1364" s="3"/>
      <c r="D1364" s="5" t="s">
        <v>33</v>
      </c>
      <c r="E1364" s="3"/>
      <c r="F1364" s="4"/>
      <c r="G1364" s="4">
        <v>807.12</v>
      </c>
    </row>
    <row r="1365" spans="1:7" customFormat="1" x14ac:dyDescent="0.25">
      <c r="F1365" s="2"/>
      <c r="G1365" s="2"/>
    </row>
    <row r="1366" spans="1:7" x14ac:dyDescent="0.25">
      <c r="A1366" s="3"/>
      <c r="B1366" s="5"/>
      <c r="C1366" s="5"/>
      <c r="D1366" s="5" t="s">
        <v>35</v>
      </c>
      <c r="E1366" s="3"/>
      <c r="F1366" s="4"/>
      <c r="G1366" s="4">
        <v>18340.689999999999</v>
      </c>
    </row>
    <row r="1367" spans="1:7" x14ac:dyDescent="0.25">
      <c r="A1367" s="3"/>
      <c r="B1367" s="5"/>
      <c r="C1367" s="5"/>
      <c r="D1367" s="5" t="s">
        <v>36</v>
      </c>
      <c r="E1367" s="3"/>
      <c r="F1367" s="4"/>
      <c r="G1367" s="4">
        <v>1558958.65</v>
      </c>
    </row>
    <row r="1368" spans="1:7" x14ac:dyDescent="0.25">
      <c r="A1368" s="6" t="s">
        <v>380</v>
      </c>
      <c r="B1368" s="6" t="s">
        <v>381</v>
      </c>
      <c r="C1368" s="6"/>
      <c r="D1368" s="6" t="s">
        <v>88</v>
      </c>
      <c r="E1368" s="7">
        <v>38</v>
      </c>
      <c r="F1368" s="7"/>
      <c r="G1368" s="7"/>
    </row>
    <row r="1369" spans="1:7" customFormat="1" x14ac:dyDescent="0.25">
      <c r="F1369" s="2"/>
      <c r="G1369" s="2"/>
    </row>
    <row r="1370" spans="1:7" x14ac:dyDescent="0.25">
      <c r="A1370" s="3"/>
      <c r="B1370" s="3"/>
      <c r="C1370" s="3"/>
      <c r="D1370" s="3"/>
      <c r="E1370" s="3"/>
      <c r="F1370" s="4"/>
      <c r="G1370" s="4"/>
    </row>
    <row r="1371" spans="1:7" x14ac:dyDescent="0.25">
      <c r="A1371" s="12" t="s">
        <v>5</v>
      </c>
      <c r="B1371" s="12" t="s">
        <v>6</v>
      </c>
      <c r="C1371" s="12"/>
      <c r="D1371" s="8" t="s">
        <v>7</v>
      </c>
      <c r="E1371" s="8" t="s">
        <v>8</v>
      </c>
      <c r="F1371" s="9" t="s">
        <v>4</v>
      </c>
      <c r="G1371" s="9" t="s">
        <v>1205</v>
      </c>
    </row>
    <row r="1372" spans="1:7" x14ac:dyDescent="0.25">
      <c r="F1372" s="8" t="s">
        <v>9</v>
      </c>
      <c r="G1372" s="8" t="s">
        <v>9</v>
      </c>
    </row>
    <row r="1373" spans="1:7" customFormat="1" x14ac:dyDescent="0.25">
      <c r="F1373" s="2"/>
      <c r="G1373" s="2"/>
    </row>
    <row r="1374" spans="1:7" customFormat="1" x14ac:dyDescent="0.25">
      <c r="A1374" t="s">
        <v>357</v>
      </c>
      <c r="B1374" t="s">
        <v>358</v>
      </c>
      <c r="D1374" t="s">
        <v>88</v>
      </c>
      <c r="E1374">
        <v>1</v>
      </c>
      <c r="F1374" s="2">
        <v>118007</v>
      </c>
      <c r="G1374" s="2">
        <v>118007</v>
      </c>
    </row>
    <row r="1375" spans="1:7" customFormat="1" x14ac:dyDescent="0.25">
      <c r="F1375" s="2"/>
      <c r="G1375" s="2"/>
    </row>
    <row r="1376" spans="1:7" x14ac:dyDescent="0.25">
      <c r="A1376" s="3"/>
      <c r="B1376" s="3"/>
      <c r="C1376" s="3"/>
      <c r="D1376" s="5" t="s">
        <v>34</v>
      </c>
      <c r="E1376" s="3"/>
      <c r="F1376" s="4"/>
      <c r="G1376" s="4">
        <v>118007</v>
      </c>
    </row>
    <row r="1377" spans="1:7" customFormat="1" x14ac:dyDescent="0.25">
      <c r="F1377" s="2"/>
      <c r="G1377" s="2"/>
    </row>
    <row r="1378" spans="1:7" x14ac:dyDescent="0.25">
      <c r="A1378" s="3"/>
      <c r="B1378" s="5"/>
      <c r="C1378" s="5"/>
      <c r="D1378" s="5" t="s">
        <v>35</v>
      </c>
      <c r="E1378" s="3"/>
      <c r="F1378" s="4"/>
      <c r="G1378" s="4">
        <v>118007</v>
      </c>
    </row>
    <row r="1379" spans="1:7" x14ac:dyDescent="0.25">
      <c r="A1379" s="3"/>
      <c r="B1379" s="5"/>
      <c r="C1379" s="5"/>
      <c r="D1379" s="5" t="s">
        <v>36</v>
      </c>
      <c r="E1379" s="3"/>
      <c r="F1379" s="4"/>
      <c r="G1379" s="4">
        <v>4484266</v>
      </c>
    </row>
    <row r="1380" spans="1:7" x14ac:dyDescent="0.25">
      <c r="A1380" s="6" t="s">
        <v>382</v>
      </c>
      <c r="B1380" s="6" t="s">
        <v>383</v>
      </c>
      <c r="C1380" s="6"/>
      <c r="D1380" s="6" t="s">
        <v>3</v>
      </c>
      <c r="E1380" s="7">
        <v>145</v>
      </c>
      <c r="F1380" s="7"/>
      <c r="G1380" s="7"/>
    </row>
    <row r="1381" spans="1:7" customFormat="1" x14ac:dyDescent="0.25">
      <c r="F1381" s="2"/>
      <c r="G1381" s="2"/>
    </row>
    <row r="1382" spans="1:7" x14ac:dyDescent="0.25">
      <c r="A1382" s="3"/>
      <c r="B1382" s="3"/>
      <c r="C1382" s="3"/>
      <c r="D1382" s="3"/>
      <c r="E1382" s="3"/>
      <c r="F1382" s="4"/>
      <c r="G1382" s="4"/>
    </row>
    <row r="1383" spans="1:7" x14ac:dyDescent="0.25">
      <c r="A1383" s="12" t="s">
        <v>5</v>
      </c>
      <c r="B1383" s="12" t="s">
        <v>6</v>
      </c>
      <c r="C1383" s="12"/>
      <c r="D1383" s="8" t="s">
        <v>7</v>
      </c>
      <c r="E1383" s="8" t="s">
        <v>8</v>
      </c>
      <c r="F1383" s="9" t="s">
        <v>4</v>
      </c>
      <c r="G1383" s="9" t="s">
        <v>1205</v>
      </c>
    </row>
    <row r="1384" spans="1:7" x14ac:dyDescent="0.25">
      <c r="F1384" s="8" t="s">
        <v>9</v>
      </c>
      <c r="G1384" s="8" t="s">
        <v>9</v>
      </c>
    </row>
    <row r="1385" spans="1:7" customFormat="1" x14ac:dyDescent="0.25">
      <c r="F1385" s="2"/>
      <c r="G1385" s="2"/>
    </row>
    <row r="1386" spans="1:7" customFormat="1" x14ac:dyDescent="0.25">
      <c r="A1386" t="s">
        <v>384</v>
      </c>
      <c r="B1386" t="s">
        <v>383</v>
      </c>
      <c r="D1386" t="s">
        <v>3</v>
      </c>
      <c r="E1386">
        <v>1</v>
      </c>
      <c r="F1386" s="2"/>
      <c r="G1386" s="2"/>
    </row>
    <row r="1387" spans="1:7" customFormat="1" x14ac:dyDescent="0.25">
      <c r="A1387" t="s">
        <v>50</v>
      </c>
      <c r="B1387" t="s">
        <v>51</v>
      </c>
      <c r="D1387" t="s">
        <v>14</v>
      </c>
      <c r="E1387">
        <v>1.1200000000000001</v>
      </c>
      <c r="F1387" s="2"/>
      <c r="G1387" s="2"/>
    </row>
    <row r="1388" spans="1:7" customFormat="1" x14ac:dyDescent="0.25">
      <c r="A1388" t="s">
        <v>52</v>
      </c>
      <c r="B1388" t="s">
        <v>53</v>
      </c>
      <c r="D1388" t="s">
        <v>14</v>
      </c>
      <c r="E1388">
        <v>1.1200000000000001</v>
      </c>
      <c r="F1388" s="2">
        <v>5418</v>
      </c>
      <c r="G1388" s="2">
        <v>6068.16</v>
      </c>
    </row>
    <row r="1389" spans="1:7" customFormat="1" x14ac:dyDescent="0.25">
      <c r="A1389" t="s">
        <v>54</v>
      </c>
      <c r="B1389" t="s">
        <v>55</v>
      </c>
      <c r="D1389" t="s">
        <v>56</v>
      </c>
      <c r="E1389">
        <v>1.1200000000000001</v>
      </c>
      <c r="F1389" s="2">
        <v>1543.99</v>
      </c>
      <c r="G1389" s="2">
        <v>1729.27</v>
      </c>
    </row>
    <row r="1390" spans="1:7" customFormat="1" x14ac:dyDescent="0.25">
      <c r="A1390" t="s">
        <v>19</v>
      </c>
      <c r="B1390" t="s">
        <v>20</v>
      </c>
      <c r="D1390" t="s">
        <v>18</v>
      </c>
      <c r="E1390">
        <v>0.5</v>
      </c>
      <c r="F1390" s="2">
        <v>17171</v>
      </c>
      <c r="G1390" s="2">
        <v>8585.5</v>
      </c>
    </row>
    <row r="1391" spans="1:7" customFormat="1" x14ac:dyDescent="0.25">
      <c r="A1391" t="s">
        <v>133</v>
      </c>
      <c r="B1391" t="s">
        <v>134</v>
      </c>
      <c r="D1391" t="s">
        <v>18</v>
      </c>
      <c r="E1391">
        <v>0.5</v>
      </c>
      <c r="F1391" s="2">
        <v>23995</v>
      </c>
      <c r="G1391" s="2">
        <v>11997.5</v>
      </c>
    </row>
    <row r="1392" spans="1:7" customFormat="1" x14ac:dyDescent="0.25">
      <c r="F1392" s="2"/>
      <c r="G1392" s="2"/>
    </row>
    <row r="1393" spans="1:7" x14ac:dyDescent="0.25">
      <c r="A1393" s="3"/>
      <c r="B1393" s="3"/>
      <c r="C1393" s="3"/>
      <c r="D1393" s="5" t="s">
        <v>32</v>
      </c>
      <c r="E1393" s="3"/>
      <c r="F1393" s="4"/>
      <c r="G1393" s="4">
        <v>6068.16</v>
      </c>
    </row>
    <row r="1394" spans="1:7" x14ac:dyDescent="0.25">
      <c r="A1394" s="3"/>
      <c r="B1394" s="3"/>
      <c r="C1394" s="3"/>
      <c r="D1394" s="5" t="s">
        <v>33</v>
      </c>
      <c r="E1394" s="3"/>
      <c r="F1394" s="4"/>
      <c r="G1394" s="4">
        <v>22312.27</v>
      </c>
    </row>
    <row r="1395" spans="1:7" customFormat="1" x14ac:dyDescent="0.25">
      <c r="F1395" s="2"/>
      <c r="G1395" s="2"/>
    </row>
    <row r="1396" spans="1:7" x14ac:dyDescent="0.25">
      <c r="A1396" s="3"/>
      <c r="B1396" s="5"/>
      <c r="C1396" s="5"/>
      <c r="D1396" s="5" t="s">
        <v>35</v>
      </c>
      <c r="E1396" s="3"/>
      <c r="F1396" s="4"/>
      <c r="G1396" s="4">
        <v>28380.43</v>
      </c>
    </row>
    <row r="1397" spans="1:7" x14ac:dyDescent="0.25">
      <c r="A1397" s="3"/>
      <c r="B1397" s="5"/>
      <c r="C1397" s="5"/>
      <c r="D1397" s="5" t="s">
        <v>36</v>
      </c>
      <c r="E1397" s="3"/>
      <c r="F1397" s="4"/>
      <c r="G1397" s="4">
        <v>4115162.35</v>
      </c>
    </row>
    <row r="1398" spans="1:7" x14ac:dyDescent="0.25">
      <c r="A1398" s="6" t="s">
        <v>385</v>
      </c>
      <c r="B1398" s="6" t="s">
        <v>386</v>
      </c>
      <c r="C1398" s="6"/>
      <c r="D1398" s="6" t="s">
        <v>387</v>
      </c>
      <c r="E1398" s="7">
        <v>35</v>
      </c>
      <c r="F1398" s="7"/>
      <c r="G1398" s="7"/>
    </row>
    <row r="1399" spans="1:7" customFormat="1" x14ac:dyDescent="0.25">
      <c r="F1399" s="2"/>
      <c r="G1399" s="2"/>
    </row>
    <row r="1400" spans="1:7" x14ac:dyDescent="0.25">
      <c r="A1400" s="3"/>
      <c r="B1400" s="3"/>
      <c r="C1400" s="3"/>
      <c r="D1400" s="3"/>
      <c r="E1400" s="3"/>
      <c r="F1400" s="4"/>
      <c r="G1400" s="4"/>
    </row>
    <row r="1401" spans="1:7" x14ac:dyDescent="0.25">
      <c r="A1401" s="12" t="s">
        <v>5</v>
      </c>
      <c r="B1401" s="12" t="s">
        <v>6</v>
      </c>
      <c r="C1401" s="12"/>
      <c r="D1401" s="8" t="s">
        <v>7</v>
      </c>
      <c r="E1401" s="8" t="s">
        <v>8</v>
      </c>
      <c r="F1401" s="9" t="s">
        <v>4</v>
      </c>
      <c r="G1401" s="9" t="s">
        <v>1205</v>
      </c>
    </row>
    <row r="1402" spans="1:7" x14ac:dyDescent="0.25">
      <c r="F1402" s="8" t="s">
        <v>9</v>
      </c>
      <c r="G1402" s="8" t="s">
        <v>9</v>
      </c>
    </row>
    <row r="1403" spans="1:7" customFormat="1" x14ac:dyDescent="0.25">
      <c r="F1403" s="2"/>
      <c r="G1403" s="2"/>
    </row>
    <row r="1404" spans="1:7" customFormat="1" x14ac:dyDescent="0.25">
      <c r="A1404" t="s">
        <v>388</v>
      </c>
      <c r="B1404" t="s">
        <v>389</v>
      </c>
      <c r="D1404" t="s">
        <v>47</v>
      </c>
      <c r="E1404">
        <v>1</v>
      </c>
      <c r="F1404" s="2"/>
      <c r="G1404" s="2"/>
    </row>
    <row r="1405" spans="1:7" customFormat="1" x14ac:dyDescent="0.25">
      <c r="A1405" t="s">
        <v>50</v>
      </c>
      <c r="B1405" t="s">
        <v>51</v>
      </c>
      <c r="D1405" t="s">
        <v>14</v>
      </c>
      <c r="E1405">
        <v>1</v>
      </c>
      <c r="F1405" s="2"/>
      <c r="G1405" s="2"/>
    </row>
    <row r="1406" spans="1:7" customFormat="1" x14ac:dyDescent="0.25">
      <c r="A1406" t="s">
        <v>52</v>
      </c>
      <c r="B1406" t="s">
        <v>53</v>
      </c>
      <c r="D1406" t="s">
        <v>14</v>
      </c>
      <c r="E1406">
        <v>1</v>
      </c>
      <c r="F1406" s="2">
        <v>5418</v>
      </c>
      <c r="G1406" s="2">
        <v>5418</v>
      </c>
    </row>
    <row r="1407" spans="1:7" customFormat="1" x14ac:dyDescent="0.25">
      <c r="A1407" t="s">
        <v>54</v>
      </c>
      <c r="B1407" t="s">
        <v>55</v>
      </c>
      <c r="D1407" t="s">
        <v>56</v>
      </c>
      <c r="E1407">
        <v>1</v>
      </c>
      <c r="F1407" s="2">
        <v>1543.99</v>
      </c>
      <c r="G1407" s="2">
        <v>1543.99</v>
      </c>
    </row>
    <row r="1408" spans="1:7" customFormat="1" x14ac:dyDescent="0.25">
      <c r="A1408" t="s">
        <v>390</v>
      </c>
      <c r="B1408" t="s">
        <v>391</v>
      </c>
      <c r="D1408" t="s">
        <v>18</v>
      </c>
      <c r="E1408">
        <v>0.2</v>
      </c>
      <c r="F1408" s="2">
        <v>1300</v>
      </c>
      <c r="G1408" s="2">
        <v>260</v>
      </c>
    </row>
    <row r="1409" spans="1:7" customFormat="1" x14ac:dyDescent="0.25">
      <c r="A1409" t="s">
        <v>392</v>
      </c>
      <c r="B1409" t="s">
        <v>393</v>
      </c>
      <c r="D1409" t="s">
        <v>174</v>
      </c>
      <c r="E1409">
        <v>5.0000000000000001E-3</v>
      </c>
      <c r="F1409" s="2">
        <v>95000</v>
      </c>
      <c r="G1409" s="2">
        <v>475</v>
      </c>
    </row>
    <row r="1410" spans="1:7" customFormat="1" x14ac:dyDescent="0.25">
      <c r="F1410" s="2"/>
      <c r="G1410" s="2"/>
    </row>
    <row r="1411" spans="1:7" x14ac:dyDescent="0.25">
      <c r="A1411" s="3"/>
      <c r="B1411" s="3"/>
      <c r="C1411" s="3"/>
      <c r="D1411" s="5" t="s">
        <v>31</v>
      </c>
      <c r="E1411" s="3"/>
      <c r="F1411" s="4"/>
      <c r="G1411" s="4">
        <v>475</v>
      </c>
    </row>
    <row r="1412" spans="1:7" x14ac:dyDescent="0.25">
      <c r="A1412" s="3"/>
      <c r="B1412" s="3"/>
      <c r="C1412" s="3"/>
      <c r="D1412" s="5" t="s">
        <v>32</v>
      </c>
      <c r="E1412" s="3"/>
      <c r="F1412" s="4"/>
      <c r="G1412" s="4">
        <v>5418</v>
      </c>
    </row>
    <row r="1413" spans="1:7" x14ac:dyDescent="0.25">
      <c r="A1413" s="3"/>
      <c r="B1413" s="3"/>
      <c r="C1413" s="3"/>
      <c r="D1413" s="5" t="s">
        <v>33</v>
      </c>
      <c r="E1413" s="3"/>
      <c r="F1413" s="4"/>
      <c r="G1413" s="4">
        <v>1803.99</v>
      </c>
    </row>
    <row r="1414" spans="1:7" customFormat="1" x14ac:dyDescent="0.25">
      <c r="F1414" s="2"/>
      <c r="G1414" s="2"/>
    </row>
    <row r="1415" spans="1:7" x14ac:dyDescent="0.25">
      <c r="A1415" s="3"/>
      <c r="B1415" s="5"/>
      <c r="C1415" s="5"/>
      <c r="D1415" s="5" t="s">
        <v>35</v>
      </c>
      <c r="E1415" s="3"/>
      <c r="F1415" s="4"/>
      <c r="G1415" s="4">
        <v>7696.99</v>
      </c>
    </row>
    <row r="1416" spans="1:7" x14ac:dyDescent="0.25">
      <c r="A1416" s="3"/>
      <c r="B1416" s="5"/>
      <c r="C1416" s="5"/>
      <c r="D1416" s="5" t="s">
        <v>36</v>
      </c>
      <c r="E1416" s="3"/>
      <c r="F1416" s="4"/>
      <c r="G1416" s="4">
        <v>269394.65000000002</v>
      </c>
    </row>
    <row r="1417" spans="1:7" x14ac:dyDescent="0.25">
      <c r="A1417" s="6" t="s">
        <v>394</v>
      </c>
      <c r="B1417" s="6" t="s">
        <v>395</v>
      </c>
      <c r="C1417" s="6"/>
      <c r="D1417" s="6" t="s">
        <v>88</v>
      </c>
      <c r="E1417" s="7">
        <v>3.8</v>
      </c>
      <c r="F1417" s="7"/>
      <c r="G1417" s="7"/>
    </row>
    <row r="1418" spans="1:7" customFormat="1" x14ac:dyDescent="0.25">
      <c r="F1418" s="2"/>
      <c r="G1418" s="2"/>
    </row>
    <row r="1419" spans="1:7" x14ac:dyDescent="0.25">
      <c r="A1419" s="3"/>
      <c r="B1419" s="3"/>
      <c r="C1419" s="3"/>
      <c r="D1419" s="3"/>
      <c r="E1419" s="3"/>
      <c r="F1419" s="4"/>
      <c r="G1419" s="4"/>
    </row>
    <row r="1420" spans="1:7" x14ac:dyDescent="0.25">
      <c r="A1420" s="12" t="s">
        <v>5</v>
      </c>
      <c r="B1420" s="12" t="s">
        <v>6</v>
      </c>
      <c r="C1420" s="12"/>
      <c r="D1420" s="8" t="s">
        <v>7</v>
      </c>
      <c r="E1420" s="8" t="s">
        <v>8</v>
      </c>
      <c r="F1420" s="9" t="s">
        <v>4</v>
      </c>
      <c r="G1420" s="9" t="s">
        <v>1205</v>
      </c>
    </row>
    <row r="1421" spans="1:7" x14ac:dyDescent="0.25">
      <c r="F1421" s="8" t="s">
        <v>9</v>
      </c>
      <c r="G1421" s="8" t="s">
        <v>9</v>
      </c>
    </row>
    <row r="1422" spans="1:7" customFormat="1" x14ac:dyDescent="0.25">
      <c r="F1422" s="2"/>
      <c r="G1422" s="2"/>
    </row>
    <row r="1423" spans="1:7" customFormat="1" x14ac:dyDescent="0.25">
      <c r="A1423" t="s">
        <v>335</v>
      </c>
      <c r="B1423" t="s">
        <v>336</v>
      </c>
      <c r="D1423" t="s">
        <v>3</v>
      </c>
      <c r="E1423">
        <v>0.2</v>
      </c>
      <c r="F1423" s="2"/>
      <c r="G1423" s="2"/>
    </row>
    <row r="1424" spans="1:7" customFormat="1" x14ac:dyDescent="0.25">
      <c r="A1424" t="s">
        <v>50</v>
      </c>
      <c r="B1424" t="s">
        <v>51</v>
      </c>
      <c r="D1424" t="s">
        <v>14</v>
      </c>
      <c r="E1424">
        <v>1.1000000000000001</v>
      </c>
      <c r="F1424" s="2"/>
      <c r="G1424" s="2"/>
    </row>
    <row r="1425" spans="1:7" customFormat="1" x14ac:dyDescent="0.25">
      <c r="A1425" t="s">
        <v>52</v>
      </c>
      <c r="B1425" t="s">
        <v>53</v>
      </c>
      <c r="D1425" t="s">
        <v>14</v>
      </c>
      <c r="E1425">
        <v>1.1000000000000001</v>
      </c>
      <c r="F1425" s="2">
        <v>5418</v>
      </c>
      <c r="G1425" s="2">
        <v>5959.8</v>
      </c>
    </row>
    <row r="1426" spans="1:7" customFormat="1" x14ac:dyDescent="0.25">
      <c r="A1426" t="s">
        <v>54</v>
      </c>
      <c r="B1426" t="s">
        <v>55</v>
      </c>
      <c r="D1426" t="s">
        <v>56</v>
      </c>
      <c r="E1426">
        <v>1.1000000000000001</v>
      </c>
      <c r="F1426" s="2">
        <v>1543.99</v>
      </c>
      <c r="G1426" s="2">
        <v>1698.39</v>
      </c>
    </row>
    <row r="1427" spans="1:7" customFormat="1" x14ac:dyDescent="0.25">
      <c r="A1427" t="s">
        <v>337</v>
      </c>
      <c r="B1427" t="s">
        <v>338</v>
      </c>
      <c r="D1427" t="s">
        <v>18</v>
      </c>
      <c r="E1427">
        <v>0.75</v>
      </c>
      <c r="F1427" s="2">
        <v>3500</v>
      </c>
      <c r="G1427" s="2">
        <v>2625</v>
      </c>
    </row>
    <row r="1428" spans="1:7" customFormat="1" x14ac:dyDescent="0.25">
      <c r="A1428" t="s">
        <v>339</v>
      </c>
      <c r="B1428" t="s">
        <v>340</v>
      </c>
      <c r="D1428" t="s">
        <v>18</v>
      </c>
      <c r="E1428">
        <v>1</v>
      </c>
      <c r="F1428" s="2">
        <v>1500</v>
      </c>
      <c r="G1428" s="2">
        <v>1500</v>
      </c>
    </row>
    <row r="1429" spans="1:7" customFormat="1" x14ac:dyDescent="0.25">
      <c r="A1429" t="s">
        <v>21</v>
      </c>
      <c r="B1429" t="s">
        <v>22</v>
      </c>
      <c r="D1429" t="s">
        <v>23</v>
      </c>
      <c r="E1429">
        <v>0.8</v>
      </c>
      <c r="F1429" s="2">
        <v>600</v>
      </c>
      <c r="G1429" s="2">
        <v>480</v>
      </c>
    </row>
    <row r="1430" spans="1:7" customFormat="1" x14ac:dyDescent="0.25">
      <c r="F1430" s="2"/>
      <c r="G1430" s="2"/>
    </row>
    <row r="1431" spans="1:7" x14ac:dyDescent="0.25">
      <c r="A1431" s="3"/>
      <c r="B1431" s="3"/>
      <c r="C1431" s="3"/>
      <c r="D1431" s="5" t="s">
        <v>31</v>
      </c>
      <c r="E1431" s="3"/>
      <c r="F1431" s="4"/>
      <c r="G1431" s="4">
        <v>480</v>
      </c>
    </row>
    <row r="1432" spans="1:7" x14ac:dyDescent="0.25">
      <c r="A1432" s="3"/>
      <c r="B1432" s="3"/>
      <c r="C1432" s="3"/>
      <c r="D1432" s="5" t="s">
        <v>32</v>
      </c>
      <c r="E1432" s="3"/>
      <c r="F1432" s="4"/>
      <c r="G1432" s="4">
        <v>5959.8</v>
      </c>
    </row>
    <row r="1433" spans="1:7" x14ac:dyDescent="0.25">
      <c r="A1433" s="3"/>
      <c r="B1433" s="3"/>
      <c r="C1433" s="3"/>
      <c r="D1433" s="5" t="s">
        <v>33</v>
      </c>
      <c r="E1433" s="3"/>
      <c r="F1433" s="4"/>
      <c r="G1433" s="4">
        <v>5823.39</v>
      </c>
    </row>
    <row r="1434" spans="1:7" customFormat="1" x14ac:dyDescent="0.25">
      <c r="F1434" s="2"/>
      <c r="G1434" s="2"/>
    </row>
    <row r="1435" spans="1:7" x14ac:dyDescent="0.25">
      <c r="A1435" s="3"/>
      <c r="B1435" s="5"/>
      <c r="C1435" s="5"/>
      <c r="D1435" s="5" t="s">
        <v>35</v>
      </c>
      <c r="E1435" s="3"/>
      <c r="F1435" s="4"/>
      <c r="G1435" s="4">
        <v>12263.19</v>
      </c>
    </row>
    <row r="1436" spans="1:7" x14ac:dyDescent="0.25">
      <c r="A1436" s="3"/>
      <c r="B1436" s="5"/>
      <c r="C1436" s="5"/>
      <c r="D1436" s="5" t="s">
        <v>36</v>
      </c>
      <c r="E1436" s="3"/>
      <c r="F1436" s="4"/>
      <c r="G1436" s="4">
        <v>46600.12</v>
      </c>
    </row>
    <row r="1437" spans="1:7" x14ac:dyDescent="0.25">
      <c r="A1437" s="6" t="s">
        <v>396</v>
      </c>
      <c r="B1437" s="6" t="s">
        <v>397</v>
      </c>
      <c r="C1437" s="6"/>
      <c r="D1437" s="6" t="s">
        <v>3</v>
      </c>
      <c r="E1437" s="7">
        <v>11.41</v>
      </c>
      <c r="F1437" s="7"/>
      <c r="G1437" s="7"/>
    </row>
    <row r="1438" spans="1:7" customFormat="1" x14ac:dyDescent="0.25">
      <c r="F1438" s="2"/>
      <c r="G1438" s="2"/>
    </row>
    <row r="1439" spans="1:7" x14ac:dyDescent="0.25">
      <c r="A1439" s="3"/>
      <c r="B1439" s="3"/>
      <c r="C1439" s="3"/>
      <c r="D1439" s="3"/>
      <c r="E1439" s="3"/>
      <c r="F1439" s="4"/>
      <c r="G1439" s="4"/>
    </row>
    <row r="1440" spans="1:7" x14ac:dyDescent="0.25">
      <c r="A1440" s="12" t="s">
        <v>5</v>
      </c>
      <c r="B1440" s="12" t="s">
        <v>6</v>
      </c>
      <c r="C1440" s="12"/>
      <c r="D1440" s="8" t="s">
        <v>7</v>
      </c>
      <c r="E1440" s="8" t="s">
        <v>8</v>
      </c>
      <c r="F1440" s="9" t="s">
        <v>4</v>
      </c>
      <c r="G1440" s="9" t="s">
        <v>1205</v>
      </c>
    </row>
    <row r="1441" spans="1:7" x14ac:dyDescent="0.25">
      <c r="F1441" s="8" t="s">
        <v>9</v>
      </c>
      <c r="G1441" s="8" t="s">
        <v>9</v>
      </c>
    </row>
    <row r="1442" spans="1:7" customFormat="1" x14ac:dyDescent="0.25">
      <c r="F1442" s="2"/>
      <c r="G1442" s="2"/>
    </row>
    <row r="1443" spans="1:7" customFormat="1" x14ac:dyDescent="0.25">
      <c r="A1443" t="s">
        <v>131</v>
      </c>
      <c r="B1443" t="s">
        <v>132</v>
      </c>
      <c r="D1443" t="s">
        <v>3</v>
      </c>
      <c r="E1443">
        <v>1</v>
      </c>
      <c r="F1443" s="2"/>
      <c r="G1443" s="2"/>
    </row>
    <row r="1444" spans="1:7" customFormat="1" x14ac:dyDescent="0.25">
      <c r="A1444" t="s">
        <v>12</v>
      </c>
      <c r="B1444" t="s">
        <v>13</v>
      </c>
      <c r="D1444" t="s">
        <v>14</v>
      </c>
      <c r="E1444">
        <v>0.2</v>
      </c>
      <c r="F1444" s="2"/>
      <c r="G1444" s="2"/>
    </row>
    <row r="1445" spans="1:7" customFormat="1" x14ac:dyDescent="0.25">
      <c r="A1445" t="s">
        <v>15</v>
      </c>
      <c r="B1445" t="s">
        <v>13</v>
      </c>
      <c r="D1445" t="s">
        <v>14</v>
      </c>
      <c r="E1445">
        <v>0.2</v>
      </c>
      <c r="F1445" s="2">
        <v>5209</v>
      </c>
      <c r="G1445" s="2">
        <v>1041.8</v>
      </c>
    </row>
    <row r="1446" spans="1:7" customFormat="1" x14ac:dyDescent="0.25">
      <c r="A1446" t="s">
        <v>19</v>
      </c>
      <c r="B1446" t="s">
        <v>20</v>
      </c>
      <c r="D1446" t="s">
        <v>18</v>
      </c>
      <c r="E1446">
        <v>9.0999999999999998E-2</v>
      </c>
      <c r="F1446" s="2">
        <v>17171</v>
      </c>
      <c r="G1446" s="2">
        <v>1568.28</v>
      </c>
    </row>
    <row r="1447" spans="1:7" customFormat="1" x14ac:dyDescent="0.25">
      <c r="A1447" t="s">
        <v>133</v>
      </c>
      <c r="B1447" t="s">
        <v>134</v>
      </c>
      <c r="D1447" t="s">
        <v>18</v>
      </c>
      <c r="E1447">
        <v>9.2999999999999999E-2</v>
      </c>
      <c r="F1447" s="2">
        <v>23995</v>
      </c>
      <c r="G1447" s="2">
        <v>2239.5300000000002</v>
      </c>
    </row>
    <row r="1448" spans="1:7" customFormat="1" x14ac:dyDescent="0.25">
      <c r="A1448" t="s">
        <v>21</v>
      </c>
      <c r="B1448" t="s">
        <v>22</v>
      </c>
      <c r="D1448" t="s">
        <v>23</v>
      </c>
      <c r="E1448">
        <v>1.8</v>
      </c>
      <c r="F1448" s="2">
        <v>600</v>
      </c>
      <c r="G1448" s="2">
        <v>1080</v>
      </c>
    </row>
    <row r="1449" spans="1:7" customFormat="1" x14ac:dyDescent="0.25">
      <c r="A1449" t="s">
        <v>135</v>
      </c>
      <c r="B1449" t="s">
        <v>136</v>
      </c>
      <c r="D1449" t="s">
        <v>137</v>
      </c>
      <c r="E1449">
        <v>1</v>
      </c>
      <c r="F1449" s="2">
        <v>850</v>
      </c>
      <c r="G1449" s="2">
        <v>850</v>
      </c>
    </row>
    <row r="1450" spans="1:7" customFormat="1" x14ac:dyDescent="0.25">
      <c r="F1450" s="2"/>
      <c r="G1450" s="2"/>
    </row>
    <row r="1451" spans="1:7" x14ac:dyDescent="0.25">
      <c r="A1451" s="3"/>
      <c r="B1451" s="3"/>
      <c r="C1451" s="3"/>
      <c r="D1451" s="5" t="s">
        <v>31</v>
      </c>
      <c r="E1451" s="3"/>
      <c r="F1451" s="4"/>
      <c r="G1451" s="4">
        <v>1930</v>
      </c>
    </row>
    <row r="1452" spans="1:7" x14ac:dyDescent="0.25">
      <c r="A1452" s="3"/>
      <c r="B1452" s="3"/>
      <c r="C1452" s="3"/>
      <c r="D1452" s="5" t="s">
        <v>32</v>
      </c>
      <c r="E1452" s="3"/>
      <c r="F1452" s="4"/>
      <c r="G1452" s="4">
        <v>1041.8</v>
      </c>
    </row>
    <row r="1453" spans="1:7" x14ac:dyDescent="0.25">
      <c r="A1453" s="3"/>
      <c r="B1453" s="3"/>
      <c r="C1453" s="3"/>
      <c r="D1453" s="5" t="s">
        <v>33</v>
      </c>
      <c r="E1453" s="3"/>
      <c r="F1453" s="4"/>
      <c r="G1453" s="4">
        <v>3807.81</v>
      </c>
    </row>
    <row r="1454" spans="1:7" customFormat="1" x14ac:dyDescent="0.25">
      <c r="F1454" s="2"/>
      <c r="G1454" s="2"/>
    </row>
    <row r="1455" spans="1:7" x14ac:dyDescent="0.25">
      <c r="A1455" s="3"/>
      <c r="B1455" s="5"/>
      <c r="C1455" s="5"/>
      <c r="D1455" s="5" t="s">
        <v>35</v>
      </c>
      <c r="E1455" s="3"/>
      <c r="F1455" s="4"/>
      <c r="G1455" s="4">
        <v>6779.61</v>
      </c>
    </row>
    <row r="1456" spans="1:7" x14ac:dyDescent="0.25">
      <c r="A1456" s="3"/>
      <c r="B1456" s="5"/>
      <c r="C1456" s="5"/>
      <c r="D1456" s="5" t="s">
        <v>36</v>
      </c>
      <c r="E1456" s="3"/>
      <c r="F1456" s="4"/>
      <c r="G1456" s="4">
        <v>77355.350000000006</v>
      </c>
    </row>
    <row r="1457" spans="1:7" x14ac:dyDescent="0.25">
      <c r="A1457" s="6" t="s">
        <v>398</v>
      </c>
      <c r="B1457" s="6" t="s">
        <v>399</v>
      </c>
      <c r="C1457" s="6"/>
      <c r="D1457" s="6" t="s">
        <v>3</v>
      </c>
      <c r="E1457" s="7">
        <v>1.3</v>
      </c>
      <c r="F1457" s="7"/>
      <c r="G1457" s="7"/>
    </row>
    <row r="1458" spans="1:7" customFormat="1" x14ac:dyDescent="0.25">
      <c r="F1458" s="2"/>
      <c r="G1458" s="2"/>
    </row>
    <row r="1459" spans="1:7" x14ac:dyDescent="0.25">
      <c r="A1459" s="3"/>
      <c r="B1459" s="3"/>
      <c r="C1459" s="3"/>
      <c r="D1459" s="3"/>
      <c r="E1459" s="3"/>
      <c r="F1459" s="4"/>
      <c r="G1459" s="4"/>
    </row>
    <row r="1460" spans="1:7" x14ac:dyDescent="0.25">
      <c r="A1460" s="12" t="s">
        <v>5</v>
      </c>
      <c r="B1460" s="12" t="s">
        <v>6</v>
      </c>
      <c r="C1460" s="12"/>
      <c r="D1460" s="8" t="s">
        <v>7</v>
      </c>
      <c r="E1460" s="8" t="s">
        <v>8</v>
      </c>
      <c r="F1460" s="9" t="s">
        <v>4</v>
      </c>
      <c r="G1460" s="9" t="s">
        <v>1205</v>
      </c>
    </row>
    <row r="1461" spans="1:7" x14ac:dyDescent="0.25">
      <c r="F1461" s="8" t="s">
        <v>9</v>
      </c>
      <c r="G1461" s="8" t="s">
        <v>9</v>
      </c>
    </row>
    <row r="1462" spans="1:7" customFormat="1" x14ac:dyDescent="0.25">
      <c r="F1462" s="2"/>
      <c r="G1462" s="2"/>
    </row>
    <row r="1463" spans="1:7" customFormat="1" x14ac:dyDescent="0.25">
      <c r="A1463" t="s">
        <v>150</v>
      </c>
      <c r="B1463" t="s">
        <v>151</v>
      </c>
      <c r="D1463" t="s">
        <v>3</v>
      </c>
      <c r="E1463">
        <v>1.2</v>
      </c>
      <c r="F1463" s="2"/>
      <c r="G1463" s="2"/>
    </row>
    <row r="1464" spans="1:7" customFormat="1" x14ac:dyDescent="0.25">
      <c r="A1464" t="s">
        <v>50</v>
      </c>
      <c r="B1464" t="s">
        <v>51</v>
      </c>
      <c r="D1464" t="s">
        <v>14</v>
      </c>
      <c r="E1464">
        <v>3.6</v>
      </c>
      <c r="F1464" s="2"/>
      <c r="G1464" s="2"/>
    </row>
    <row r="1465" spans="1:7" customFormat="1" x14ac:dyDescent="0.25">
      <c r="A1465" t="s">
        <v>52</v>
      </c>
      <c r="B1465" t="s">
        <v>53</v>
      </c>
      <c r="D1465" t="s">
        <v>14</v>
      </c>
      <c r="E1465">
        <v>3.6</v>
      </c>
      <c r="F1465" s="2">
        <v>5418</v>
      </c>
      <c r="G1465" s="2">
        <v>19504.8</v>
      </c>
    </row>
    <row r="1466" spans="1:7" customFormat="1" x14ac:dyDescent="0.25">
      <c r="A1466" t="s">
        <v>54</v>
      </c>
      <c r="B1466" t="s">
        <v>55</v>
      </c>
      <c r="D1466" t="s">
        <v>56</v>
      </c>
      <c r="E1466">
        <v>3.6</v>
      </c>
      <c r="F1466" s="2">
        <v>1543.99</v>
      </c>
      <c r="G1466" s="2">
        <v>5558.36</v>
      </c>
    </row>
    <row r="1467" spans="1:7" customFormat="1" x14ac:dyDescent="0.25">
      <c r="A1467" t="s">
        <v>152</v>
      </c>
      <c r="B1467" t="s">
        <v>153</v>
      </c>
      <c r="D1467" t="s">
        <v>88</v>
      </c>
      <c r="E1467">
        <v>12</v>
      </c>
      <c r="F1467" s="2">
        <v>350</v>
      </c>
      <c r="G1467" s="2">
        <v>4200</v>
      </c>
    </row>
    <row r="1468" spans="1:7" customFormat="1" x14ac:dyDescent="0.25">
      <c r="A1468" t="s">
        <v>154</v>
      </c>
      <c r="B1468" t="s">
        <v>155</v>
      </c>
      <c r="D1468" t="s">
        <v>3</v>
      </c>
      <c r="E1468">
        <v>1.2</v>
      </c>
      <c r="F1468" s="2">
        <v>43300</v>
      </c>
      <c r="G1468" s="2">
        <v>51960</v>
      </c>
    </row>
    <row r="1469" spans="1:7" customFormat="1" x14ac:dyDescent="0.25">
      <c r="F1469" s="2"/>
      <c r="G1469" s="2"/>
    </row>
    <row r="1470" spans="1:7" x14ac:dyDescent="0.25">
      <c r="A1470" s="3"/>
      <c r="B1470" s="3"/>
      <c r="C1470" s="3"/>
      <c r="D1470" s="5" t="s">
        <v>31</v>
      </c>
      <c r="E1470" s="3"/>
      <c r="F1470" s="4"/>
      <c r="G1470" s="4">
        <v>56160</v>
      </c>
    </row>
    <row r="1471" spans="1:7" x14ac:dyDescent="0.25">
      <c r="A1471" s="3"/>
      <c r="B1471" s="3"/>
      <c r="C1471" s="3"/>
      <c r="D1471" s="5" t="s">
        <v>32</v>
      </c>
      <c r="E1471" s="3"/>
      <c r="F1471" s="4"/>
      <c r="G1471" s="4">
        <v>19504.8</v>
      </c>
    </row>
    <row r="1472" spans="1:7" x14ac:dyDescent="0.25">
      <c r="A1472" s="3"/>
      <c r="B1472" s="3"/>
      <c r="C1472" s="3"/>
      <c r="D1472" s="5" t="s">
        <v>33</v>
      </c>
      <c r="E1472" s="3"/>
      <c r="F1472" s="4"/>
      <c r="G1472" s="4">
        <v>5558.36</v>
      </c>
    </row>
    <row r="1473" spans="1:7" customFormat="1" x14ac:dyDescent="0.25">
      <c r="F1473" s="2"/>
      <c r="G1473" s="2"/>
    </row>
    <row r="1474" spans="1:7" x14ac:dyDescent="0.25">
      <c r="A1474" s="3"/>
      <c r="B1474" s="5"/>
      <c r="C1474" s="5"/>
      <c r="D1474" s="5" t="s">
        <v>35</v>
      </c>
      <c r="E1474" s="3"/>
      <c r="F1474" s="4"/>
      <c r="G1474" s="4">
        <v>81223.16</v>
      </c>
    </row>
    <row r="1475" spans="1:7" x14ac:dyDescent="0.25">
      <c r="A1475" s="3"/>
      <c r="B1475" s="5"/>
      <c r="C1475" s="5"/>
      <c r="D1475" s="5" t="s">
        <v>36</v>
      </c>
      <c r="E1475" s="3"/>
      <c r="F1475" s="4"/>
      <c r="G1475" s="4">
        <v>105590.11</v>
      </c>
    </row>
    <row r="1476" spans="1:7" x14ac:dyDescent="0.25">
      <c r="A1476" s="6" t="s">
        <v>400</v>
      </c>
      <c r="B1476" s="6" t="s">
        <v>401</v>
      </c>
      <c r="C1476" s="6"/>
      <c r="D1476" s="6" t="s">
        <v>65</v>
      </c>
      <c r="E1476" s="7">
        <v>535</v>
      </c>
      <c r="F1476" s="7"/>
      <c r="G1476" s="7"/>
    </row>
    <row r="1477" spans="1:7" customFormat="1" x14ac:dyDescent="0.25">
      <c r="F1477" s="2"/>
      <c r="G1477" s="2"/>
    </row>
    <row r="1478" spans="1:7" x14ac:dyDescent="0.25">
      <c r="A1478" s="3"/>
      <c r="B1478" s="3"/>
      <c r="C1478" s="3"/>
      <c r="D1478" s="3"/>
      <c r="E1478" s="3"/>
      <c r="F1478" s="4"/>
      <c r="G1478" s="4"/>
    </row>
    <row r="1479" spans="1:7" x14ac:dyDescent="0.25">
      <c r="A1479" s="12" t="s">
        <v>5</v>
      </c>
      <c r="B1479" s="12" t="s">
        <v>6</v>
      </c>
      <c r="C1479" s="12"/>
      <c r="D1479" s="8" t="s">
        <v>7</v>
      </c>
      <c r="E1479" s="8" t="s">
        <v>8</v>
      </c>
      <c r="F1479" s="9" t="s">
        <v>4</v>
      </c>
      <c r="G1479" s="9" t="s">
        <v>1205</v>
      </c>
    </row>
    <row r="1480" spans="1:7" x14ac:dyDescent="0.25">
      <c r="F1480" s="8" t="s">
        <v>9</v>
      </c>
      <c r="G1480" s="8" t="s">
        <v>9</v>
      </c>
    </row>
    <row r="1481" spans="1:7" customFormat="1" x14ac:dyDescent="0.25">
      <c r="F1481" s="2"/>
      <c r="G1481" s="2"/>
    </row>
    <row r="1482" spans="1:7" customFormat="1" x14ac:dyDescent="0.25">
      <c r="A1482" t="s">
        <v>213</v>
      </c>
      <c r="B1482" t="s">
        <v>214</v>
      </c>
      <c r="D1482" t="s">
        <v>65</v>
      </c>
      <c r="E1482">
        <v>1</v>
      </c>
      <c r="F1482" s="2"/>
      <c r="G1482" s="2"/>
    </row>
    <row r="1483" spans="1:7" customFormat="1" x14ac:dyDescent="0.25">
      <c r="A1483" t="s">
        <v>215</v>
      </c>
      <c r="B1483" t="s">
        <v>216</v>
      </c>
      <c r="D1483" t="s">
        <v>14</v>
      </c>
      <c r="E1483">
        <v>4.4999999999999998E-2</v>
      </c>
      <c r="F1483" s="2"/>
      <c r="G1483" s="2"/>
    </row>
    <row r="1484" spans="1:7" customFormat="1" x14ac:dyDescent="0.25">
      <c r="A1484" t="s">
        <v>217</v>
      </c>
      <c r="B1484" t="s">
        <v>218</v>
      </c>
      <c r="D1484" t="s">
        <v>14</v>
      </c>
      <c r="E1484">
        <v>4.4999999999999998E-2</v>
      </c>
      <c r="F1484" s="2">
        <v>5418</v>
      </c>
      <c r="G1484" s="2">
        <v>243.81</v>
      </c>
    </row>
    <row r="1485" spans="1:7" customFormat="1" x14ac:dyDescent="0.25">
      <c r="A1485" t="s">
        <v>54</v>
      </c>
      <c r="B1485" t="s">
        <v>55</v>
      </c>
      <c r="D1485" t="s">
        <v>56</v>
      </c>
      <c r="E1485">
        <v>4.4999999999999998E-2</v>
      </c>
      <c r="F1485" s="2">
        <v>1543.99</v>
      </c>
      <c r="G1485" s="2">
        <v>69.48</v>
      </c>
    </row>
    <row r="1486" spans="1:7" customFormat="1" x14ac:dyDescent="0.25">
      <c r="A1486" t="s">
        <v>219</v>
      </c>
      <c r="B1486" t="s">
        <v>220</v>
      </c>
      <c r="D1486" t="s">
        <v>65</v>
      </c>
      <c r="E1486">
        <v>1.05</v>
      </c>
      <c r="F1486" s="2">
        <v>480</v>
      </c>
      <c r="G1486" s="2">
        <v>504</v>
      </c>
    </row>
    <row r="1487" spans="1:7" customFormat="1" x14ac:dyDescent="0.25">
      <c r="A1487" t="s">
        <v>221</v>
      </c>
      <c r="B1487" t="s">
        <v>222</v>
      </c>
      <c r="D1487" t="s">
        <v>65</v>
      </c>
      <c r="E1487">
        <v>0.01</v>
      </c>
      <c r="F1487" s="2">
        <v>670</v>
      </c>
      <c r="G1487" s="2">
        <v>6.7</v>
      </c>
    </row>
    <row r="1488" spans="1:7" customFormat="1" x14ac:dyDescent="0.25">
      <c r="A1488" t="s">
        <v>223</v>
      </c>
      <c r="B1488" t="s">
        <v>224</v>
      </c>
      <c r="D1488" t="s">
        <v>76</v>
      </c>
      <c r="E1488" s="1">
        <v>390000</v>
      </c>
      <c r="F1488" s="2">
        <v>12.63</v>
      </c>
      <c r="G1488" s="2"/>
    </row>
    <row r="1489" spans="1:7" customFormat="1" x14ac:dyDescent="0.25">
      <c r="F1489" s="2"/>
      <c r="G1489" s="2"/>
    </row>
    <row r="1490" spans="1:7" x14ac:dyDescent="0.25">
      <c r="A1490" s="3"/>
      <c r="B1490" s="3"/>
      <c r="C1490" s="3"/>
      <c r="D1490" s="5" t="s">
        <v>31</v>
      </c>
      <c r="E1490" s="3"/>
      <c r="F1490" s="4"/>
      <c r="G1490" s="4">
        <v>510.7</v>
      </c>
    </row>
    <row r="1491" spans="1:7" x14ac:dyDescent="0.25">
      <c r="A1491" s="3"/>
      <c r="B1491" s="3"/>
      <c r="C1491" s="3"/>
      <c r="D1491" s="5" t="s">
        <v>32</v>
      </c>
      <c r="E1491" s="3"/>
      <c r="F1491" s="4"/>
      <c r="G1491" s="4">
        <v>243.81</v>
      </c>
    </row>
    <row r="1492" spans="1:7" x14ac:dyDescent="0.25">
      <c r="A1492" s="3"/>
      <c r="B1492" s="3"/>
      <c r="C1492" s="3"/>
      <c r="D1492" s="5" t="s">
        <v>33</v>
      </c>
      <c r="E1492" s="3"/>
      <c r="F1492" s="4"/>
      <c r="G1492" s="4">
        <v>69.48</v>
      </c>
    </row>
    <row r="1493" spans="1:7" x14ac:dyDescent="0.25">
      <c r="A1493" s="3"/>
      <c r="B1493" s="3"/>
      <c r="C1493" s="3"/>
      <c r="D1493" s="5" t="s">
        <v>34</v>
      </c>
      <c r="E1493" s="3"/>
      <c r="F1493" s="4"/>
      <c r="G1493" s="4">
        <v>12.63</v>
      </c>
    </row>
    <row r="1494" spans="1:7" customFormat="1" x14ac:dyDescent="0.25">
      <c r="F1494" s="2"/>
      <c r="G1494" s="2"/>
    </row>
    <row r="1495" spans="1:7" x14ac:dyDescent="0.25">
      <c r="A1495" s="3"/>
      <c r="B1495" s="5"/>
      <c r="C1495" s="5"/>
      <c r="D1495" s="5" t="s">
        <v>35</v>
      </c>
      <c r="E1495" s="3"/>
      <c r="F1495" s="4"/>
      <c r="G1495" s="4">
        <v>836.62</v>
      </c>
    </row>
    <row r="1496" spans="1:7" x14ac:dyDescent="0.25">
      <c r="A1496" s="3"/>
      <c r="B1496" s="5"/>
      <c r="C1496" s="5"/>
      <c r="D1496" s="5" t="s">
        <v>36</v>
      </c>
      <c r="E1496" s="3"/>
      <c r="F1496" s="4"/>
      <c r="G1496" s="4">
        <v>447591.7</v>
      </c>
    </row>
    <row r="1497" spans="1:7" x14ac:dyDescent="0.25">
      <c r="A1497" s="6" t="s">
        <v>402</v>
      </c>
      <c r="B1497" s="6" t="s">
        <v>403</v>
      </c>
      <c r="C1497" s="6"/>
      <c r="D1497" s="6" t="s">
        <v>88</v>
      </c>
      <c r="E1497" s="7">
        <v>72</v>
      </c>
      <c r="F1497" s="7"/>
      <c r="G1497" s="7"/>
    </row>
    <row r="1498" spans="1:7" customFormat="1" x14ac:dyDescent="0.25">
      <c r="F1498" s="2"/>
      <c r="G1498" s="2"/>
    </row>
    <row r="1499" spans="1:7" x14ac:dyDescent="0.25">
      <c r="A1499" s="3"/>
      <c r="B1499" s="3"/>
      <c r="C1499" s="3"/>
      <c r="D1499" s="3"/>
      <c r="E1499" s="3"/>
      <c r="F1499" s="4"/>
      <c r="G1499" s="4"/>
    </row>
    <row r="1500" spans="1:7" x14ac:dyDescent="0.25">
      <c r="A1500" s="12" t="s">
        <v>5</v>
      </c>
      <c r="B1500" s="12" t="s">
        <v>6</v>
      </c>
      <c r="C1500" s="12"/>
      <c r="D1500" s="8" t="s">
        <v>7</v>
      </c>
      <c r="E1500" s="8" t="s">
        <v>8</v>
      </c>
      <c r="F1500" s="9" t="s">
        <v>4</v>
      </c>
      <c r="G1500" s="9" t="s">
        <v>1205</v>
      </c>
    </row>
    <row r="1501" spans="1:7" x14ac:dyDescent="0.25">
      <c r="F1501" s="8" t="s">
        <v>9</v>
      </c>
      <c r="G1501" s="8" t="s">
        <v>9</v>
      </c>
    </row>
    <row r="1502" spans="1:7" customFormat="1" x14ac:dyDescent="0.25">
      <c r="F1502" s="2"/>
      <c r="G1502" s="2"/>
    </row>
    <row r="1503" spans="1:7" customFormat="1" x14ac:dyDescent="0.25">
      <c r="A1503" t="s">
        <v>188</v>
      </c>
      <c r="B1503" t="s">
        <v>189</v>
      </c>
      <c r="D1503" t="s">
        <v>88</v>
      </c>
      <c r="E1503">
        <v>1</v>
      </c>
      <c r="F1503" s="2"/>
      <c r="G1503" s="2"/>
    </row>
    <row r="1504" spans="1:7" customFormat="1" x14ac:dyDescent="0.25">
      <c r="A1504" t="s">
        <v>190</v>
      </c>
      <c r="B1504" t="s">
        <v>191</v>
      </c>
      <c r="D1504" t="s">
        <v>14</v>
      </c>
      <c r="E1504">
        <v>2.5</v>
      </c>
      <c r="F1504" s="2"/>
      <c r="G1504" s="2"/>
    </row>
    <row r="1505" spans="1:7" customFormat="1" x14ac:dyDescent="0.25">
      <c r="A1505" t="s">
        <v>192</v>
      </c>
      <c r="B1505" t="s">
        <v>191</v>
      </c>
      <c r="D1505" t="s">
        <v>14</v>
      </c>
      <c r="E1505">
        <v>2.5</v>
      </c>
      <c r="F1505" s="2">
        <v>5418</v>
      </c>
      <c r="G1505" s="2">
        <v>13545</v>
      </c>
    </row>
    <row r="1506" spans="1:7" customFormat="1" x14ac:dyDescent="0.25">
      <c r="A1506" t="s">
        <v>54</v>
      </c>
      <c r="B1506" t="s">
        <v>55</v>
      </c>
      <c r="D1506" t="s">
        <v>56</v>
      </c>
      <c r="E1506">
        <v>2.5</v>
      </c>
      <c r="F1506" s="2">
        <v>1543.99</v>
      </c>
      <c r="G1506" s="2">
        <v>3859.98</v>
      </c>
    </row>
    <row r="1507" spans="1:7" customFormat="1" x14ac:dyDescent="0.25">
      <c r="A1507" t="s">
        <v>193</v>
      </c>
      <c r="B1507" t="s">
        <v>194</v>
      </c>
      <c r="D1507" t="s">
        <v>88</v>
      </c>
      <c r="E1507">
        <v>0.26300000000000001</v>
      </c>
      <c r="F1507" s="2">
        <v>12500</v>
      </c>
      <c r="G1507" s="2">
        <v>3281.25</v>
      </c>
    </row>
    <row r="1508" spans="1:7" customFormat="1" x14ac:dyDescent="0.25">
      <c r="A1508" t="s">
        <v>195</v>
      </c>
      <c r="B1508" t="s">
        <v>196</v>
      </c>
      <c r="D1508" t="s">
        <v>88</v>
      </c>
      <c r="E1508">
        <v>1</v>
      </c>
      <c r="F1508" s="2">
        <v>200</v>
      </c>
      <c r="G1508" s="2">
        <v>200</v>
      </c>
    </row>
    <row r="1509" spans="1:7" customFormat="1" x14ac:dyDescent="0.25">
      <c r="A1509" t="s">
        <v>197</v>
      </c>
      <c r="B1509" t="s">
        <v>198</v>
      </c>
      <c r="D1509" t="s">
        <v>79</v>
      </c>
      <c r="E1509">
        <v>4</v>
      </c>
      <c r="F1509" s="2">
        <v>60</v>
      </c>
      <c r="G1509" s="2">
        <v>240</v>
      </c>
    </row>
    <row r="1510" spans="1:7" customFormat="1" x14ac:dyDescent="0.25">
      <c r="A1510" t="s">
        <v>199</v>
      </c>
      <c r="B1510" t="s">
        <v>200</v>
      </c>
      <c r="D1510" t="s">
        <v>65</v>
      </c>
      <c r="E1510">
        <v>0.05</v>
      </c>
      <c r="F1510" s="2">
        <v>1200</v>
      </c>
      <c r="G1510" s="2">
        <v>60</v>
      </c>
    </row>
    <row r="1511" spans="1:7" customFormat="1" x14ac:dyDescent="0.25">
      <c r="A1511" t="s">
        <v>201</v>
      </c>
      <c r="B1511" t="s">
        <v>202</v>
      </c>
      <c r="D1511" t="s">
        <v>76</v>
      </c>
      <c r="E1511">
        <v>1E-3</v>
      </c>
      <c r="F1511" s="2">
        <v>390000</v>
      </c>
      <c r="G1511" s="2">
        <v>338.14</v>
      </c>
    </row>
    <row r="1512" spans="1:7" customFormat="1" x14ac:dyDescent="0.25">
      <c r="F1512" s="2"/>
      <c r="G1512" s="2"/>
    </row>
    <row r="1513" spans="1:7" x14ac:dyDescent="0.25">
      <c r="A1513" s="3"/>
      <c r="B1513" s="3"/>
      <c r="C1513" s="3"/>
      <c r="D1513" s="5" t="s">
        <v>31</v>
      </c>
      <c r="E1513" s="3"/>
      <c r="F1513" s="4"/>
      <c r="G1513" s="4">
        <v>3781.25</v>
      </c>
    </row>
    <row r="1514" spans="1:7" x14ac:dyDescent="0.25">
      <c r="A1514" s="3"/>
      <c r="B1514" s="3"/>
      <c r="C1514" s="3"/>
      <c r="D1514" s="5" t="s">
        <v>32</v>
      </c>
      <c r="E1514" s="3"/>
      <c r="F1514" s="4"/>
      <c r="G1514" s="4">
        <v>13545</v>
      </c>
    </row>
    <row r="1515" spans="1:7" x14ac:dyDescent="0.25">
      <c r="A1515" s="3"/>
      <c r="B1515" s="3"/>
      <c r="C1515" s="3"/>
      <c r="D1515" s="5" t="s">
        <v>33</v>
      </c>
      <c r="E1515" s="3"/>
      <c r="F1515" s="4"/>
      <c r="G1515" s="4">
        <v>3859.98</v>
      </c>
    </row>
    <row r="1516" spans="1:7" x14ac:dyDescent="0.25">
      <c r="A1516" s="3"/>
      <c r="B1516" s="3"/>
      <c r="C1516" s="3"/>
      <c r="D1516" s="5" t="s">
        <v>34</v>
      </c>
      <c r="E1516" s="3"/>
      <c r="F1516" s="4"/>
      <c r="G1516" s="4">
        <v>338.14</v>
      </c>
    </row>
    <row r="1517" spans="1:7" customFormat="1" x14ac:dyDescent="0.25">
      <c r="F1517" s="2"/>
      <c r="G1517" s="2"/>
    </row>
    <row r="1518" spans="1:7" x14ac:dyDescent="0.25">
      <c r="A1518" s="3"/>
      <c r="B1518" s="5"/>
      <c r="C1518" s="5"/>
      <c r="D1518" s="5" t="s">
        <v>35</v>
      </c>
      <c r="E1518" s="3"/>
      <c r="F1518" s="4"/>
      <c r="G1518" s="4">
        <v>21524.37</v>
      </c>
    </row>
    <row r="1519" spans="1:7" x14ac:dyDescent="0.25">
      <c r="A1519" s="3"/>
      <c r="B1519" s="5"/>
      <c r="C1519" s="5"/>
      <c r="D1519" s="5" t="s">
        <v>36</v>
      </c>
      <c r="E1519" s="3"/>
      <c r="F1519" s="4"/>
      <c r="G1519" s="4">
        <v>1549754.64</v>
      </c>
    </row>
    <row r="1520" spans="1:7" x14ac:dyDescent="0.25">
      <c r="A1520" s="6" t="s">
        <v>404</v>
      </c>
      <c r="B1520" s="6" t="s">
        <v>405</v>
      </c>
      <c r="C1520" s="6"/>
      <c r="D1520" s="6" t="s">
        <v>65</v>
      </c>
      <c r="E1520" s="7">
        <v>122</v>
      </c>
      <c r="F1520" s="7"/>
      <c r="G1520" s="7"/>
    </row>
    <row r="1521" spans="1:7" customFormat="1" x14ac:dyDescent="0.25">
      <c r="F1521" s="2"/>
      <c r="G1521" s="2"/>
    </row>
    <row r="1522" spans="1:7" x14ac:dyDescent="0.25">
      <c r="A1522" s="3"/>
      <c r="B1522" s="3"/>
      <c r="C1522" s="3"/>
      <c r="D1522" s="3"/>
      <c r="E1522" s="3"/>
      <c r="F1522" s="4"/>
      <c r="G1522" s="4"/>
    </row>
    <row r="1523" spans="1:7" x14ac:dyDescent="0.25">
      <c r="A1523" s="12" t="s">
        <v>5</v>
      </c>
      <c r="B1523" s="12" t="s">
        <v>6</v>
      </c>
      <c r="C1523" s="12"/>
      <c r="D1523" s="8" t="s">
        <v>7</v>
      </c>
      <c r="E1523" s="8" t="s">
        <v>8</v>
      </c>
      <c r="F1523" s="9" t="s">
        <v>4</v>
      </c>
      <c r="G1523" s="9" t="s">
        <v>1205</v>
      </c>
    </row>
    <row r="1524" spans="1:7" x14ac:dyDescent="0.25">
      <c r="F1524" s="8" t="s">
        <v>9</v>
      </c>
      <c r="G1524" s="8" t="s">
        <v>9</v>
      </c>
    </row>
    <row r="1525" spans="1:7" customFormat="1" x14ac:dyDescent="0.25">
      <c r="F1525" s="2"/>
      <c r="G1525" s="2"/>
    </row>
    <row r="1526" spans="1:7" customFormat="1" x14ac:dyDescent="0.25">
      <c r="A1526" t="s">
        <v>302</v>
      </c>
      <c r="B1526" t="s">
        <v>303</v>
      </c>
      <c r="D1526" t="s">
        <v>65</v>
      </c>
      <c r="E1526">
        <v>1</v>
      </c>
      <c r="F1526" s="2"/>
      <c r="G1526" s="2"/>
    </row>
    <row r="1527" spans="1:7" customFormat="1" x14ac:dyDescent="0.25">
      <c r="A1527" t="s">
        <v>304</v>
      </c>
      <c r="B1527" t="s">
        <v>305</v>
      </c>
      <c r="D1527" t="s">
        <v>14</v>
      </c>
      <c r="E1527">
        <v>7.4999999999999997E-2</v>
      </c>
      <c r="F1527" s="2"/>
      <c r="G1527" s="2"/>
    </row>
    <row r="1528" spans="1:7" customFormat="1" x14ac:dyDescent="0.25">
      <c r="A1528" t="s">
        <v>306</v>
      </c>
      <c r="B1528" t="s">
        <v>305</v>
      </c>
      <c r="D1528" t="s">
        <v>14</v>
      </c>
      <c r="E1528">
        <v>7.4999999999999997E-2</v>
      </c>
      <c r="F1528" s="2">
        <v>6383</v>
      </c>
      <c r="G1528" s="2">
        <v>478.73</v>
      </c>
    </row>
    <row r="1529" spans="1:7" customFormat="1" x14ac:dyDescent="0.25">
      <c r="A1529" t="s">
        <v>54</v>
      </c>
      <c r="B1529" t="s">
        <v>55</v>
      </c>
      <c r="D1529" t="s">
        <v>56</v>
      </c>
      <c r="E1529">
        <v>7.4999999999999997E-2</v>
      </c>
      <c r="F1529" s="2">
        <v>1543.99</v>
      </c>
      <c r="G1529" s="2">
        <v>115.8</v>
      </c>
    </row>
    <row r="1530" spans="1:7" customFormat="1" x14ac:dyDescent="0.25">
      <c r="A1530" t="s">
        <v>307</v>
      </c>
      <c r="B1530" t="s">
        <v>308</v>
      </c>
      <c r="D1530" t="s">
        <v>246</v>
      </c>
      <c r="E1530">
        <v>0.01</v>
      </c>
      <c r="F1530" s="2"/>
      <c r="G1530" s="2"/>
    </row>
    <row r="1531" spans="1:7" customFormat="1" x14ac:dyDescent="0.25">
      <c r="A1531" t="s">
        <v>247</v>
      </c>
      <c r="B1531" t="s">
        <v>248</v>
      </c>
      <c r="D1531" t="s">
        <v>14</v>
      </c>
      <c r="E1531">
        <v>2E-3</v>
      </c>
      <c r="F1531" s="2"/>
      <c r="G1531" s="2"/>
    </row>
    <row r="1532" spans="1:7" customFormat="1" x14ac:dyDescent="0.25">
      <c r="A1532" t="s">
        <v>249</v>
      </c>
      <c r="B1532" t="s">
        <v>248</v>
      </c>
      <c r="D1532" t="s">
        <v>14</v>
      </c>
      <c r="E1532">
        <v>2E-3</v>
      </c>
      <c r="F1532" s="2">
        <v>5418</v>
      </c>
      <c r="G1532" s="2">
        <v>10.84</v>
      </c>
    </row>
    <row r="1533" spans="1:7" customFormat="1" x14ac:dyDescent="0.25">
      <c r="A1533" t="s">
        <v>54</v>
      </c>
      <c r="B1533" t="s">
        <v>55</v>
      </c>
      <c r="D1533" t="s">
        <v>56</v>
      </c>
      <c r="E1533">
        <v>2E-3</v>
      </c>
      <c r="F1533" s="2">
        <v>1543.99</v>
      </c>
      <c r="G1533" s="2">
        <v>3.09</v>
      </c>
    </row>
    <row r="1534" spans="1:7" customFormat="1" x14ac:dyDescent="0.25">
      <c r="A1534" t="s">
        <v>279</v>
      </c>
      <c r="B1534" t="s">
        <v>280</v>
      </c>
      <c r="D1534" t="s">
        <v>88</v>
      </c>
      <c r="E1534" s="1">
        <v>2912</v>
      </c>
      <c r="F1534" s="2">
        <v>0.65</v>
      </c>
      <c r="G1534" s="2"/>
    </row>
    <row r="1535" spans="1:7" customFormat="1" x14ac:dyDescent="0.25">
      <c r="A1535" t="s">
        <v>290</v>
      </c>
      <c r="B1535" t="s">
        <v>291</v>
      </c>
      <c r="D1535" t="s">
        <v>65</v>
      </c>
      <c r="E1535">
        <v>3.2000000000000001E-2</v>
      </c>
      <c r="F1535" s="2">
        <v>300</v>
      </c>
      <c r="G1535" s="2">
        <v>9.4499999999999993</v>
      </c>
    </row>
    <row r="1536" spans="1:7" customFormat="1" x14ac:dyDescent="0.25">
      <c r="A1536" t="s">
        <v>309</v>
      </c>
      <c r="B1536" t="s">
        <v>310</v>
      </c>
      <c r="D1536" t="s">
        <v>65</v>
      </c>
      <c r="E1536">
        <v>1</v>
      </c>
      <c r="F1536" s="2">
        <v>1552</v>
      </c>
      <c r="G1536" s="2">
        <v>1552</v>
      </c>
    </row>
    <row r="1537" spans="1:7" customFormat="1" x14ac:dyDescent="0.25">
      <c r="A1537" t="s">
        <v>311</v>
      </c>
      <c r="B1537" t="s">
        <v>312</v>
      </c>
      <c r="D1537" t="s">
        <v>65</v>
      </c>
      <c r="E1537">
        <v>2.5000000000000001E-2</v>
      </c>
      <c r="F1537" s="2"/>
      <c r="G1537" s="2"/>
    </row>
    <row r="1538" spans="1:7" customFormat="1" x14ac:dyDescent="0.25">
      <c r="A1538" t="s">
        <v>313</v>
      </c>
      <c r="B1538" t="s">
        <v>314</v>
      </c>
      <c r="D1538" t="s">
        <v>65</v>
      </c>
      <c r="E1538">
        <v>1.05</v>
      </c>
      <c r="F1538" s="2">
        <v>50</v>
      </c>
      <c r="G1538" s="2">
        <v>52.5</v>
      </c>
    </row>
    <row r="1539" spans="1:7" customFormat="1" x14ac:dyDescent="0.25">
      <c r="A1539" t="s">
        <v>315</v>
      </c>
      <c r="B1539" t="s">
        <v>316</v>
      </c>
      <c r="D1539" t="s">
        <v>79</v>
      </c>
      <c r="E1539" s="1">
        <v>390000</v>
      </c>
      <c r="F1539" s="2">
        <v>34.57</v>
      </c>
      <c r="G1539" s="2"/>
    </row>
    <row r="1540" spans="1:7" customFormat="1" x14ac:dyDescent="0.25">
      <c r="F1540" s="2"/>
      <c r="G1540" s="2"/>
    </row>
    <row r="1541" spans="1:7" x14ac:dyDescent="0.25">
      <c r="A1541" s="3"/>
      <c r="B1541" s="3"/>
      <c r="C1541" s="3"/>
      <c r="D1541" s="5" t="s">
        <v>31</v>
      </c>
      <c r="E1541" s="3"/>
      <c r="F1541" s="4"/>
      <c r="G1541" s="4">
        <v>1614.6</v>
      </c>
    </row>
    <row r="1542" spans="1:7" x14ac:dyDescent="0.25">
      <c r="A1542" s="3"/>
      <c r="B1542" s="3"/>
      <c r="C1542" s="3"/>
      <c r="D1542" s="5" t="s">
        <v>32</v>
      </c>
      <c r="E1542" s="3"/>
      <c r="F1542" s="4"/>
      <c r="G1542" s="4">
        <v>489.57</v>
      </c>
    </row>
    <row r="1543" spans="1:7" x14ac:dyDescent="0.25">
      <c r="A1543" s="3"/>
      <c r="B1543" s="3"/>
      <c r="C1543" s="3"/>
      <c r="D1543" s="5" t="s">
        <v>33</v>
      </c>
      <c r="E1543" s="3"/>
      <c r="F1543" s="4"/>
      <c r="G1543" s="4">
        <v>118.89</v>
      </c>
    </row>
    <row r="1544" spans="1:7" x14ac:dyDescent="0.25">
      <c r="A1544" s="3"/>
      <c r="B1544" s="3"/>
      <c r="C1544" s="3"/>
      <c r="D1544" s="5" t="s">
        <v>34</v>
      </c>
      <c r="E1544" s="3"/>
      <c r="F1544" s="4"/>
      <c r="G1544" s="4">
        <v>34.57</v>
      </c>
    </row>
    <row r="1545" spans="1:7" customFormat="1" x14ac:dyDescent="0.25">
      <c r="F1545" s="2"/>
      <c r="G1545" s="2"/>
    </row>
    <row r="1546" spans="1:7" x14ac:dyDescent="0.25">
      <c r="A1546" s="3"/>
      <c r="B1546" s="5"/>
      <c r="C1546" s="5"/>
      <c r="D1546" s="5" t="s">
        <v>35</v>
      </c>
      <c r="E1546" s="3"/>
      <c r="F1546" s="4"/>
      <c r="G1546" s="4">
        <v>2254.13</v>
      </c>
    </row>
    <row r="1547" spans="1:7" x14ac:dyDescent="0.25">
      <c r="A1547" s="3"/>
      <c r="B1547" s="5"/>
      <c r="C1547" s="5"/>
      <c r="D1547" s="5" t="s">
        <v>36</v>
      </c>
      <c r="E1547" s="3"/>
      <c r="F1547" s="4"/>
      <c r="G1547" s="4">
        <v>275003.86</v>
      </c>
    </row>
    <row r="1548" spans="1:7" x14ac:dyDescent="0.25">
      <c r="A1548" s="6" t="s">
        <v>406</v>
      </c>
      <c r="B1548" s="6" t="s">
        <v>407</v>
      </c>
      <c r="C1548" s="6"/>
      <c r="D1548" s="6" t="s">
        <v>65</v>
      </c>
      <c r="E1548" s="7">
        <v>680</v>
      </c>
      <c r="F1548" s="7"/>
      <c r="G1548" s="7"/>
    </row>
    <row r="1549" spans="1:7" customFormat="1" x14ac:dyDescent="0.25">
      <c r="F1549" s="2"/>
      <c r="G1549" s="2"/>
    </row>
    <row r="1550" spans="1:7" x14ac:dyDescent="0.25">
      <c r="A1550" s="3"/>
      <c r="B1550" s="3"/>
      <c r="C1550" s="3"/>
      <c r="D1550" s="3"/>
      <c r="E1550" s="3"/>
      <c r="F1550" s="4"/>
      <c r="G1550" s="4"/>
    </row>
    <row r="1551" spans="1:7" x14ac:dyDescent="0.25">
      <c r="A1551" s="12" t="s">
        <v>5</v>
      </c>
      <c r="B1551" s="12" t="s">
        <v>6</v>
      </c>
      <c r="C1551" s="12"/>
      <c r="D1551" s="8" t="s">
        <v>7</v>
      </c>
      <c r="E1551" s="8" t="s">
        <v>8</v>
      </c>
      <c r="F1551" s="9" t="s">
        <v>4</v>
      </c>
      <c r="G1551" s="9" t="s">
        <v>1205</v>
      </c>
    </row>
    <row r="1552" spans="1:7" x14ac:dyDescent="0.25">
      <c r="F1552" s="8" t="s">
        <v>9</v>
      </c>
      <c r="G1552" s="8" t="s">
        <v>9</v>
      </c>
    </row>
    <row r="1553" spans="1:7" customFormat="1" x14ac:dyDescent="0.25">
      <c r="F1553" s="2"/>
      <c r="G1553" s="2"/>
    </row>
    <row r="1554" spans="1:7" customFormat="1" x14ac:dyDescent="0.25">
      <c r="A1554" t="s">
        <v>408</v>
      </c>
      <c r="B1554" t="s">
        <v>409</v>
      </c>
      <c r="D1554" t="s">
        <v>65</v>
      </c>
      <c r="E1554">
        <v>1</v>
      </c>
      <c r="F1554" s="2"/>
      <c r="G1554" s="2"/>
    </row>
    <row r="1555" spans="1:7" customFormat="1" x14ac:dyDescent="0.25">
      <c r="A1555" t="s">
        <v>304</v>
      </c>
      <c r="B1555" t="s">
        <v>305</v>
      </c>
      <c r="D1555" t="s">
        <v>14</v>
      </c>
      <c r="E1555">
        <v>0.06</v>
      </c>
      <c r="F1555" s="2"/>
      <c r="G1555" s="2"/>
    </row>
    <row r="1556" spans="1:7" customFormat="1" x14ac:dyDescent="0.25">
      <c r="A1556" t="s">
        <v>306</v>
      </c>
      <c r="B1556" t="s">
        <v>305</v>
      </c>
      <c r="D1556" t="s">
        <v>14</v>
      </c>
      <c r="E1556">
        <v>0.06</v>
      </c>
      <c r="F1556" s="2">
        <v>6383</v>
      </c>
      <c r="G1556" s="2">
        <v>382.98</v>
      </c>
    </row>
    <row r="1557" spans="1:7" customFormat="1" x14ac:dyDescent="0.25">
      <c r="A1557" t="s">
        <v>54</v>
      </c>
      <c r="B1557" t="s">
        <v>55</v>
      </c>
      <c r="D1557" t="s">
        <v>56</v>
      </c>
      <c r="E1557">
        <v>0.06</v>
      </c>
      <c r="F1557" s="2">
        <v>1543.99</v>
      </c>
      <c r="G1557" s="2">
        <v>92.64</v>
      </c>
    </row>
    <row r="1558" spans="1:7" customFormat="1" x14ac:dyDescent="0.25">
      <c r="A1558" t="s">
        <v>313</v>
      </c>
      <c r="B1558" t="s">
        <v>314</v>
      </c>
      <c r="D1558" t="s">
        <v>65</v>
      </c>
      <c r="E1558">
        <v>1.05</v>
      </c>
      <c r="F1558" s="2">
        <v>50</v>
      </c>
      <c r="G1558" s="2">
        <v>52.5</v>
      </c>
    </row>
    <row r="1559" spans="1:7" customFormat="1" x14ac:dyDescent="0.25">
      <c r="A1559" t="s">
        <v>410</v>
      </c>
      <c r="B1559" t="s">
        <v>411</v>
      </c>
      <c r="D1559" t="s">
        <v>65</v>
      </c>
      <c r="E1559">
        <v>1</v>
      </c>
      <c r="F1559" s="2">
        <v>1721</v>
      </c>
      <c r="G1559" s="2">
        <v>1721</v>
      </c>
    </row>
    <row r="1560" spans="1:7" customFormat="1" x14ac:dyDescent="0.25">
      <c r="A1560" t="s">
        <v>412</v>
      </c>
      <c r="B1560" t="s">
        <v>413</v>
      </c>
      <c r="D1560" t="s">
        <v>65</v>
      </c>
      <c r="E1560">
        <v>1</v>
      </c>
      <c r="F1560" s="2">
        <v>500</v>
      </c>
      <c r="G1560" s="2">
        <v>500</v>
      </c>
    </row>
    <row r="1561" spans="1:7" customFormat="1" x14ac:dyDescent="0.25">
      <c r="A1561" t="s">
        <v>315</v>
      </c>
      <c r="B1561" t="s">
        <v>316</v>
      </c>
      <c r="D1561" t="s">
        <v>79</v>
      </c>
      <c r="E1561" s="1">
        <v>390000</v>
      </c>
      <c r="F1561" s="2">
        <v>34.57</v>
      </c>
      <c r="G1561" s="2"/>
    </row>
    <row r="1562" spans="1:7" customFormat="1" x14ac:dyDescent="0.25">
      <c r="F1562" s="2"/>
      <c r="G1562" s="2"/>
    </row>
    <row r="1563" spans="1:7" x14ac:dyDescent="0.25">
      <c r="A1563" s="3"/>
      <c r="B1563" s="3"/>
      <c r="C1563" s="3"/>
      <c r="D1563" s="5" t="s">
        <v>31</v>
      </c>
      <c r="E1563" s="3"/>
      <c r="F1563" s="4"/>
      <c r="G1563" s="4">
        <v>2273.5</v>
      </c>
    </row>
    <row r="1564" spans="1:7" x14ac:dyDescent="0.25">
      <c r="A1564" s="3"/>
      <c r="B1564" s="3"/>
      <c r="C1564" s="3"/>
      <c r="D1564" s="5" t="s">
        <v>32</v>
      </c>
      <c r="E1564" s="3"/>
      <c r="F1564" s="4"/>
      <c r="G1564" s="4">
        <v>382.98</v>
      </c>
    </row>
    <row r="1565" spans="1:7" x14ac:dyDescent="0.25">
      <c r="A1565" s="3"/>
      <c r="B1565" s="3"/>
      <c r="C1565" s="3"/>
      <c r="D1565" s="5" t="s">
        <v>33</v>
      </c>
      <c r="E1565" s="3"/>
      <c r="F1565" s="4"/>
      <c r="G1565" s="4">
        <v>92.64</v>
      </c>
    </row>
    <row r="1566" spans="1:7" x14ac:dyDescent="0.25">
      <c r="A1566" s="3"/>
      <c r="B1566" s="3"/>
      <c r="C1566" s="3"/>
      <c r="D1566" s="5" t="s">
        <v>34</v>
      </c>
      <c r="E1566" s="3"/>
      <c r="F1566" s="4"/>
      <c r="G1566" s="4">
        <v>34.57</v>
      </c>
    </row>
    <row r="1567" spans="1:7" customFormat="1" x14ac:dyDescent="0.25">
      <c r="F1567" s="2"/>
      <c r="G1567" s="2"/>
    </row>
    <row r="1568" spans="1:7" x14ac:dyDescent="0.25">
      <c r="A1568" s="3"/>
      <c r="B1568" s="5"/>
      <c r="C1568" s="5"/>
      <c r="D1568" s="5" t="s">
        <v>35</v>
      </c>
      <c r="E1568" s="3"/>
      <c r="F1568" s="4"/>
      <c r="G1568" s="4">
        <v>2783.69</v>
      </c>
    </row>
    <row r="1569" spans="1:7" x14ac:dyDescent="0.25">
      <c r="A1569" s="3"/>
      <c r="B1569" s="5"/>
      <c r="C1569" s="5"/>
      <c r="D1569" s="5" t="s">
        <v>36</v>
      </c>
      <c r="E1569" s="3"/>
      <c r="F1569" s="4"/>
      <c r="G1569" s="4">
        <v>1892909.2</v>
      </c>
    </row>
    <row r="1570" spans="1:7" x14ac:dyDescent="0.25">
      <c r="A1570" s="6" t="s">
        <v>414</v>
      </c>
      <c r="B1570" s="6" t="s">
        <v>415</v>
      </c>
      <c r="C1570" s="6"/>
      <c r="D1570" s="6" t="s">
        <v>47</v>
      </c>
      <c r="E1570" s="7">
        <v>20</v>
      </c>
      <c r="F1570" s="7"/>
      <c r="G1570" s="7"/>
    </row>
    <row r="1571" spans="1:7" customFormat="1" x14ac:dyDescent="0.25">
      <c r="F1571" s="2"/>
      <c r="G1571" s="2"/>
    </row>
    <row r="1572" spans="1:7" x14ac:dyDescent="0.25">
      <c r="A1572" s="3"/>
      <c r="B1572" s="3"/>
      <c r="C1572" s="3"/>
      <c r="D1572" s="3"/>
      <c r="E1572" s="3"/>
      <c r="F1572" s="4"/>
      <c r="G1572" s="4"/>
    </row>
    <row r="1573" spans="1:7" x14ac:dyDescent="0.25">
      <c r="A1573" s="12" t="s">
        <v>5</v>
      </c>
      <c r="B1573" s="12" t="s">
        <v>6</v>
      </c>
      <c r="C1573" s="12"/>
      <c r="D1573" s="8" t="s">
        <v>7</v>
      </c>
      <c r="E1573" s="8" t="s">
        <v>8</v>
      </c>
      <c r="F1573" s="9" t="s">
        <v>4</v>
      </c>
      <c r="G1573" s="9" t="s">
        <v>1205</v>
      </c>
    </row>
    <row r="1574" spans="1:7" x14ac:dyDescent="0.25">
      <c r="F1574" s="8" t="s">
        <v>9</v>
      </c>
      <c r="G1574" s="8" t="s">
        <v>9</v>
      </c>
    </row>
    <row r="1575" spans="1:7" customFormat="1" x14ac:dyDescent="0.25">
      <c r="F1575" s="2"/>
      <c r="G1575" s="2"/>
    </row>
    <row r="1576" spans="1:7" customFormat="1" x14ac:dyDescent="0.25">
      <c r="A1576" t="s">
        <v>416</v>
      </c>
      <c r="B1576" t="s">
        <v>417</v>
      </c>
      <c r="D1576" t="s">
        <v>47</v>
      </c>
      <c r="E1576">
        <v>1</v>
      </c>
      <c r="F1576" s="2"/>
      <c r="G1576" s="2"/>
    </row>
    <row r="1577" spans="1:7" customFormat="1" x14ac:dyDescent="0.25">
      <c r="A1577" t="s">
        <v>50</v>
      </c>
      <c r="B1577" t="s">
        <v>51</v>
      </c>
      <c r="D1577" t="s">
        <v>14</v>
      </c>
      <c r="E1577">
        <v>0.8</v>
      </c>
      <c r="F1577" s="2"/>
      <c r="G1577" s="2"/>
    </row>
    <row r="1578" spans="1:7" customFormat="1" x14ac:dyDescent="0.25">
      <c r="A1578" t="s">
        <v>52</v>
      </c>
      <c r="B1578" t="s">
        <v>53</v>
      </c>
      <c r="D1578" t="s">
        <v>14</v>
      </c>
      <c r="E1578">
        <v>0.8</v>
      </c>
      <c r="F1578" s="2">
        <v>5418</v>
      </c>
      <c r="G1578" s="2">
        <v>4334.3999999999996</v>
      </c>
    </row>
    <row r="1579" spans="1:7" customFormat="1" x14ac:dyDescent="0.25">
      <c r="A1579" t="s">
        <v>54</v>
      </c>
      <c r="B1579" t="s">
        <v>55</v>
      </c>
      <c r="D1579" t="s">
        <v>56</v>
      </c>
      <c r="E1579">
        <v>0.8</v>
      </c>
      <c r="F1579" s="2">
        <v>1543.99</v>
      </c>
      <c r="G1579" s="2">
        <v>1235.19</v>
      </c>
    </row>
    <row r="1580" spans="1:7" customFormat="1" x14ac:dyDescent="0.25">
      <c r="A1580" t="s">
        <v>418</v>
      </c>
      <c r="B1580" t="s">
        <v>419</v>
      </c>
      <c r="D1580" t="s">
        <v>420</v>
      </c>
      <c r="E1580">
        <v>0.67</v>
      </c>
      <c r="F1580" s="2">
        <v>4800</v>
      </c>
      <c r="G1580" s="2">
        <v>3216</v>
      </c>
    </row>
    <row r="1581" spans="1:7" customFormat="1" x14ac:dyDescent="0.25">
      <c r="A1581" t="s">
        <v>421</v>
      </c>
      <c r="B1581" t="s">
        <v>422</v>
      </c>
      <c r="D1581" t="s">
        <v>174</v>
      </c>
      <c r="E1581">
        <v>7.0000000000000001E-3</v>
      </c>
      <c r="F1581" s="2">
        <v>29500</v>
      </c>
      <c r="G1581" s="2">
        <v>206.5</v>
      </c>
    </row>
    <row r="1582" spans="1:7" customFormat="1" x14ac:dyDescent="0.25">
      <c r="A1582" t="s">
        <v>423</v>
      </c>
      <c r="B1582" t="s">
        <v>424</v>
      </c>
      <c r="D1582" t="s">
        <v>387</v>
      </c>
      <c r="E1582">
        <v>1.05</v>
      </c>
      <c r="F1582" s="2">
        <v>550</v>
      </c>
      <c r="G1582" s="2">
        <v>577.5</v>
      </c>
    </row>
    <row r="1583" spans="1:7" customFormat="1" x14ac:dyDescent="0.25">
      <c r="F1583" s="2"/>
      <c r="G1583" s="2"/>
    </row>
    <row r="1584" spans="1:7" x14ac:dyDescent="0.25">
      <c r="A1584" s="3"/>
      <c r="B1584" s="3"/>
      <c r="C1584" s="3"/>
      <c r="D1584" s="5" t="s">
        <v>31</v>
      </c>
      <c r="E1584" s="3"/>
      <c r="F1584" s="4"/>
      <c r="G1584" s="4">
        <v>4000</v>
      </c>
    </row>
    <row r="1585" spans="1:7" x14ac:dyDescent="0.25">
      <c r="A1585" s="3"/>
      <c r="B1585" s="3"/>
      <c r="C1585" s="3"/>
      <c r="D1585" s="5" t="s">
        <v>32</v>
      </c>
      <c r="E1585" s="3"/>
      <c r="F1585" s="4"/>
      <c r="G1585" s="4">
        <v>4334.3999999999996</v>
      </c>
    </row>
    <row r="1586" spans="1:7" x14ac:dyDescent="0.25">
      <c r="A1586" s="3"/>
      <c r="B1586" s="3"/>
      <c r="C1586" s="3"/>
      <c r="D1586" s="5" t="s">
        <v>33</v>
      </c>
      <c r="E1586" s="3"/>
      <c r="F1586" s="4"/>
      <c r="G1586" s="4">
        <v>1235.19</v>
      </c>
    </row>
    <row r="1587" spans="1:7" customFormat="1" x14ac:dyDescent="0.25">
      <c r="F1587" s="2"/>
      <c r="G1587" s="2"/>
    </row>
    <row r="1588" spans="1:7" x14ac:dyDescent="0.25">
      <c r="A1588" s="3"/>
      <c r="B1588" s="5"/>
      <c r="C1588" s="5"/>
      <c r="D1588" s="5" t="s">
        <v>35</v>
      </c>
      <c r="E1588" s="3"/>
      <c r="F1588" s="4"/>
      <c r="G1588" s="4">
        <v>9569.59</v>
      </c>
    </row>
    <row r="1589" spans="1:7" x14ac:dyDescent="0.25">
      <c r="A1589" s="3"/>
      <c r="B1589" s="5"/>
      <c r="C1589" s="5"/>
      <c r="D1589" s="5" t="s">
        <v>36</v>
      </c>
      <c r="E1589" s="3"/>
      <c r="F1589" s="4"/>
      <c r="G1589" s="4">
        <v>191391.8</v>
      </c>
    </row>
    <row r="1590" spans="1:7" x14ac:dyDescent="0.25">
      <c r="A1590" s="6" t="s">
        <v>425</v>
      </c>
      <c r="B1590" s="6" t="s">
        <v>426</v>
      </c>
      <c r="C1590" s="6"/>
      <c r="D1590" s="6" t="s">
        <v>79</v>
      </c>
      <c r="E1590" s="7">
        <v>45</v>
      </c>
      <c r="F1590" s="7"/>
      <c r="G1590" s="7"/>
    </row>
    <row r="1591" spans="1:7" customFormat="1" x14ac:dyDescent="0.25">
      <c r="F1591" s="2"/>
      <c r="G1591" s="2"/>
    </row>
    <row r="1592" spans="1:7" x14ac:dyDescent="0.25">
      <c r="A1592" s="3"/>
      <c r="B1592" s="3"/>
      <c r="C1592" s="3"/>
      <c r="D1592" s="3"/>
      <c r="E1592" s="3"/>
      <c r="F1592" s="4"/>
      <c r="G1592" s="4"/>
    </row>
    <row r="1593" spans="1:7" x14ac:dyDescent="0.25">
      <c r="A1593" s="12" t="s">
        <v>5</v>
      </c>
      <c r="B1593" s="12" t="s">
        <v>6</v>
      </c>
      <c r="C1593" s="12"/>
      <c r="D1593" s="8" t="s">
        <v>7</v>
      </c>
      <c r="E1593" s="8" t="s">
        <v>8</v>
      </c>
      <c r="F1593" s="9" t="s">
        <v>4</v>
      </c>
      <c r="G1593" s="9" t="s">
        <v>1205</v>
      </c>
    </row>
    <row r="1594" spans="1:7" x14ac:dyDescent="0.25">
      <c r="F1594" s="8" t="s">
        <v>9</v>
      </c>
      <c r="G1594" s="8" t="s">
        <v>9</v>
      </c>
    </row>
    <row r="1595" spans="1:7" customFormat="1" x14ac:dyDescent="0.25">
      <c r="F1595" s="2"/>
      <c r="G1595" s="2"/>
    </row>
    <row r="1596" spans="1:7" customFormat="1" x14ac:dyDescent="0.25">
      <c r="A1596" t="s">
        <v>427</v>
      </c>
      <c r="B1596" t="s">
        <v>428</v>
      </c>
      <c r="D1596" t="s">
        <v>79</v>
      </c>
      <c r="E1596">
        <v>1</v>
      </c>
      <c r="F1596" s="2">
        <v>65773</v>
      </c>
      <c r="G1596" s="2">
        <v>65773</v>
      </c>
    </row>
    <row r="1597" spans="1:7" customFormat="1" x14ac:dyDescent="0.25">
      <c r="F1597" s="2"/>
      <c r="G1597" s="2"/>
    </row>
    <row r="1598" spans="1:7" x14ac:dyDescent="0.25">
      <c r="A1598" s="3"/>
      <c r="B1598" s="3"/>
      <c r="C1598" s="3"/>
      <c r="D1598" s="5" t="s">
        <v>34</v>
      </c>
      <c r="E1598" s="3"/>
      <c r="F1598" s="4"/>
      <c r="G1598" s="4">
        <v>65773</v>
      </c>
    </row>
    <row r="1599" spans="1:7" customFormat="1" x14ac:dyDescent="0.25">
      <c r="F1599" s="2"/>
      <c r="G1599" s="2"/>
    </row>
    <row r="1600" spans="1:7" x14ac:dyDescent="0.25">
      <c r="A1600" s="3"/>
      <c r="B1600" s="5"/>
      <c r="C1600" s="5"/>
      <c r="D1600" s="5" t="s">
        <v>35</v>
      </c>
      <c r="E1600" s="3"/>
      <c r="F1600" s="4"/>
      <c r="G1600" s="4">
        <v>65773</v>
      </c>
    </row>
    <row r="1601" spans="1:7" x14ac:dyDescent="0.25">
      <c r="A1601" s="3"/>
      <c r="B1601" s="5"/>
      <c r="C1601" s="5"/>
      <c r="D1601" s="5" t="s">
        <v>36</v>
      </c>
      <c r="E1601" s="3"/>
      <c r="F1601" s="4"/>
      <c r="G1601" s="4">
        <v>2959785</v>
      </c>
    </row>
    <row r="1602" spans="1:7" x14ac:dyDescent="0.25">
      <c r="A1602" s="6" t="s">
        <v>429</v>
      </c>
      <c r="B1602" s="6" t="s">
        <v>430</v>
      </c>
      <c r="C1602" s="6"/>
      <c r="D1602" s="6" t="s">
        <v>79</v>
      </c>
      <c r="E1602" s="7">
        <v>35</v>
      </c>
      <c r="F1602" s="7"/>
      <c r="G1602" s="7"/>
    </row>
    <row r="1603" spans="1:7" customFormat="1" x14ac:dyDescent="0.25">
      <c r="F1603" s="2"/>
      <c r="G1603" s="2"/>
    </row>
    <row r="1604" spans="1:7" x14ac:dyDescent="0.25">
      <c r="A1604" s="3"/>
      <c r="B1604" s="3"/>
      <c r="C1604" s="3"/>
      <c r="D1604" s="3"/>
      <c r="E1604" s="3"/>
      <c r="F1604" s="4"/>
      <c r="G1604" s="4"/>
    </row>
    <row r="1605" spans="1:7" x14ac:dyDescent="0.25">
      <c r="A1605" s="12" t="s">
        <v>5</v>
      </c>
      <c r="B1605" s="12" t="s">
        <v>6</v>
      </c>
      <c r="C1605" s="12"/>
      <c r="D1605" s="8" t="s">
        <v>7</v>
      </c>
      <c r="E1605" s="8" t="s">
        <v>8</v>
      </c>
      <c r="F1605" s="9" t="s">
        <v>4</v>
      </c>
      <c r="G1605" s="9" t="s">
        <v>1205</v>
      </c>
    </row>
    <row r="1606" spans="1:7" x14ac:dyDescent="0.25">
      <c r="F1606" s="8" t="s">
        <v>9</v>
      </c>
      <c r="G1606" s="8" t="s">
        <v>9</v>
      </c>
    </row>
    <row r="1607" spans="1:7" customFormat="1" x14ac:dyDescent="0.25">
      <c r="F1607" s="2"/>
      <c r="G1607" s="2"/>
    </row>
    <row r="1608" spans="1:7" customFormat="1" x14ac:dyDescent="0.25">
      <c r="A1608" t="s">
        <v>431</v>
      </c>
      <c r="B1608" t="s">
        <v>432</v>
      </c>
      <c r="D1608" t="s">
        <v>79</v>
      </c>
      <c r="E1608">
        <v>1</v>
      </c>
      <c r="F1608" s="2">
        <v>84195</v>
      </c>
      <c r="G1608" s="2">
        <v>84195</v>
      </c>
    </row>
    <row r="1609" spans="1:7" customFormat="1" x14ac:dyDescent="0.25">
      <c r="F1609" s="2"/>
      <c r="G1609" s="2"/>
    </row>
    <row r="1610" spans="1:7" x14ac:dyDescent="0.25">
      <c r="A1610" s="3"/>
      <c r="B1610" s="3"/>
      <c r="C1610" s="3"/>
      <c r="D1610" s="5" t="s">
        <v>34</v>
      </c>
      <c r="E1610" s="3"/>
      <c r="F1610" s="4"/>
      <c r="G1610" s="4">
        <v>84195</v>
      </c>
    </row>
    <row r="1611" spans="1:7" customFormat="1" x14ac:dyDescent="0.25">
      <c r="F1611" s="2"/>
      <c r="G1611" s="2"/>
    </row>
    <row r="1612" spans="1:7" x14ac:dyDescent="0.25">
      <c r="A1612" s="3"/>
      <c r="B1612" s="5"/>
      <c r="C1612" s="5"/>
      <c r="D1612" s="5" t="s">
        <v>35</v>
      </c>
      <c r="E1612" s="3"/>
      <c r="F1612" s="4"/>
      <c r="G1612" s="4">
        <v>84195</v>
      </c>
    </row>
    <row r="1613" spans="1:7" x14ac:dyDescent="0.25">
      <c r="A1613" s="3"/>
      <c r="B1613" s="5"/>
      <c r="C1613" s="5"/>
      <c r="D1613" s="5" t="s">
        <v>36</v>
      </c>
      <c r="E1613" s="3"/>
      <c r="F1613" s="4"/>
      <c r="G1613" s="4">
        <v>2946825</v>
      </c>
    </row>
    <row r="1614" spans="1:7" x14ac:dyDescent="0.25">
      <c r="A1614" s="6" t="s">
        <v>433</v>
      </c>
      <c r="B1614" s="6" t="s">
        <v>434</v>
      </c>
      <c r="C1614" s="6"/>
      <c r="D1614" s="6" t="s">
        <v>79</v>
      </c>
      <c r="E1614" s="7">
        <v>15</v>
      </c>
      <c r="F1614" s="7"/>
      <c r="G1614" s="7"/>
    </row>
    <row r="1615" spans="1:7" customFormat="1" x14ac:dyDescent="0.25">
      <c r="F1615" s="2"/>
      <c r="G1615" s="2"/>
    </row>
    <row r="1616" spans="1:7" x14ac:dyDescent="0.25">
      <c r="A1616" s="3"/>
      <c r="B1616" s="3"/>
      <c r="C1616" s="3"/>
      <c r="D1616" s="3"/>
      <c r="E1616" s="3"/>
      <c r="F1616" s="4"/>
      <c r="G1616" s="4"/>
    </row>
    <row r="1617" spans="1:7" x14ac:dyDescent="0.25">
      <c r="A1617" s="12" t="s">
        <v>5</v>
      </c>
      <c r="B1617" s="12" t="s">
        <v>6</v>
      </c>
      <c r="C1617" s="12"/>
      <c r="D1617" s="8" t="s">
        <v>7</v>
      </c>
      <c r="E1617" s="8" t="s">
        <v>8</v>
      </c>
      <c r="F1617" s="9" t="s">
        <v>4</v>
      </c>
      <c r="G1617" s="9" t="s">
        <v>1205</v>
      </c>
    </row>
    <row r="1618" spans="1:7" x14ac:dyDescent="0.25">
      <c r="F1618" s="8" t="s">
        <v>9</v>
      </c>
      <c r="G1618" s="8" t="s">
        <v>9</v>
      </c>
    </row>
    <row r="1619" spans="1:7" customFormat="1" x14ac:dyDescent="0.25">
      <c r="F1619" s="2"/>
      <c r="G1619" s="2"/>
    </row>
    <row r="1620" spans="1:7" customFormat="1" x14ac:dyDescent="0.25">
      <c r="A1620" t="s">
        <v>357</v>
      </c>
      <c r="B1620" t="s">
        <v>358</v>
      </c>
      <c r="D1620" t="s">
        <v>88</v>
      </c>
      <c r="E1620">
        <v>1</v>
      </c>
      <c r="F1620" s="2">
        <v>118007</v>
      </c>
      <c r="G1620" s="2">
        <v>118007</v>
      </c>
    </row>
    <row r="1621" spans="1:7" customFormat="1" x14ac:dyDescent="0.25">
      <c r="F1621" s="2"/>
      <c r="G1621" s="2"/>
    </row>
    <row r="1622" spans="1:7" x14ac:dyDescent="0.25">
      <c r="A1622" s="3"/>
      <c r="B1622" s="3"/>
      <c r="C1622" s="3"/>
      <c r="D1622" s="5" t="s">
        <v>34</v>
      </c>
      <c r="E1622" s="3"/>
      <c r="F1622" s="4"/>
      <c r="G1622" s="4">
        <v>118007</v>
      </c>
    </row>
    <row r="1623" spans="1:7" customFormat="1" x14ac:dyDescent="0.25">
      <c r="F1623" s="2"/>
      <c r="G1623" s="2"/>
    </row>
    <row r="1624" spans="1:7" x14ac:dyDescent="0.25">
      <c r="A1624" s="3"/>
      <c r="B1624" s="5"/>
      <c r="C1624" s="5"/>
      <c r="D1624" s="5" t="s">
        <v>35</v>
      </c>
      <c r="E1624" s="3"/>
      <c r="F1624" s="4"/>
      <c r="G1624" s="4">
        <v>118007</v>
      </c>
    </row>
    <row r="1625" spans="1:7" x14ac:dyDescent="0.25">
      <c r="A1625" s="3"/>
      <c r="B1625" s="5"/>
      <c r="C1625" s="5"/>
      <c r="D1625" s="5" t="s">
        <v>36</v>
      </c>
      <c r="E1625" s="3"/>
      <c r="F1625" s="4"/>
      <c r="G1625" s="4">
        <v>1770105</v>
      </c>
    </row>
    <row r="1626" spans="1:7" x14ac:dyDescent="0.25">
      <c r="A1626" s="6" t="s">
        <v>435</v>
      </c>
      <c r="B1626" s="6" t="s">
        <v>436</v>
      </c>
      <c r="C1626" s="6"/>
      <c r="D1626" s="6" t="s">
        <v>79</v>
      </c>
      <c r="E1626" s="7">
        <v>10</v>
      </c>
      <c r="F1626" s="7"/>
      <c r="G1626" s="7"/>
    </row>
    <row r="1627" spans="1:7" customFormat="1" x14ac:dyDescent="0.25">
      <c r="F1627" s="2"/>
      <c r="G1627" s="2"/>
    </row>
    <row r="1628" spans="1:7" x14ac:dyDescent="0.25">
      <c r="A1628" s="3"/>
      <c r="B1628" s="3"/>
      <c r="C1628" s="3"/>
      <c r="D1628" s="3"/>
      <c r="E1628" s="3"/>
      <c r="F1628" s="4"/>
      <c r="G1628" s="4"/>
    </row>
    <row r="1629" spans="1:7" x14ac:dyDescent="0.25">
      <c r="A1629" s="12" t="s">
        <v>5</v>
      </c>
      <c r="B1629" s="12" t="s">
        <v>6</v>
      </c>
      <c r="C1629" s="12"/>
      <c r="D1629" s="8" t="s">
        <v>7</v>
      </c>
      <c r="E1629" s="8" t="s">
        <v>8</v>
      </c>
      <c r="F1629" s="9" t="s">
        <v>4</v>
      </c>
      <c r="G1629" s="9" t="s">
        <v>1205</v>
      </c>
    </row>
    <row r="1630" spans="1:7" x14ac:dyDescent="0.25">
      <c r="F1630" s="8" t="s">
        <v>9</v>
      </c>
      <c r="G1630" s="8" t="s">
        <v>9</v>
      </c>
    </row>
    <row r="1631" spans="1:7" customFormat="1" x14ac:dyDescent="0.25">
      <c r="F1631" s="2"/>
      <c r="G1631" s="2"/>
    </row>
    <row r="1632" spans="1:7" customFormat="1" x14ac:dyDescent="0.25">
      <c r="A1632" t="s">
        <v>357</v>
      </c>
      <c r="B1632" t="s">
        <v>358</v>
      </c>
      <c r="D1632" t="s">
        <v>88</v>
      </c>
      <c r="E1632">
        <v>1.5</v>
      </c>
      <c r="F1632" s="2">
        <v>118007</v>
      </c>
      <c r="G1632" s="2">
        <v>177010.5</v>
      </c>
    </row>
    <row r="1633" spans="1:7" customFormat="1" x14ac:dyDescent="0.25">
      <c r="F1633" s="2"/>
      <c r="G1633" s="2"/>
    </row>
    <row r="1634" spans="1:7" x14ac:dyDescent="0.25">
      <c r="A1634" s="3"/>
      <c r="B1634" s="3"/>
      <c r="C1634" s="3"/>
      <c r="D1634" s="5" t="s">
        <v>34</v>
      </c>
      <c r="E1634" s="3"/>
      <c r="F1634" s="4"/>
      <c r="G1634" s="4">
        <v>177010.5</v>
      </c>
    </row>
    <row r="1635" spans="1:7" customFormat="1" x14ac:dyDescent="0.25">
      <c r="F1635" s="2"/>
      <c r="G1635" s="2"/>
    </row>
    <row r="1636" spans="1:7" x14ac:dyDescent="0.25">
      <c r="A1636" s="3"/>
      <c r="B1636" s="5"/>
      <c r="C1636" s="5"/>
      <c r="D1636" s="5" t="s">
        <v>35</v>
      </c>
      <c r="E1636" s="3"/>
      <c r="F1636" s="4"/>
      <c r="G1636" s="4">
        <v>177010.5</v>
      </c>
    </row>
    <row r="1637" spans="1:7" x14ac:dyDescent="0.25">
      <c r="A1637" s="3"/>
      <c r="B1637" s="5"/>
      <c r="C1637" s="5"/>
      <c r="D1637" s="5" t="s">
        <v>36</v>
      </c>
      <c r="E1637" s="3"/>
      <c r="F1637" s="4"/>
      <c r="G1637" s="4">
        <v>1770105</v>
      </c>
    </row>
    <row r="1638" spans="1:7" x14ac:dyDescent="0.25">
      <c r="A1638" s="6" t="s">
        <v>437</v>
      </c>
      <c r="B1638" s="6" t="s">
        <v>438</v>
      </c>
      <c r="C1638" s="6"/>
      <c r="D1638" s="6" t="s">
        <v>79</v>
      </c>
      <c r="E1638" s="7">
        <v>5</v>
      </c>
      <c r="F1638" s="7"/>
      <c r="G1638" s="7"/>
    </row>
    <row r="1639" spans="1:7" customFormat="1" x14ac:dyDescent="0.25">
      <c r="F1639" s="2"/>
      <c r="G1639" s="2"/>
    </row>
    <row r="1640" spans="1:7" x14ac:dyDescent="0.25">
      <c r="A1640" s="3"/>
      <c r="B1640" s="3"/>
      <c r="C1640" s="3"/>
      <c r="D1640" s="3"/>
      <c r="E1640" s="3"/>
      <c r="F1640" s="4"/>
      <c r="G1640" s="4"/>
    </row>
    <row r="1641" spans="1:7" x14ac:dyDescent="0.25">
      <c r="A1641" s="12" t="s">
        <v>5</v>
      </c>
      <c r="B1641" s="12" t="s">
        <v>6</v>
      </c>
      <c r="C1641" s="12"/>
      <c r="D1641" s="8" t="s">
        <v>7</v>
      </c>
      <c r="E1641" s="8" t="s">
        <v>8</v>
      </c>
      <c r="F1641" s="9" t="s">
        <v>4</v>
      </c>
      <c r="G1641" s="9" t="s">
        <v>1205</v>
      </c>
    </row>
    <row r="1642" spans="1:7" x14ac:dyDescent="0.25">
      <c r="F1642" s="8" t="s">
        <v>9</v>
      </c>
      <c r="G1642" s="8" t="s">
        <v>9</v>
      </c>
    </row>
    <row r="1643" spans="1:7" customFormat="1" x14ac:dyDescent="0.25">
      <c r="F1643" s="2"/>
      <c r="G1643" s="2"/>
    </row>
    <row r="1644" spans="1:7" customFormat="1" x14ac:dyDescent="0.25">
      <c r="A1644" t="s">
        <v>357</v>
      </c>
      <c r="B1644" t="s">
        <v>358</v>
      </c>
      <c r="D1644" t="s">
        <v>88</v>
      </c>
      <c r="E1644">
        <v>2</v>
      </c>
      <c r="F1644" s="2">
        <v>118007</v>
      </c>
      <c r="G1644" s="2">
        <v>236014</v>
      </c>
    </row>
    <row r="1645" spans="1:7" customFormat="1" x14ac:dyDescent="0.25">
      <c r="F1645" s="2"/>
      <c r="G1645" s="2"/>
    </row>
    <row r="1646" spans="1:7" x14ac:dyDescent="0.25">
      <c r="A1646" s="3"/>
      <c r="B1646" s="3"/>
      <c r="C1646" s="3"/>
      <c r="D1646" s="5" t="s">
        <v>34</v>
      </c>
      <c r="E1646" s="3"/>
      <c r="F1646" s="4"/>
      <c r="G1646" s="4">
        <v>236014</v>
      </c>
    </row>
    <row r="1647" spans="1:7" customFormat="1" x14ac:dyDescent="0.25">
      <c r="F1647" s="2"/>
      <c r="G1647" s="2"/>
    </row>
    <row r="1648" spans="1:7" x14ac:dyDescent="0.25">
      <c r="A1648" s="3"/>
      <c r="B1648" s="5"/>
      <c r="C1648" s="5"/>
      <c r="D1648" s="5" t="s">
        <v>35</v>
      </c>
      <c r="E1648" s="3"/>
      <c r="F1648" s="4"/>
      <c r="G1648" s="4">
        <v>236014</v>
      </c>
    </row>
    <row r="1649" spans="1:7" x14ac:dyDescent="0.25">
      <c r="A1649" s="3"/>
      <c r="B1649" s="5"/>
      <c r="C1649" s="5"/>
      <c r="D1649" s="5" t="s">
        <v>36</v>
      </c>
      <c r="E1649" s="3"/>
      <c r="F1649" s="4"/>
      <c r="G1649" s="4">
        <v>1180070</v>
      </c>
    </row>
    <row r="1650" spans="1:7" x14ac:dyDescent="0.25">
      <c r="A1650" s="6" t="s">
        <v>439</v>
      </c>
      <c r="B1650" s="6" t="s">
        <v>265</v>
      </c>
      <c r="C1650" s="6"/>
      <c r="D1650" s="6" t="s">
        <v>88</v>
      </c>
      <c r="E1650" s="7">
        <v>35</v>
      </c>
      <c r="F1650" s="7"/>
      <c r="G1650" s="7"/>
    </row>
    <row r="1651" spans="1:7" customFormat="1" x14ac:dyDescent="0.25">
      <c r="F1651" s="2"/>
      <c r="G1651" s="2"/>
    </row>
    <row r="1652" spans="1:7" x14ac:dyDescent="0.25">
      <c r="A1652" s="3"/>
      <c r="B1652" s="3"/>
      <c r="C1652" s="3"/>
      <c r="D1652" s="3"/>
      <c r="E1652" s="3"/>
      <c r="F1652" s="4"/>
      <c r="G1652" s="4"/>
    </row>
    <row r="1653" spans="1:7" x14ac:dyDescent="0.25">
      <c r="A1653" s="12" t="s">
        <v>5</v>
      </c>
      <c r="B1653" s="12" t="s">
        <v>6</v>
      </c>
      <c r="C1653" s="12"/>
      <c r="D1653" s="8" t="s">
        <v>7</v>
      </c>
      <c r="E1653" s="8" t="s">
        <v>8</v>
      </c>
      <c r="F1653" s="9" t="s">
        <v>4</v>
      </c>
      <c r="G1653" s="9" t="s">
        <v>1205</v>
      </c>
    </row>
    <row r="1654" spans="1:7" x14ac:dyDescent="0.25">
      <c r="F1654" s="8" t="s">
        <v>9</v>
      </c>
      <c r="G1654" s="8" t="s">
        <v>9</v>
      </c>
    </row>
    <row r="1655" spans="1:7" customFormat="1" x14ac:dyDescent="0.25">
      <c r="F1655" s="2"/>
      <c r="G1655" s="2"/>
    </row>
    <row r="1656" spans="1:7" customFormat="1" x14ac:dyDescent="0.25">
      <c r="A1656" t="s">
        <v>266</v>
      </c>
      <c r="B1656" t="s">
        <v>265</v>
      </c>
      <c r="D1656" t="s">
        <v>88</v>
      </c>
      <c r="E1656">
        <v>1</v>
      </c>
      <c r="F1656" s="2"/>
      <c r="G1656" s="2"/>
    </row>
    <row r="1657" spans="1:7" customFormat="1" x14ac:dyDescent="0.25">
      <c r="A1657" t="s">
        <v>50</v>
      </c>
      <c r="B1657" t="s">
        <v>51</v>
      </c>
      <c r="D1657" t="s">
        <v>14</v>
      </c>
      <c r="E1657">
        <v>1.5</v>
      </c>
      <c r="F1657" s="2"/>
      <c r="G1657" s="2"/>
    </row>
    <row r="1658" spans="1:7" customFormat="1" x14ac:dyDescent="0.25">
      <c r="A1658" t="s">
        <v>52</v>
      </c>
      <c r="B1658" t="s">
        <v>53</v>
      </c>
      <c r="D1658" t="s">
        <v>14</v>
      </c>
      <c r="E1658">
        <v>1.5</v>
      </c>
      <c r="F1658" s="2">
        <v>5418</v>
      </c>
      <c r="G1658" s="2">
        <v>8127</v>
      </c>
    </row>
    <row r="1659" spans="1:7" customFormat="1" x14ac:dyDescent="0.25">
      <c r="A1659" t="s">
        <v>54</v>
      </c>
      <c r="B1659" t="s">
        <v>55</v>
      </c>
      <c r="D1659" t="s">
        <v>56</v>
      </c>
      <c r="E1659">
        <v>1.5</v>
      </c>
      <c r="F1659" s="2">
        <v>1543.99</v>
      </c>
      <c r="G1659" s="2">
        <v>2315.9899999999998</v>
      </c>
    </row>
    <row r="1660" spans="1:7" customFormat="1" x14ac:dyDescent="0.25">
      <c r="A1660" t="s">
        <v>267</v>
      </c>
      <c r="B1660" t="s">
        <v>268</v>
      </c>
      <c r="D1660" t="s">
        <v>18</v>
      </c>
      <c r="E1660">
        <v>1.5</v>
      </c>
      <c r="F1660" s="2">
        <v>850</v>
      </c>
      <c r="G1660" s="2">
        <v>1275</v>
      </c>
    </row>
    <row r="1661" spans="1:7" customFormat="1" x14ac:dyDescent="0.25">
      <c r="A1661" t="s">
        <v>269</v>
      </c>
      <c r="B1661" t="s">
        <v>270</v>
      </c>
      <c r="D1661" t="s">
        <v>59</v>
      </c>
      <c r="E1661">
        <v>8.9999999999999993E-3</v>
      </c>
      <c r="F1661" s="2">
        <v>115000</v>
      </c>
      <c r="G1661" s="2">
        <v>1045.45</v>
      </c>
    </row>
    <row r="1662" spans="1:7" customFormat="1" x14ac:dyDescent="0.25">
      <c r="F1662" s="2"/>
      <c r="G1662" s="2"/>
    </row>
    <row r="1663" spans="1:7" x14ac:dyDescent="0.25">
      <c r="A1663" s="3"/>
      <c r="B1663" s="3"/>
      <c r="C1663" s="3"/>
      <c r="D1663" s="5" t="s">
        <v>31</v>
      </c>
      <c r="E1663" s="3"/>
      <c r="F1663" s="4"/>
      <c r="G1663" s="4">
        <v>1045.45</v>
      </c>
    </row>
    <row r="1664" spans="1:7" x14ac:dyDescent="0.25">
      <c r="A1664" s="3"/>
      <c r="B1664" s="3"/>
      <c r="C1664" s="3"/>
      <c r="D1664" s="5" t="s">
        <v>32</v>
      </c>
      <c r="E1664" s="3"/>
      <c r="F1664" s="4"/>
      <c r="G1664" s="4">
        <v>8127</v>
      </c>
    </row>
    <row r="1665" spans="1:7" x14ac:dyDescent="0.25">
      <c r="A1665" s="3"/>
      <c r="B1665" s="3"/>
      <c r="C1665" s="3"/>
      <c r="D1665" s="5" t="s">
        <v>33</v>
      </c>
      <c r="E1665" s="3"/>
      <c r="F1665" s="4"/>
      <c r="G1665" s="4">
        <v>3590.99</v>
      </c>
    </row>
    <row r="1666" spans="1:7" customFormat="1" x14ac:dyDescent="0.25">
      <c r="F1666" s="2"/>
      <c r="G1666" s="2"/>
    </row>
    <row r="1667" spans="1:7" x14ac:dyDescent="0.25">
      <c r="A1667" s="3"/>
      <c r="B1667" s="5"/>
      <c r="C1667" s="5"/>
      <c r="D1667" s="5" t="s">
        <v>35</v>
      </c>
      <c r="E1667" s="3"/>
      <c r="F1667" s="4"/>
      <c r="G1667" s="4">
        <v>12763.44</v>
      </c>
    </row>
    <row r="1668" spans="1:7" x14ac:dyDescent="0.25">
      <c r="A1668" s="3"/>
      <c r="B1668" s="5"/>
      <c r="C1668" s="5"/>
      <c r="D1668" s="5" t="s">
        <v>36</v>
      </c>
      <c r="E1668" s="3"/>
      <c r="F1668" s="4"/>
      <c r="G1668" s="4">
        <v>446720.4</v>
      </c>
    </row>
    <row r="1669" spans="1:7" x14ac:dyDescent="0.25">
      <c r="A1669" s="6" t="s">
        <v>440</v>
      </c>
      <c r="B1669" s="6" t="s">
        <v>441</v>
      </c>
      <c r="C1669" s="6"/>
      <c r="D1669" s="6" t="s">
        <v>79</v>
      </c>
      <c r="E1669" s="7">
        <v>780</v>
      </c>
      <c r="F1669" s="7"/>
      <c r="G1669" s="7"/>
    </row>
    <row r="1670" spans="1:7" customFormat="1" x14ac:dyDescent="0.25">
      <c r="F1670" s="2"/>
      <c r="G1670" s="2"/>
    </row>
    <row r="1671" spans="1:7" x14ac:dyDescent="0.25">
      <c r="A1671" s="3"/>
      <c r="B1671" s="3"/>
      <c r="C1671" s="3"/>
      <c r="D1671" s="3"/>
      <c r="E1671" s="3"/>
      <c r="F1671" s="4"/>
      <c r="G1671" s="4"/>
    </row>
    <row r="1672" spans="1:7" x14ac:dyDescent="0.25">
      <c r="A1672" s="12" t="s">
        <v>5</v>
      </c>
      <c r="B1672" s="12" t="s">
        <v>6</v>
      </c>
      <c r="C1672" s="12"/>
      <c r="D1672" s="8" t="s">
        <v>7</v>
      </c>
      <c r="E1672" s="8" t="s">
        <v>8</v>
      </c>
      <c r="F1672" s="9" t="s">
        <v>4</v>
      </c>
      <c r="G1672" s="9" t="s">
        <v>1205</v>
      </c>
    </row>
    <row r="1673" spans="1:7" x14ac:dyDescent="0.25">
      <c r="F1673" s="8" t="s">
        <v>9</v>
      </c>
      <c r="G1673" s="8" t="s">
        <v>9</v>
      </c>
    </row>
    <row r="1674" spans="1:7" customFormat="1" x14ac:dyDescent="0.25">
      <c r="F1674" s="2"/>
      <c r="G1674" s="2"/>
    </row>
    <row r="1675" spans="1:7" customFormat="1" x14ac:dyDescent="0.25">
      <c r="A1675" t="s">
        <v>227</v>
      </c>
      <c r="B1675" t="s">
        <v>228</v>
      </c>
      <c r="D1675" t="s">
        <v>65</v>
      </c>
      <c r="E1675">
        <v>2.13</v>
      </c>
      <c r="F1675" s="2"/>
      <c r="G1675" s="2"/>
    </row>
    <row r="1676" spans="1:7" customFormat="1" x14ac:dyDescent="0.25">
      <c r="A1676" t="s">
        <v>215</v>
      </c>
      <c r="B1676" t="s">
        <v>216</v>
      </c>
      <c r="D1676" t="s">
        <v>14</v>
      </c>
      <c r="E1676">
        <v>0.55400000000000005</v>
      </c>
      <c r="F1676" s="2"/>
      <c r="G1676" s="2"/>
    </row>
    <row r="1677" spans="1:7" customFormat="1" x14ac:dyDescent="0.25">
      <c r="A1677" t="s">
        <v>217</v>
      </c>
      <c r="B1677" t="s">
        <v>218</v>
      </c>
      <c r="D1677" t="s">
        <v>14</v>
      </c>
      <c r="E1677">
        <v>0.55400000000000005</v>
      </c>
      <c r="F1677" s="2">
        <v>5418</v>
      </c>
      <c r="G1677" s="2">
        <v>3001.57</v>
      </c>
    </row>
    <row r="1678" spans="1:7" customFormat="1" x14ac:dyDescent="0.25">
      <c r="A1678" t="s">
        <v>54</v>
      </c>
      <c r="B1678" t="s">
        <v>55</v>
      </c>
      <c r="D1678" t="s">
        <v>56</v>
      </c>
      <c r="E1678">
        <v>0.55400000000000005</v>
      </c>
      <c r="F1678" s="2">
        <v>1543.99</v>
      </c>
      <c r="G1678" s="2">
        <v>855.37</v>
      </c>
    </row>
    <row r="1679" spans="1:7" customFormat="1" x14ac:dyDescent="0.25">
      <c r="A1679" t="s">
        <v>219</v>
      </c>
      <c r="B1679" t="s">
        <v>220</v>
      </c>
      <c r="D1679" t="s">
        <v>65</v>
      </c>
      <c r="E1679">
        <v>2.2370000000000001</v>
      </c>
      <c r="F1679" s="2">
        <v>480</v>
      </c>
      <c r="G1679" s="2">
        <v>1073.52</v>
      </c>
    </row>
    <row r="1680" spans="1:7" customFormat="1" x14ac:dyDescent="0.25">
      <c r="A1680" t="s">
        <v>229</v>
      </c>
      <c r="B1680" t="s">
        <v>230</v>
      </c>
      <c r="D1680" t="s">
        <v>65</v>
      </c>
      <c r="E1680">
        <v>4.2999999999999997E-2</v>
      </c>
      <c r="F1680" s="2">
        <v>6378</v>
      </c>
      <c r="G1680" s="2">
        <v>271.7</v>
      </c>
    </row>
    <row r="1681" spans="1:7" customFormat="1" x14ac:dyDescent="0.25">
      <c r="F1681" s="2"/>
      <c r="G1681" s="2"/>
    </row>
    <row r="1682" spans="1:7" x14ac:dyDescent="0.25">
      <c r="A1682" s="3"/>
      <c r="B1682" s="3"/>
      <c r="C1682" s="3"/>
      <c r="D1682" s="5" t="s">
        <v>31</v>
      </c>
      <c r="E1682" s="3"/>
      <c r="F1682" s="4"/>
      <c r="G1682" s="4">
        <v>1345.22</v>
      </c>
    </row>
    <row r="1683" spans="1:7" x14ac:dyDescent="0.25">
      <c r="A1683" s="3"/>
      <c r="B1683" s="3"/>
      <c r="C1683" s="3"/>
      <c r="D1683" s="5" t="s">
        <v>32</v>
      </c>
      <c r="E1683" s="3"/>
      <c r="F1683" s="4"/>
      <c r="G1683" s="4">
        <v>3001.57</v>
      </c>
    </row>
    <row r="1684" spans="1:7" x14ac:dyDescent="0.25">
      <c r="A1684" s="3"/>
      <c r="B1684" s="3"/>
      <c r="C1684" s="3"/>
      <c r="D1684" s="5" t="s">
        <v>33</v>
      </c>
      <c r="E1684" s="3"/>
      <c r="F1684" s="4"/>
      <c r="G1684" s="4">
        <v>855.37</v>
      </c>
    </row>
    <row r="1685" spans="1:7" customFormat="1" x14ac:dyDescent="0.25">
      <c r="F1685" s="2"/>
      <c r="G1685" s="2"/>
    </row>
    <row r="1686" spans="1:7" x14ac:dyDescent="0.25">
      <c r="A1686" s="3"/>
      <c r="B1686" s="5"/>
      <c r="C1686" s="5"/>
      <c r="D1686" s="5" t="s">
        <v>35</v>
      </c>
      <c r="E1686" s="3"/>
      <c r="F1686" s="4"/>
      <c r="G1686" s="4">
        <v>5200.78</v>
      </c>
    </row>
    <row r="1687" spans="1:7" x14ac:dyDescent="0.25">
      <c r="A1687" s="3"/>
      <c r="B1687" s="5"/>
      <c r="C1687" s="5"/>
      <c r="D1687" s="5" t="s">
        <v>36</v>
      </c>
      <c r="E1687" s="3"/>
      <c r="F1687" s="4"/>
      <c r="G1687" s="4">
        <v>4056608.4</v>
      </c>
    </row>
    <row r="1688" spans="1:7" x14ac:dyDescent="0.25">
      <c r="A1688" s="6" t="s">
        <v>442</v>
      </c>
      <c r="B1688" s="6" t="s">
        <v>443</v>
      </c>
      <c r="C1688" s="6"/>
      <c r="D1688" s="6" t="s">
        <v>3</v>
      </c>
      <c r="E1688" s="7">
        <v>48</v>
      </c>
      <c r="F1688" s="7"/>
      <c r="G1688" s="7"/>
    </row>
    <row r="1689" spans="1:7" customFormat="1" x14ac:dyDescent="0.25">
      <c r="F1689" s="2"/>
      <c r="G1689" s="2"/>
    </row>
    <row r="1690" spans="1:7" x14ac:dyDescent="0.25">
      <c r="A1690" s="3"/>
      <c r="B1690" s="3"/>
      <c r="C1690" s="3"/>
      <c r="D1690" s="3"/>
      <c r="E1690" s="3"/>
      <c r="F1690" s="4"/>
      <c r="G1690" s="4"/>
    </row>
    <row r="1691" spans="1:7" x14ac:dyDescent="0.25">
      <c r="A1691" s="12" t="s">
        <v>5</v>
      </c>
      <c r="B1691" s="12" t="s">
        <v>6</v>
      </c>
      <c r="C1691" s="12"/>
      <c r="D1691" s="8" t="s">
        <v>7</v>
      </c>
      <c r="E1691" s="8" t="s">
        <v>8</v>
      </c>
      <c r="F1691" s="9" t="s">
        <v>4</v>
      </c>
      <c r="G1691" s="9" t="s">
        <v>1205</v>
      </c>
    </row>
    <row r="1692" spans="1:7" x14ac:dyDescent="0.25">
      <c r="F1692" s="8" t="s">
        <v>9</v>
      </c>
      <c r="G1692" s="8" t="s">
        <v>9</v>
      </c>
    </row>
    <row r="1693" spans="1:7" customFormat="1" x14ac:dyDescent="0.25">
      <c r="F1693" s="2"/>
      <c r="G1693" s="2"/>
    </row>
    <row r="1694" spans="1:7" customFormat="1" x14ac:dyDescent="0.25">
      <c r="A1694" t="s">
        <v>131</v>
      </c>
      <c r="B1694" t="s">
        <v>132</v>
      </c>
      <c r="D1694" t="s">
        <v>3</v>
      </c>
      <c r="E1694">
        <v>1</v>
      </c>
      <c r="F1694" s="2"/>
      <c r="G1694" s="2"/>
    </row>
    <row r="1695" spans="1:7" customFormat="1" x14ac:dyDescent="0.25">
      <c r="A1695" t="s">
        <v>12</v>
      </c>
      <c r="B1695" t="s">
        <v>13</v>
      </c>
      <c r="D1695" t="s">
        <v>14</v>
      </c>
      <c r="E1695">
        <v>0.2</v>
      </c>
      <c r="F1695" s="2"/>
      <c r="G1695" s="2"/>
    </row>
    <row r="1696" spans="1:7" customFormat="1" x14ac:dyDescent="0.25">
      <c r="A1696" t="s">
        <v>15</v>
      </c>
      <c r="B1696" t="s">
        <v>13</v>
      </c>
      <c r="D1696" t="s">
        <v>14</v>
      </c>
      <c r="E1696">
        <v>0.2</v>
      </c>
      <c r="F1696" s="2">
        <v>5209</v>
      </c>
      <c r="G1696" s="2">
        <v>1041.8</v>
      </c>
    </row>
    <row r="1697" spans="1:7" customFormat="1" x14ac:dyDescent="0.25">
      <c r="A1697" t="s">
        <v>19</v>
      </c>
      <c r="B1697" t="s">
        <v>20</v>
      </c>
      <c r="D1697" t="s">
        <v>18</v>
      </c>
      <c r="E1697">
        <v>9.0999999999999998E-2</v>
      </c>
      <c r="F1697" s="2">
        <v>17171</v>
      </c>
      <c r="G1697" s="2">
        <v>1568.28</v>
      </c>
    </row>
    <row r="1698" spans="1:7" customFormat="1" x14ac:dyDescent="0.25">
      <c r="A1698" t="s">
        <v>133</v>
      </c>
      <c r="B1698" t="s">
        <v>134</v>
      </c>
      <c r="D1698" t="s">
        <v>18</v>
      </c>
      <c r="E1698">
        <v>9.2999999999999999E-2</v>
      </c>
      <c r="F1698" s="2">
        <v>23995</v>
      </c>
      <c r="G1698" s="2">
        <v>2239.5300000000002</v>
      </c>
    </row>
    <row r="1699" spans="1:7" customFormat="1" x14ac:dyDescent="0.25">
      <c r="A1699" t="s">
        <v>21</v>
      </c>
      <c r="B1699" t="s">
        <v>22</v>
      </c>
      <c r="D1699" t="s">
        <v>23</v>
      </c>
      <c r="E1699">
        <v>1.8</v>
      </c>
      <c r="F1699" s="2">
        <v>600</v>
      </c>
      <c r="G1699" s="2">
        <v>1080</v>
      </c>
    </row>
    <row r="1700" spans="1:7" customFormat="1" x14ac:dyDescent="0.25">
      <c r="A1700" t="s">
        <v>135</v>
      </c>
      <c r="B1700" t="s">
        <v>136</v>
      </c>
      <c r="D1700" t="s">
        <v>137</v>
      </c>
      <c r="E1700">
        <v>1</v>
      </c>
      <c r="F1700" s="2">
        <v>850</v>
      </c>
      <c r="G1700" s="2">
        <v>850</v>
      </c>
    </row>
    <row r="1701" spans="1:7" customFormat="1" x14ac:dyDescent="0.25">
      <c r="F1701" s="2"/>
      <c r="G1701" s="2"/>
    </row>
    <row r="1702" spans="1:7" x14ac:dyDescent="0.25">
      <c r="A1702" s="3"/>
      <c r="B1702" s="3"/>
      <c r="C1702" s="3"/>
      <c r="D1702" s="5" t="s">
        <v>31</v>
      </c>
      <c r="E1702" s="3"/>
      <c r="F1702" s="4"/>
      <c r="G1702" s="4">
        <v>1930</v>
      </c>
    </row>
    <row r="1703" spans="1:7" x14ac:dyDescent="0.25">
      <c r="A1703" s="3"/>
      <c r="B1703" s="3"/>
      <c r="C1703" s="3"/>
      <c r="D1703" s="5" t="s">
        <v>32</v>
      </c>
      <c r="E1703" s="3"/>
      <c r="F1703" s="4"/>
      <c r="G1703" s="4">
        <v>1041.8</v>
      </c>
    </row>
    <row r="1704" spans="1:7" x14ac:dyDescent="0.25">
      <c r="A1704" s="3"/>
      <c r="B1704" s="3"/>
      <c r="C1704" s="3"/>
      <c r="D1704" s="5" t="s">
        <v>33</v>
      </c>
      <c r="E1704" s="3"/>
      <c r="F1704" s="4"/>
      <c r="G1704" s="4">
        <v>3807.81</v>
      </c>
    </row>
    <row r="1705" spans="1:7" customFormat="1" x14ac:dyDescent="0.25">
      <c r="F1705" s="2"/>
      <c r="G1705" s="2"/>
    </row>
    <row r="1706" spans="1:7" x14ac:dyDescent="0.25">
      <c r="A1706" s="3"/>
      <c r="B1706" s="5"/>
      <c r="C1706" s="5"/>
      <c r="D1706" s="5" t="s">
        <v>35</v>
      </c>
      <c r="E1706" s="3"/>
      <c r="F1706" s="4"/>
      <c r="G1706" s="4">
        <v>6779.61</v>
      </c>
    </row>
    <row r="1707" spans="1:7" x14ac:dyDescent="0.25">
      <c r="A1707" s="3"/>
      <c r="B1707" s="5"/>
      <c r="C1707" s="5"/>
      <c r="D1707" s="5" t="s">
        <v>36</v>
      </c>
      <c r="E1707" s="3"/>
      <c r="F1707" s="4"/>
      <c r="G1707" s="4">
        <v>325421.28000000003</v>
      </c>
    </row>
    <row r="1708" spans="1:7" x14ac:dyDescent="0.25">
      <c r="A1708" s="6" t="s">
        <v>444</v>
      </c>
      <c r="B1708" s="6" t="s">
        <v>445</v>
      </c>
      <c r="C1708" s="6"/>
      <c r="D1708" s="6" t="s">
        <v>3</v>
      </c>
      <c r="E1708" s="7">
        <v>58</v>
      </c>
      <c r="F1708" s="7"/>
      <c r="G1708" s="7"/>
    </row>
    <row r="1709" spans="1:7" customFormat="1" x14ac:dyDescent="0.25">
      <c r="F1709" s="2"/>
      <c r="G1709" s="2"/>
    </row>
    <row r="1710" spans="1:7" x14ac:dyDescent="0.25">
      <c r="A1710" s="3"/>
      <c r="B1710" s="3"/>
      <c r="C1710" s="3"/>
      <c r="D1710" s="3"/>
      <c r="E1710" s="3"/>
      <c r="F1710" s="4"/>
      <c r="G1710" s="4"/>
    </row>
    <row r="1711" spans="1:7" x14ac:dyDescent="0.25">
      <c r="A1711" s="12" t="s">
        <v>5</v>
      </c>
      <c r="B1711" s="12" t="s">
        <v>6</v>
      </c>
      <c r="C1711" s="12"/>
      <c r="D1711" s="8" t="s">
        <v>7</v>
      </c>
      <c r="E1711" s="8" t="s">
        <v>8</v>
      </c>
      <c r="F1711" s="9" t="s">
        <v>4</v>
      </c>
      <c r="G1711" s="9" t="s">
        <v>1205</v>
      </c>
    </row>
    <row r="1712" spans="1:7" x14ac:dyDescent="0.25">
      <c r="F1712" s="8" t="s">
        <v>9</v>
      </c>
      <c r="G1712" s="8" t="s">
        <v>9</v>
      </c>
    </row>
    <row r="1713" spans="1:7" customFormat="1" x14ac:dyDescent="0.25">
      <c r="F1713" s="2"/>
      <c r="G1713" s="2"/>
    </row>
    <row r="1714" spans="1:7" customFormat="1" x14ac:dyDescent="0.25">
      <c r="A1714" t="s">
        <v>144</v>
      </c>
      <c r="B1714" t="s">
        <v>145</v>
      </c>
      <c r="D1714" t="s">
        <v>3</v>
      </c>
      <c r="E1714">
        <v>1.1000000000000001</v>
      </c>
      <c r="F1714" s="2"/>
      <c r="G1714" s="2"/>
    </row>
    <row r="1715" spans="1:7" customFormat="1" x14ac:dyDescent="0.25">
      <c r="A1715" t="s">
        <v>12</v>
      </c>
      <c r="B1715" t="s">
        <v>13</v>
      </c>
      <c r="D1715" t="s">
        <v>14</v>
      </c>
      <c r="E1715">
        <v>1.32</v>
      </c>
      <c r="F1715" s="2"/>
      <c r="G1715" s="2"/>
    </row>
    <row r="1716" spans="1:7" customFormat="1" x14ac:dyDescent="0.25">
      <c r="A1716" t="s">
        <v>15</v>
      </c>
      <c r="B1716" t="s">
        <v>13</v>
      </c>
      <c r="D1716" t="s">
        <v>14</v>
      </c>
      <c r="E1716">
        <v>1.32</v>
      </c>
      <c r="F1716" s="2">
        <v>5209</v>
      </c>
      <c r="G1716" s="2">
        <v>6875.88</v>
      </c>
    </row>
    <row r="1717" spans="1:7" customFormat="1" x14ac:dyDescent="0.25">
      <c r="A1717" t="s">
        <v>19</v>
      </c>
      <c r="B1717" t="s">
        <v>20</v>
      </c>
      <c r="D1717" t="s">
        <v>18</v>
      </c>
      <c r="E1717">
        <v>0.151</v>
      </c>
      <c r="F1717" s="2">
        <v>17171</v>
      </c>
      <c r="G1717" s="2">
        <v>2587.67</v>
      </c>
    </row>
    <row r="1718" spans="1:7" customFormat="1" x14ac:dyDescent="0.25">
      <c r="A1718" t="s">
        <v>133</v>
      </c>
      <c r="B1718" t="s">
        <v>134</v>
      </c>
      <c r="D1718" t="s">
        <v>18</v>
      </c>
      <c r="E1718">
        <v>8.5999999999999993E-2</v>
      </c>
      <c r="F1718" s="2">
        <v>23995</v>
      </c>
      <c r="G1718" s="2">
        <v>2052.91</v>
      </c>
    </row>
    <row r="1719" spans="1:7" customFormat="1" x14ac:dyDescent="0.25">
      <c r="A1719" t="s">
        <v>91</v>
      </c>
      <c r="B1719" t="s">
        <v>92</v>
      </c>
      <c r="D1719" t="s">
        <v>18</v>
      </c>
      <c r="E1719">
        <v>0.76200000000000001</v>
      </c>
      <c r="F1719" s="2">
        <v>3000</v>
      </c>
      <c r="G1719" s="2">
        <v>2284.61</v>
      </c>
    </row>
    <row r="1720" spans="1:7" customFormat="1" x14ac:dyDescent="0.25">
      <c r="A1720" t="s">
        <v>21</v>
      </c>
      <c r="B1720" t="s">
        <v>22</v>
      </c>
      <c r="D1720" t="s">
        <v>23</v>
      </c>
      <c r="E1720">
        <v>2.75</v>
      </c>
      <c r="F1720" s="2">
        <v>600</v>
      </c>
      <c r="G1720" s="2">
        <v>1650</v>
      </c>
    </row>
    <row r="1721" spans="1:7" customFormat="1" x14ac:dyDescent="0.25">
      <c r="A1721" t="s">
        <v>146</v>
      </c>
      <c r="B1721" t="s">
        <v>147</v>
      </c>
      <c r="D1721" t="s">
        <v>3</v>
      </c>
      <c r="E1721">
        <v>0.59699999999999998</v>
      </c>
      <c r="F1721" s="2">
        <v>9120</v>
      </c>
      <c r="G1721" s="2">
        <v>5447.38</v>
      </c>
    </row>
    <row r="1722" spans="1:7" customFormat="1" x14ac:dyDescent="0.25">
      <c r="A1722" t="s">
        <v>93</v>
      </c>
      <c r="B1722" t="s">
        <v>94</v>
      </c>
      <c r="D1722" t="s">
        <v>95</v>
      </c>
      <c r="E1722">
        <v>3.6999999999999998E-2</v>
      </c>
      <c r="F1722" s="2">
        <v>45000</v>
      </c>
      <c r="G1722" s="2">
        <v>1650</v>
      </c>
    </row>
    <row r="1723" spans="1:7" customFormat="1" x14ac:dyDescent="0.25">
      <c r="F1723" s="2"/>
      <c r="G1723" s="2"/>
    </row>
    <row r="1724" spans="1:7" x14ac:dyDescent="0.25">
      <c r="A1724" s="3"/>
      <c r="B1724" s="3"/>
      <c r="C1724" s="3"/>
      <c r="D1724" s="5" t="s">
        <v>31</v>
      </c>
      <c r="E1724" s="3"/>
      <c r="F1724" s="4"/>
      <c r="G1724" s="4">
        <v>7097.38</v>
      </c>
    </row>
    <row r="1725" spans="1:7" x14ac:dyDescent="0.25">
      <c r="A1725" s="3"/>
      <c r="B1725" s="3"/>
      <c r="C1725" s="3"/>
      <c r="D1725" s="5" t="s">
        <v>32</v>
      </c>
      <c r="E1725" s="3"/>
      <c r="F1725" s="4"/>
      <c r="G1725" s="4">
        <v>6875.88</v>
      </c>
    </row>
    <row r="1726" spans="1:7" x14ac:dyDescent="0.25">
      <c r="A1726" s="3"/>
      <c r="B1726" s="3"/>
      <c r="C1726" s="3"/>
      <c r="D1726" s="5" t="s">
        <v>33</v>
      </c>
      <c r="E1726" s="3"/>
      <c r="F1726" s="4"/>
      <c r="G1726" s="4">
        <v>6925.19</v>
      </c>
    </row>
    <row r="1727" spans="1:7" x14ac:dyDescent="0.25">
      <c r="A1727" s="3"/>
      <c r="B1727" s="3"/>
      <c r="C1727" s="3"/>
      <c r="D1727" s="5" t="s">
        <v>34</v>
      </c>
      <c r="E1727" s="3"/>
      <c r="F1727" s="4"/>
      <c r="G1727" s="4">
        <v>1650</v>
      </c>
    </row>
    <row r="1728" spans="1:7" customFormat="1" x14ac:dyDescent="0.25">
      <c r="F1728" s="2"/>
      <c r="G1728" s="2"/>
    </row>
    <row r="1729" spans="1:7" x14ac:dyDescent="0.25">
      <c r="A1729" s="3"/>
      <c r="B1729" s="5"/>
      <c r="C1729" s="5"/>
      <c r="D1729" s="5" t="s">
        <v>35</v>
      </c>
      <c r="E1729" s="3"/>
      <c r="F1729" s="4"/>
      <c r="G1729" s="4">
        <v>22548.45</v>
      </c>
    </row>
    <row r="1730" spans="1:7" x14ac:dyDescent="0.25">
      <c r="A1730" s="3"/>
      <c r="B1730" s="5"/>
      <c r="C1730" s="5"/>
      <c r="D1730" s="5" t="s">
        <v>36</v>
      </c>
      <c r="E1730" s="3"/>
      <c r="F1730" s="4"/>
      <c r="G1730" s="4">
        <v>1307810.1000000001</v>
      </c>
    </row>
    <row r="1731" spans="1:7" x14ac:dyDescent="0.25">
      <c r="A1731" s="6" t="s">
        <v>446</v>
      </c>
      <c r="B1731" s="6" t="s">
        <v>403</v>
      </c>
      <c r="C1731" s="6"/>
      <c r="D1731" s="6" t="s">
        <v>88</v>
      </c>
      <c r="E1731" s="7">
        <v>195</v>
      </c>
      <c r="F1731" s="7"/>
      <c r="G1731" s="7"/>
    </row>
    <row r="1732" spans="1:7" customFormat="1" x14ac:dyDescent="0.25">
      <c r="F1732" s="2"/>
      <c r="G1732" s="2"/>
    </row>
    <row r="1733" spans="1:7" x14ac:dyDescent="0.25">
      <c r="A1733" s="3"/>
      <c r="B1733" s="3"/>
      <c r="C1733" s="3"/>
      <c r="D1733" s="3"/>
      <c r="E1733" s="3"/>
      <c r="F1733" s="4"/>
      <c r="G1733" s="4"/>
    </row>
    <row r="1734" spans="1:7" x14ac:dyDescent="0.25">
      <c r="A1734" s="12" t="s">
        <v>5</v>
      </c>
      <c r="B1734" s="12" t="s">
        <v>6</v>
      </c>
      <c r="C1734" s="12"/>
      <c r="D1734" s="8" t="s">
        <v>7</v>
      </c>
      <c r="E1734" s="8" t="s">
        <v>8</v>
      </c>
      <c r="F1734" s="9" t="s">
        <v>4</v>
      </c>
      <c r="G1734" s="9" t="s">
        <v>1205</v>
      </c>
    </row>
    <row r="1735" spans="1:7" x14ac:dyDescent="0.25">
      <c r="F1735" s="8" t="s">
        <v>9</v>
      </c>
      <c r="G1735" s="8" t="s">
        <v>9</v>
      </c>
    </row>
    <row r="1736" spans="1:7" customFormat="1" x14ac:dyDescent="0.25">
      <c r="F1736" s="2"/>
      <c r="G1736" s="2"/>
    </row>
    <row r="1737" spans="1:7" customFormat="1" x14ac:dyDescent="0.25">
      <c r="A1737" t="s">
        <v>188</v>
      </c>
      <c r="B1737" t="s">
        <v>189</v>
      </c>
      <c r="D1737" t="s">
        <v>88</v>
      </c>
      <c r="E1737">
        <v>1</v>
      </c>
      <c r="F1737" s="2"/>
      <c r="G1737" s="2"/>
    </row>
    <row r="1738" spans="1:7" customFormat="1" x14ac:dyDescent="0.25">
      <c r="A1738" t="s">
        <v>190</v>
      </c>
      <c r="B1738" t="s">
        <v>191</v>
      </c>
      <c r="D1738" t="s">
        <v>14</v>
      </c>
      <c r="E1738">
        <v>2.5</v>
      </c>
      <c r="F1738" s="2"/>
      <c r="G1738" s="2"/>
    </row>
    <row r="1739" spans="1:7" customFormat="1" x14ac:dyDescent="0.25">
      <c r="A1739" t="s">
        <v>192</v>
      </c>
      <c r="B1739" t="s">
        <v>191</v>
      </c>
      <c r="D1739" t="s">
        <v>14</v>
      </c>
      <c r="E1739">
        <v>2.5</v>
      </c>
      <c r="F1739" s="2">
        <v>5418</v>
      </c>
      <c r="G1739" s="2">
        <v>13545</v>
      </c>
    </row>
    <row r="1740" spans="1:7" customFormat="1" x14ac:dyDescent="0.25">
      <c r="A1740" t="s">
        <v>54</v>
      </c>
      <c r="B1740" t="s">
        <v>55</v>
      </c>
      <c r="D1740" t="s">
        <v>56</v>
      </c>
      <c r="E1740">
        <v>2.5</v>
      </c>
      <c r="F1740" s="2">
        <v>1543.99</v>
      </c>
      <c r="G1740" s="2">
        <v>3859.98</v>
      </c>
    </row>
    <row r="1741" spans="1:7" customFormat="1" x14ac:dyDescent="0.25">
      <c r="A1741" t="s">
        <v>193</v>
      </c>
      <c r="B1741" t="s">
        <v>194</v>
      </c>
      <c r="D1741" t="s">
        <v>88</v>
      </c>
      <c r="E1741">
        <v>0.26300000000000001</v>
      </c>
      <c r="F1741" s="2">
        <v>12500</v>
      </c>
      <c r="G1741" s="2">
        <v>3281.25</v>
      </c>
    </row>
    <row r="1742" spans="1:7" customFormat="1" x14ac:dyDescent="0.25">
      <c r="A1742" t="s">
        <v>195</v>
      </c>
      <c r="B1742" t="s">
        <v>196</v>
      </c>
      <c r="D1742" t="s">
        <v>88</v>
      </c>
      <c r="E1742">
        <v>1</v>
      </c>
      <c r="F1742" s="2">
        <v>200</v>
      </c>
      <c r="G1742" s="2">
        <v>200</v>
      </c>
    </row>
    <row r="1743" spans="1:7" customFormat="1" x14ac:dyDescent="0.25">
      <c r="A1743" t="s">
        <v>197</v>
      </c>
      <c r="B1743" t="s">
        <v>198</v>
      </c>
      <c r="D1743" t="s">
        <v>79</v>
      </c>
      <c r="E1743">
        <v>4</v>
      </c>
      <c r="F1743" s="2">
        <v>60</v>
      </c>
      <c r="G1743" s="2">
        <v>240</v>
      </c>
    </row>
    <row r="1744" spans="1:7" customFormat="1" x14ac:dyDescent="0.25">
      <c r="A1744" t="s">
        <v>199</v>
      </c>
      <c r="B1744" t="s">
        <v>200</v>
      </c>
      <c r="D1744" t="s">
        <v>65</v>
      </c>
      <c r="E1744">
        <v>0.05</v>
      </c>
      <c r="F1744" s="2">
        <v>1200</v>
      </c>
      <c r="G1744" s="2">
        <v>60</v>
      </c>
    </row>
    <row r="1745" spans="1:7" customFormat="1" x14ac:dyDescent="0.25">
      <c r="A1745" t="s">
        <v>201</v>
      </c>
      <c r="B1745" t="s">
        <v>202</v>
      </c>
      <c r="D1745" t="s">
        <v>76</v>
      </c>
      <c r="E1745">
        <v>1E-3</v>
      </c>
      <c r="F1745" s="2">
        <v>390000</v>
      </c>
      <c r="G1745" s="2">
        <v>338.14</v>
      </c>
    </row>
    <row r="1746" spans="1:7" customFormat="1" x14ac:dyDescent="0.25">
      <c r="F1746" s="2"/>
      <c r="G1746" s="2"/>
    </row>
    <row r="1747" spans="1:7" x14ac:dyDescent="0.25">
      <c r="A1747" s="3"/>
      <c r="B1747" s="3"/>
      <c r="C1747" s="3"/>
      <c r="D1747" s="5" t="s">
        <v>31</v>
      </c>
      <c r="E1747" s="3"/>
      <c r="F1747" s="4"/>
      <c r="G1747" s="4">
        <v>3781.25</v>
      </c>
    </row>
    <row r="1748" spans="1:7" x14ac:dyDescent="0.25">
      <c r="A1748" s="3"/>
      <c r="B1748" s="3"/>
      <c r="C1748" s="3"/>
      <c r="D1748" s="5" t="s">
        <v>32</v>
      </c>
      <c r="E1748" s="3"/>
      <c r="F1748" s="4"/>
      <c r="G1748" s="4">
        <v>13545</v>
      </c>
    </row>
    <row r="1749" spans="1:7" x14ac:dyDescent="0.25">
      <c r="A1749" s="3"/>
      <c r="B1749" s="3"/>
      <c r="C1749" s="3"/>
      <c r="D1749" s="5" t="s">
        <v>33</v>
      </c>
      <c r="E1749" s="3"/>
      <c r="F1749" s="4"/>
      <c r="G1749" s="4">
        <v>3859.98</v>
      </c>
    </row>
    <row r="1750" spans="1:7" x14ac:dyDescent="0.25">
      <c r="A1750" s="3"/>
      <c r="B1750" s="3"/>
      <c r="C1750" s="3"/>
      <c r="D1750" s="5" t="s">
        <v>34</v>
      </c>
      <c r="E1750" s="3"/>
      <c r="F1750" s="4"/>
      <c r="G1750" s="4">
        <v>338.14</v>
      </c>
    </row>
    <row r="1751" spans="1:7" customFormat="1" x14ac:dyDescent="0.25">
      <c r="F1751" s="2"/>
      <c r="G1751" s="2"/>
    </row>
    <row r="1752" spans="1:7" x14ac:dyDescent="0.25">
      <c r="A1752" s="3"/>
      <c r="B1752" s="5"/>
      <c r="C1752" s="5"/>
      <c r="D1752" s="5" t="s">
        <v>35</v>
      </c>
      <c r="E1752" s="3"/>
      <c r="F1752" s="4"/>
      <c r="G1752" s="4">
        <v>21524.37</v>
      </c>
    </row>
    <row r="1753" spans="1:7" x14ac:dyDescent="0.25">
      <c r="A1753" s="3"/>
      <c r="B1753" s="5"/>
      <c r="C1753" s="5"/>
      <c r="D1753" s="5" t="s">
        <v>36</v>
      </c>
      <c r="E1753" s="3"/>
      <c r="F1753" s="4"/>
      <c r="G1753" s="4">
        <v>4197252.1500000004</v>
      </c>
    </row>
    <row r="1754" spans="1:7" x14ac:dyDescent="0.25">
      <c r="A1754" s="6" t="s">
        <v>447</v>
      </c>
      <c r="B1754" s="6" t="s">
        <v>401</v>
      </c>
      <c r="C1754" s="6"/>
      <c r="D1754" s="6" t="s">
        <v>65</v>
      </c>
      <c r="E1754" s="7">
        <v>9650</v>
      </c>
      <c r="F1754" s="7"/>
      <c r="G1754" s="7"/>
    </row>
    <row r="1755" spans="1:7" customFormat="1" x14ac:dyDescent="0.25">
      <c r="F1755" s="2"/>
      <c r="G1755" s="2"/>
    </row>
    <row r="1756" spans="1:7" x14ac:dyDescent="0.25">
      <c r="A1756" s="3"/>
      <c r="B1756" s="3"/>
      <c r="C1756" s="3"/>
      <c r="D1756" s="3"/>
      <c r="E1756" s="3"/>
      <c r="F1756" s="4"/>
      <c r="G1756" s="4"/>
    </row>
    <row r="1757" spans="1:7" x14ac:dyDescent="0.25">
      <c r="A1757" s="12" t="s">
        <v>5</v>
      </c>
      <c r="B1757" s="12" t="s">
        <v>6</v>
      </c>
      <c r="C1757" s="12"/>
      <c r="D1757" s="8" t="s">
        <v>7</v>
      </c>
      <c r="E1757" s="8" t="s">
        <v>8</v>
      </c>
      <c r="F1757" s="9" t="s">
        <v>4</v>
      </c>
      <c r="G1757" s="9" t="s">
        <v>1205</v>
      </c>
    </row>
    <row r="1758" spans="1:7" x14ac:dyDescent="0.25">
      <c r="F1758" s="8" t="s">
        <v>9</v>
      </c>
      <c r="G1758" s="8" t="s">
        <v>9</v>
      </c>
    </row>
    <row r="1759" spans="1:7" customFormat="1" x14ac:dyDescent="0.25">
      <c r="F1759" s="2"/>
      <c r="G1759" s="2"/>
    </row>
    <row r="1760" spans="1:7" customFormat="1" x14ac:dyDescent="0.25">
      <c r="A1760" t="s">
        <v>213</v>
      </c>
      <c r="B1760" t="s">
        <v>214</v>
      </c>
      <c r="D1760" t="s">
        <v>65</v>
      </c>
      <c r="E1760">
        <v>1</v>
      </c>
      <c r="F1760" s="2"/>
      <c r="G1760" s="2"/>
    </row>
    <row r="1761" spans="1:7" customFormat="1" x14ac:dyDescent="0.25">
      <c r="A1761" t="s">
        <v>215</v>
      </c>
      <c r="B1761" t="s">
        <v>216</v>
      </c>
      <c r="D1761" t="s">
        <v>14</v>
      </c>
      <c r="E1761">
        <v>4.4999999999999998E-2</v>
      </c>
      <c r="F1761" s="2"/>
      <c r="G1761" s="2"/>
    </row>
    <row r="1762" spans="1:7" customFormat="1" x14ac:dyDescent="0.25">
      <c r="A1762" t="s">
        <v>217</v>
      </c>
      <c r="B1762" t="s">
        <v>218</v>
      </c>
      <c r="D1762" t="s">
        <v>14</v>
      </c>
      <c r="E1762">
        <v>4.4999999999999998E-2</v>
      </c>
      <c r="F1762" s="2">
        <v>5418</v>
      </c>
      <c r="G1762" s="2">
        <v>243.81</v>
      </c>
    </row>
    <row r="1763" spans="1:7" customFormat="1" x14ac:dyDescent="0.25">
      <c r="A1763" t="s">
        <v>54</v>
      </c>
      <c r="B1763" t="s">
        <v>55</v>
      </c>
      <c r="D1763" t="s">
        <v>56</v>
      </c>
      <c r="E1763">
        <v>4.4999999999999998E-2</v>
      </c>
      <c r="F1763" s="2">
        <v>1543.99</v>
      </c>
      <c r="G1763" s="2">
        <v>69.48</v>
      </c>
    </row>
    <row r="1764" spans="1:7" customFormat="1" x14ac:dyDescent="0.25">
      <c r="A1764" t="s">
        <v>219</v>
      </c>
      <c r="B1764" t="s">
        <v>220</v>
      </c>
      <c r="D1764" t="s">
        <v>65</v>
      </c>
      <c r="E1764">
        <v>1.05</v>
      </c>
      <c r="F1764" s="2">
        <v>480</v>
      </c>
      <c r="G1764" s="2">
        <v>504</v>
      </c>
    </row>
    <row r="1765" spans="1:7" customFormat="1" x14ac:dyDescent="0.25">
      <c r="A1765" t="s">
        <v>221</v>
      </c>
      <c r="B1765" t="s">
        <v>222</v>
      </c>
      <c r="D1765" t="s">
        <v>65</v>
      </c>
      <c r="E1765">
        <v>0.01</v>
      </c>
      <c r="F1765" s="2">
        <v>670</v>
      </c>
      <c r="G1765" s="2">
        <v>6.7</v>
      </c>
    </row>
    <row r="1766" spans="1:7" customFormat="1" x14ac:dyDescent="0.25">
      <c r="A1766" t="s">
        <v>223</v>
      </c>
      <c r="B1766" t="s">
        <v>224</v>
      </c>
      <c r="D1766" t="s">
        <v>76</v>
      </c>
      <c r="E1766" s="1">
        <v>390000</v>
      </c>
      <c r="F1766" s="2">
        <v>12.63</v>
      </c>
      <c r="G1766" s="2"/>
    </row>
    <row r="1767" spans="1:7" customFormat="1" x14ac:dyDescent="0.25">
      <c r="F1767" s="2"/>
      <c r="G1767" s="2"/>
    </row>
    <row r="1768" spans="1:7" x14ac:dyDescent="0.25">
      <c r="A1768" s="3"/>
      <c r="B1768" s="3"/>
      <c r="C1768" s="3"/>
      <c r="D1768" s="5" t="s">
        <v>31</v>
      </c>
      <c r="E1768" s="3"/>
      <c r="F1768" s="4"/>
      <c r="G1768" s="4">
        <v>510.7</v>
      </c>
    </row>
    <row r="1769" spans="1:7" x14ac:dyDescent="0.25">
      <c r="A1769" s="3"/>
      <c r="B1769" s="3"/>
      <c r="C1769" s="3"/>
      <c r="D1769" s="5" t="s">
        <v>32</v>
      </c>
      <c r="E1769" s="3"/>
      <c r="F1769" s="4"/>
      <c r="G1769" s="4">
        <v>243.81</v>
      </c>
    </row>
    <row r="1770" spans="1:7" x14ac:dyDescent="0.25">
      <c r="A1770" s="3"/>
      <c r="B1770" s="3"/>
      <c r="C1770" s="3"/>
      <c r="D1770" s="5" t="s">
        <v>33</v>
      </c>
      <c r="E1770" s="3"/>
      <c r="F1770" s="4"/>
      <c r="G1770" s="4">
        <v>69.48</v>
      </c>
    </row>
    <row r="1771" spans="1:7" x14ac:dyDescent="0.25">
      <c r="A1771" s="3"/>
      <c r="B1771" s="3"/>
      <c r="C1771" s="3"/>
      <c r="D1771" s="5" t="s">
        <v>34</v>
      </c>
      <c r="E1771" s="3"/>
      <c r="F1771" s="4"/>
      <c r="G1771" s="4">
        <v>12.63</v>
      </c>
    </row>
    <row r="1772" spans="1:7" customFormat="1" x14ac:dyDescent="0.25">
      <c r="F1772" s="2"/>
      <c r="G1772" s="2"/>
    </row>
    <row r="1773" spans="1:7" x14ac:dyDescent="0.25">
      <c r="A1773" s="3"/>
      <c r="B1773" s="5"/>
      <c r="C1773" s="5"/>
      <c r="D1773" s="5" t="s">
        <v>35</v>
      </c>
      <c r="E1773" s="3"/>
      <c r="F1773" s="4"/>
      <c r="G1773" s="4">
        <v>836.62</v>
      </c>
    </row>
    <row r="1774" spans="1:7" x14ac:dyDescent="0.25">
      <c r="A1774" s="3"/>
      <c r="B1774" s="5"/>
      <c r="C1774" s="5"/>
      <c r="D1774" s="5" t="s">
        <v>36</v>
      </c>
      <c r="E1774" s="3"/>
      <c r="F1774" s="4"/>
      <c r="G1774" s="4">
        <v>8073383</v>
      </c>
    </row>
    <row r="1775" spans="1:7" x14ac:dyDescent="0.25">
      <c r="A1775" s="6" t="s">
        <v>448</v>
      </c>
      <c r="B1775" s="6" t="s">
        <v>449</v>
      </c>
      <c r="C1775" s="6"/>
      <c r="D1775" s="6" t="s">
        <v>3</v>
      </c>
      <c r="E1775" s="7">
        <v>88</v>
      </c>
      <c r="F1775" s="7"/>
      <c r="G1775" s="7"/>
    </row>
    <row r="1776" spans="1:7" customFormat="1" x14ac:dyDescent="0.25">
      <c r="F1776" s="2"/>
      <c r="G1776" s="2"/>
    </row>
    <row r="1777" spans="1:7" x14ac:dyDescent="0.25">
      <c r="A1777" s="3"/>
      <c r="B1777" s="3"/>
      <c r="C1777" s="3"/>
      <c r="D1777" s="3"/>
      <c r="E1777" s="3"/>
      <c r="F1777" s="4"/>
      <c r="G1777" s="4"/>
    </row>
    <row r="1778" spans="1:7" x14ac:dyDescent="0.25">
      <c r="A1778" s="12" t="s">
        <v>5</v>
      </c>
      <c r="B1778" s="12" t="s">
        <v>6</v>
      </c>
      <c r="C1778" s="12"/>
      <c r="D1778" s="8" t="s">
        <v>7</v>
      </c>
      <c r="E1778" s="8" t="s">
        <v>8</v>
      </c>
      <c r="F1778" s="9" t="s">
        <v>4</v>
      </c>
      <c r="G1778" s="9" t="s">
        <v>1205</v>
      </c>
    </row>
    <row r="1779" spans="1:7" x14ac:dyDescent="0.25">
      <c r="F1779" s="8" t="s">
        <v>9</v>
      </c>
      <c r="G1779" s="8" t="s">
        <v>9</v>
      </c>
    </row>
    <row r="1780" spans="1:7" customFormat="1" x14ac:dyDescent="0.25">
      <c r="F1780" s="2"/>
      <c r="G1780" s="2"/>
    </row>
    <row r="1781" spans="1:7" customFormat="1" x14ac:dyDescent="0.25">
      <c r="A1781" t="s">
        <v>158</v>
      </c>
      <c r="B1781" t="s">
        <v>159</v>
      </c>
      <c r="D1781" t="s">
        <v>88</v>
      </c>
      <c r="E1781">
        <v>1</v>
      </c>
      <c r="F1781" s="2"/>
      <c r="G1781" s="2"/>
    </row>
    <row r="1782" spans="1:7" customFormat="1" x14ac:dyDescent="0.25">
      <c r="A1782" t="s">
        <v>50</v>
      </c>
      <c r="B1782" t="s">
        <v>51</v>
      </c>
      <c r="D1782" t="s">
        <v>14</v>
      </c>
      <c r="E1782">
        <v>2.4</v>
      </c>
      <c r="F1782" s="2"/>
      <c r="G1782" s="2"/>
    </row>
    <row r="1783" spans="1:7" customFormat="1" x14ac:dyDescent="0.25">
      <c r="A1783" t="s">
        <v>52</v>
      </c>
      <c r="B1783" t="s">
        <v>53</v>
      </c>
      <c r="D1783" t="s">
        <v>14</v>
      </c>
      <c r="E1783">
        <v>2.4</v>
      </c>
      <c r="F1783" s="2">
        <v>5418</v>
      </c>
      <c r="G1783" s="2">
        <v>13003.2</v>
      </c>
    </row>
    <row r="1784" spans="1:7" customFormat="1" x14ac:dyDescent="0.25">
      <c r="A1784" t="s">
        <v>54</v>
      </c>
      <c r="B1784" t="s">
        <v>55</v>
      </c>
      <c r="D1784" t="s">
        <v>56</v>
      </c>
      <c r="E1784">
        <v>2.4</v>
      </c>
      <c r="F1784" s="2">
        <v>1543.99</v>
      </c>
      <c r="G1784" s="2">
        <v>3705.58</v>
      </c>
    </row>
    <row r="1785" spans="1:7" customFormat="1" x14ac:dyDescent="0.25">
      <c r="A1785" t="s">
        <v>160</v>
      </c>
      <c r="B1785" t="s">
        <v>161</v>
      </c>
      <c r="D1785" t="s">
        <v>18</v>
      </c>
      <c r="E1785">
        <v>0.33300000000000002</v>
      </c>
      <c r="F1785" s="2"/>
      <c r="G1785" s="2"/>
    </row>
    <row r="1786" spans="1:7" customFormat="1" x14ac:dyDescent="0.25">
      <c r="A1786" t="s">
        <v>162</v>
      </c>
      <c r="B1786" t="s">
        <v>163</v>
      </c>
      <c r="D1786" t="s">
        <v>164</v>
      </c>
      <c r="E1786">
        <v>7.0000000000000001E-3</v>
      </c>
      <c r="F1786" s="2">
        <v>84000</v>
      </c>
      <c r="G1786" s="2">
        <v>559.44000000000005</v>
      </c>
    </row>
    <row r="1787" spans="1:7" customFormat="1" x14ac:dyDescent="0.25">
      <c r="A1787" t="s">
        <v>165</v>
      </c>
      <c r="B1787" t="s">
        <v>166</v>
      </c>
      <c r="D1787" t="s">
        <v>3</v>
      </c>
      <c r="E1787">
        <v>1.05</v>
      </c>
      <c r="F1787" s="2">
        <v>50500</v>
      </c>
      <c r="G1787" s="2">
        <v>53025</v>
      </c>
    </row>
    <row r="1788" spans="1:7" customFormat="1" x14ac:dyDescent="0.25">
      <c r="A1788" t="s">
        <v>167</v>
      </c>
      <c r="B1788" t="s">
        <v>168</v>
      </c>
      <c r="D1788" t="s">
        <v>3</v>
      </c>
      <c r="E1788">
        <v>1.05</v>
      </c>
      <c r="F1788" s="2">
        <v>8500</v>
      </c>
      <c r="G1788" s="2">
        <v>8925</v>
      </c>
    </row>
    <row r="1789" spans="1:7" customFormat="1" x14ac:dyDescent="0.25">
      <c r="A1789" t="s">
        <v>169</v>
      </c>
      <c r="B1789" t="s">
        <v>170</v>
      </c>
      <c r="D1789" t="s">
        <v>171</v>
      </c>
      <c r="E1789">
        <v>0.2</v>
      </c>
      <c r="F1789" s="2">
        <v>1799</v>
      </c>
      <c r="G1789" s="2">
        <v>359.8</v>
      </c>
    </row>
    <row r="1790" spans="1:7" customFormat="1" x14ac:dyDescent="0.25">
      <c r="A1790" t="s">
        <v>172</v>
      </c>
      <c r="B1790" t="s">
        <v>173</v>
      </c>
      <c r="D1790" t="s">
        <v>174</v>
      </c>
      <c r="E1790">
        <v>0.02</v>
      </c>
      <c r="F1790" s="2">
        <v>95000</v>
      </c>
      <c r="G1790" s="2">
        <v>1900</v>
      </c>
    </row>
    <row r="1791" spans="1:7" customFormat="1" x14ac:dyDescent="0.25">
      <c r="F1791" s="2"/>
      <c r="G1791" s="2"/>
    </row>
    <row r="1792" spans="1:7" x14ac:dyDescent="0.25">
      <c r="A1792" s="3"/>
      <c r="B1792" s="3"/>
      <c r="C1792" s="3"/>
      <c r="D1792" s="5" t="s">
        <v>31</v>
      </c>
      <c r="E1792" s="3"/>
      <c r="F1792" s="4"/>
      <c r="G1792" s="4">
        <v>64209.8</v>
      </c>
    </row>
    <row r="1793" spans="1:7" x14ac:dyDescent="0.25">
      <c r="A1793" s="3"/>
      <c r="B1793" s="3"/>
      <c r="C1793" s="3"/>
      <c r="D1793" s="5" t="s">
        <v>32</v>
      </c>
      <c r="E1793" s="3"/>
      <c r="F1793" s="4"/>
      <c r="G1793" s="4">
        <v>13003.2</v>
      </c>
    </row>
    <row r="1794" spans="1:7" x14ac:dyDescent="0.25">
      <c r="A1794" s="3"/>
      <c r="B1794" s="3"/>
      <c r="C1794" s="3"/>
      <c r="D1794" s="5" t="s">
        <v>33</v>
      </c>
      <c r="E1794" s="3"/>
      <c r="F1794" s="4"/>
      <c r="G1794" s="4">
        <v>4265.0200000000004</v>
      </c>
    </row>
    <row r="1795" spans="1:7" customFormat="1" x14ac:dyDescent="0.25">
      <c r="F1795" s="2"/>
      <c r="G1795" s="2"/>
    </row>
    <row r="1796" spans="1:7" x14ac:dyDescent="0.25">
      <c r="A1796" s="3"/>
      <c r="B1796" s="5"/>
      <c r="C1796" s="5"/>
      <c r="D1796" s="5" t="s">
        <v>35</v>
      </c>
      <c r="E1796" s="3"/>
      <c r="F1796" s="4"/>
      <c r="G1796" s="4">
        <v>81478.58</v>
      </c>
    </row>
    <row r="1797" spans="1:7" x14ac:dyDescent="0.25">
      <c r="A1797" s="3"/>
      <c r="B1797" s="5"/>
      <c r="C1797" s="5"/>
      <c r="D1797" s="5" t="s">
        <v>36</v>
      </c>
      <c r="E1797" s="3"/>
      <c r="F1797" s="4"/>
      <c r="G1797" s="4">
        <v>7170115.04</v>
      </c>
    </row>
    <row r="1798" spans="1:7" x14ac:dyDescent="0.25">
      <c r="A1798" s="6" t="s">
        <v>450</v>
      </c>
      <c r="B1798" s="6" t="s">
        <v>451</v>
      </c>
      <c r="C1798" s="6"/>
      <c r="D1798" s="6" t="s">
        <v>79</v>
      </c>
      <c r="E1798" s="7">
        <v>118</v>
      </c>
      <c r="F1798" s="7"/>
      <c r="G1798" s="7"/>
    </row>
    <row r="1799" spans="1:7" customFormat="1" x14ac:dyDescent="0.25">
      <c r="F1799" s="2"/>
      <c r="G1799" s="2"/>
    </row>
    <row r="1800" spans="1:7" x14ac:dyDescent="0.25">
      <c r="A1800" s="3"/>
      <c r="B1800" s="3"/>
      <c r="C1800" s="3"/>
      <c r="D1800" s="3"/>
      <c r="E1800" s="3"/>
      <c r="F1800" s="4"/>
      <c r="G1800" s="4"/>
    </row>
    <row r="1801" spans="1:7" x14ac:dyDescent="0.25">
      <c r="A1801" s="12" t="s">
        <v>5</v>
      </c>
      <c r="B1801" s="12" t="s">
        <v>6</v>
      </c>
      <c r="C1801" s="12"/>
      <c r="D1801" s="8" t="s">
        <v>7</v>
      </c>
      <c r="E1801" s="8" t="s">
        <v>8</v>
      </c>
      <c r="F1801" s="9" t="s">
        <v>4</v>
      </c>
      <c r="G1801" s="9" t="s">
        <v>1205</v>
      </c>
    </row>
    <row r="1802" spans="1:7" x14ac:dyDescent="0.25">
      <c r="F1802" s="8" t="s">
        <v>9</v>
      </c>
      <c r="G1802" s="8" t="s">
        <v>9</v>
      </c>
    </row>
    <row r="1803" spans="1:7" customFormat="1" x14ac:dyDescent="0.25">
      <c r="F1803" s="2"/>
      <c r="G1803" s="2"/>
    </row>
    <row r="1804" spans="1:7" customFormat="1" x14ac:dyDescent="0.25">
      <c r="A1804" t="s">
        <v>452</v>
      </c>
      <c r="B1804" t="s">
        <v>453</v>
      </c>
      <c r="D1804" t="s">
        <v>59</v>
      </c>
      <c r="E1804">
        <v>1</v>
      </c>
      <c r="F1804" s="2"/>
      <c r="G1804" s="2"/>
    </row>
    <row r="1805" spans="1:7" customFormat="1" x14ac:dyDescent="0.25">
      <c r="A1805" t="s">
        <v>50</v>
      </c>
      <c r="B1805" t="s">
        <v>51</v>
      </c>
      <c r="D1805" t="s">
        <v>14</v>
      </c>
      <c r="E1805">
        <v>1.2</v>
      </c>
      <c r="F1805" s="2"/>
      <c r="G1805" s="2"/>
    </row>
    <row r="1806" spans="1:7" customFormat="1" x14ac:dyDescent="0.25">
      <c r="A1806" t="s">
        <v>52</v>
      </c>
      <c r="B1806" t="s">
        <v>53</v>
      </c>
      <c r="D1806" t="s">
        <v>14</v>
      </c>
      <c r="E1806">
        <v>1.2</v>
      </c>
      <c r="F1806" s="2">
        <v>5418</v>
      </c>
      <c r="G1806" s="2">
        <v>6501.6</v>
      </c>
    </row>
    <row r="1807" spans="1:7" customFormat="1" x14ac:dyDescent="0.25">
      <c r="A1807" t="s">
        <v>54</v>
      </c>
      <c r="B1807" t="s">
        <v>55</v>
      </c>
      <c r="D1807" t="s">
        <v>56</v>
      </c>
      <c r="E1807">
        <v>1.2</v>
      </c>
      <c r="F1807" s="2">
        <v>1543.99</v>
      </c>
      <c r="G1807" s="2">
        <v>1852.79</v>
      </c>
    </row>
    <row r="1808" spans="1:7" customFormat="1" x14ac:dyDescent="0.25">
      <c r="A1808" t="s">
        <v>279</v>
      </c>
      <c r="B1808" t="s">
        <v>280</v>
      </c>
      <c r="D1808" t="s">
        <v>88</v>
      </c>
      <c r="E1808">
        <v>0.4</v>
      </c>
      <c r="F1808" s="2">
        <v>2912</v>
      </c>
      <c r="G1808" s="2">
        <v>1164.8</v>
      </c>
    </row>
    <row r="1809" spans="1:7" customFormat="1" x14ac:dyDescent="0.25">
      <c r="A1809" t="s">
        <v>281</v>
      </c>
      <c r="B1809" t="s">
        <v>282</v>
      </c>
      <c r="D1809" t="s">
        <v>30</v>
      </c>
      <c r="E1809">
        <v>1</v>
      </c>
      <c r="F1809" s="2">
        <v>250</v>
      </c>
      <c r="G1809" s="2">
        <v>250</v>
      </c>
    </row>
    <row r="1810" spans="1:7" customFormat="1" x14ac:dyDescent="0.25">
      <c r="F1810" s="2"/>
      <c r="G1810" s="2"/>
    </row>
    <row r="1811" spans="1:7" x14ac:dyDescent="0.25">
      <c r="A1811" s="3"/>
      <c r="B1811" s="3"/>
      <c r="C1811" s="3"/>
      <c r="D1811" s="5" t="s">
        <v>31</v>
      </c>
      <c r="E1811" s="3"/>
      <c r="F1811" s="4"/>
      <c r="G1811" s="4">
        <v>1414.8</v>
      </c>
    </row>
    <row r="1812" spans="1:7" x14ac:dyDescent="0.25">
      <c r="A1812" s="3"/>
      <c r="B1812" s="3"/>
      <c r="C1812" s="3"/>
      <c r="D1812" s="5" t="s">
        <v>32</v>
      </c>
      <c r="E1812" s="3"/>
      <c r="F1812" s="4"/>
      <c r="G1812" s="4">
        <v>6501.6</v>
      </c>
    </row>
    <row r="1813" spans="1:7" x14ac:dyDescent="0.25">
      <c r="A1813" s="3"/>
      <c r="B1813" s="3"/>
      <c r="C1813" s="3"/>
      <c r="D1813" s="5" t="s">
        <v>33</v>
      </c>
      <c r="E1813" s="3"/>
      <c r="F1813" s="4"/>
      <c r="G1813" s="4">
        <v>1852.79</v>
      </c>
    </row>
    <row r="1814" spans="1:7" customFormat="1" x14ac:dyDescent="0.25">
      <c r="F1814" s="2"/>
      <c r="G1814" s="2"/>
    </row>
    <row r="1815" spans="1:7" x14ac:dyDescent="0.25">
      <c r="A1815" s="3"/>
      <c r="B1815" s="5"/>
      <c r="C1815" s="5"/>
      <c r="D1815" s="5" t="s">
        <v>35</v>
      </c>
      <c r="E1815" s="3"/>
      <c r="F1815" s="4"/>
      <c r="G1815" s="4">
        <v>9769.19</v>
      </c>
    </row>
    <row r="1816" spans="1:7" x14ac:dyDescent="0.25">
      <c r="A1816" s="3"/>
      <c r="B1816" s="5"/>
      <c r="C1816" s="5"/>
      <c r="D1816" s="5" t="s">
        <v>36</v>
      </c>
      <c r="E1816" s="3"/>
      <c r="F1816" s="4"/>
      <c r="G1816" s="4">
        <v>1152764.42</v>
      </c>
    </row>
    <row r="1817" spans="1:7" x14ac:dyDescent="0.25">
      <c r="A1817" s="6" t="s">
        <v>454</v>
      </c>
      <c r="B1817" s="6" t="s">
        <v>455</v>
      </c>
      <c r="C1817" s="6"/>
      <c r="D1817" s="6" t="s">
        <v>243</v>
      </c>
      <c r="E1817" s="7">
        <v>1800</v>
      </c>
      <c r="F1817" s="7"/>
      <c r="G1817" s="7"/>
    </row>
    <row r="1818" spans="1:7" customFormat="1" x14ac:dyDescent="0.25">
      <c r="F1818" s="2"/>
      <c r="G1818" s="2"/>
    </row>
    <row r="1819" spans="1:7" x14ac:dyDescent="0.25">
      <c r="A1819" s="3"/>
      <c r="B1819" s="3"/>
      <c r="C1819" s="3"/>
      <c r="D1819" s="3"/>
      <c r="E1819" s="3"/>
      <c r="F1819" s="4"/>
      <c r="G1819" s="4"/>
    </row>
    <row r="1820" spans="1:7" x14ac:dyDescent="0.25">
      <c r="A1820" s="12" t="s">
        <v>5</v>
      </c>
      <c r="B1820" s="12" t="s">
        <v>6</v>
      </c>
      <c r="C1820" s="12"/>
      <c r="D1820" s="8" t="s">
        <v>7</v>
      </c>
      <c r="E1820" s="8" t="s">
        <v>8</v>
      </c>
      <c r="F1820" s="9" t="s">
        <v>4</v>
      </c>
      <c r="G1820" s="9" t="s">
        <v>1205</v>
      </c>
    </row>
    <row r="1821" spans="1:7" x14ac:dyDescent="0.25">
      <c r="F1821" s="8" t="s">
        <v>9</v>
      </c>
      <c r="G1821" s="8" t="s">
        <v>9</v>
      </c>
    </row>
    <row r="1822" spans="1:7" customFormat="1" x14ac:dyDescent="0.25">
      <c r="F1822" s="2"/>
      <c r="G1822" s="2"/>
    </row>
    <row r="1823" spans="1:7" customFormat="1" x14ac:dyDescent="0.25">
      <c r="A1823" t="s">
        <v>288</v>
      </c>
      <c r="B1823" t="s">
        <v>289</v>
      </c>
      <c r="D1823" t="s">
        <v>246</v>
      </c>
      <c r="E1823">
        <v>1</v>
      </c>
      <c r="F1823" s="2"/>
      <c r="G1823" s="2"/>
    </row>
    <row r="1824" spans="1:7" customFormat="1" x14ac:dyDescent="0.25">
      <c r="A1824" t="s">
        <v>247</v>
      </c>
      <c r="B1824" t="s">
        <v>248</v>
      </c>
      <c r="D1824" t="s">
        <v>14</v>
      </c>
      <c r="E1824">
        <v>0.35</v>
      </c>
      <c r="F1824" s="2"/>
      <c r="G1824" s="2"/>
    </row>
    <row r="1825" spans="1:7" customFormat="1" x14ac:dyDescent="0.25">
      <c r="A1825" t="s">
        <v>249</v>
      </c>
      <c r="B1825" t="s">
        <v>248</v>
      </c>
      <c r="D1825" t="s">
        <v>14</v>
      </c>
      <c r="E1825">
        <v>0.35</v>
      </c>
      <c r="F1825" s="2">
        <v>5418</v>
      </c>
      <c r="G1825" s="2">
        <v>1896.3</v>
      </c>
    </row>
    <row r="1826" spans="1:7" customFormat="1" x14ac:dyDescent="0.25">
      <c r="A1826" t="s">
        <v>54</v>
      </c>
      <c r="B1826" t="s">
        <v>55</v>
      </c>
      <c r="D1826" t="s">
        <v>56</v>
      </c>
      <c r="E1826">
        <v>0.35</v>
      </c>
      <c r="F1826" s="2">
        <v>1543.99</v>
      </c>
      <c r="G1826" s="2">
        <v>540.4</v>
      </c>
    </row>
    <row r="1827" spans="1:7" customFormat="1" x14ac:dyDescent="0.25">
      <c r="A1827" t="s">
        <v>279</v>
      </c>
      <c r="B1827" t="s">
        <v>280</v>
      </c>
      <c r="D1827" t="s">
        <v>88</v>
      </c>
      <c r="E1827">
        <v>2.1999999999999999E-2</v>
      </c>
      <c r="F1827" s="2">
        <v>2912</v>
      </c>
      <c r="G1827" s="2">
        <v>64.709999999999994</v>
      </c>
    </row>
    <row r="1828" spans="1:7" customFormat="1" x14ac:dyDescent="0.25">
      <c r="A1828" t="s">
        <v>290</v>
      </c>
      <c r="B1828" t="s">
        <v>291</v>
      </c>
      <c r="D1828" t="s">
        <v>65</v>
      </c>
      <c r="E1828">
        <v>2.5</v>
      </c>
      <c r="F1828" s="2">
        <v>300</v>
      </c>
      <c r="G1828" s="2">
        <v>750</v>
      </c>
    </row>
    <row r="1829" spans="1:7" customFormat="1" x14ac:dyDescent="0.25">
      <c r="F1829" s="2"/>
      <c r="G1829" s="2"/>
    </row>
    <row r="1830" spans="1:7" x14ac:dyDescent="0.25">
      <c r="A1830" s="3"/>
      <c r="B1830" s="3"/>
      <c r="C1830" s="3"/>
      <c r="D1830" s="5" t="s">
        <v>31</v>
      </c>
      <c r="E1830" s="3"/>
      <c r="F1830" s="4"/>
      <c r="G1830" s="4">
        <v>814.71</v>
      </c>
    </row>
    <row r="1831" spans="1:7" x14ac:dyDescent="0.25">
      <c r="A1831" s="3"/>
      <c r="B1831" s="3"/>
      <c r="C1831" s="3"/>
      <c r="D1831" s="5" t="s">
        <v>32</v>
      </c>
      <c r="E1831" s="3"/>
      <c r="F1831" s="4"/>
      <c r="G1831" s="4">
        <v>1896.3</v>
      </c>
    </row>
    <row r="1832" spans="1:7" x14ac:dyDescent="0.25">
      <c r="A1832" s="3"/>
      <c r="B1832" s="3"/>
      <c r="C1832" s="3"/>
      <c r="D1832" s="5" t="s">
        <v>33</v>
      </c>
      <c r="E1832" s="3"/>
      <c r="F1832" s="4"/>
      <c r="G1832" s="4">
        <v>540.4</v>
      </c>
    </row>
    <row r="1833" spans="1:7" customFormat="1" x14ac:dyDescent="0.25">
      <c r="F1833" s="2"/>
      <c r="G1833" s="2"/>
    </row>
    <row r="1834" spans="1:7" x14ac:dyDescent="0.25">
      <c r="A1834" s="3"/>
      <c r="B1834" s="5"/>
      <c r="C1834" s="5"/>
      <c r="D1834" s="5" t="s">
        <v>35</v>
      </c>
      <c r="E1834" s="3"/>
      <c r="F1834" s="4"/>
      <c r="G1834" s="4">
        <v>3251.41</v>
      </c>
    </row>
    <row r="1835" spans="1:7" x14ac:dyDescent="0.25">
      <c r="A1835" s="3"/>
      <c r="B1835" s="5"/>
      <c r="C1835" s="5"/>
      <c r="D1835" s="5" t="s">
        <v>36</v>
      </c>
      <c r="E1835" s="3"/>
      <c r="F1835" s="4"/>
      <c r="G1835" s="4">
        <v>5852538</v>
      </c>
    </row>
    <row r="1836" spans="1:7" x14ac:dyDescent="0.25">
      <c r="A1836" s="6" t="s">
        <v>456</v>
      </c>
      <c r="B1836" s="6" t="s">
        <v>457</v>
      </c>
      <c r="C1836" s="6"/>
      <c r="D1836" s="6" t="s">
        <v>98</v>
      </c>
      <c r="E1836" s="7">
        <v>1</v>
      </c>
      <c r="F1836" s="7"/>
      <c r="G1836" s="7"/>
    </row>
    <row r="1837" spans="1:7" customFormat="1" x14ac:dyDescent="0.25">
      <c r="F1837" s="2"/>
      <c r="G1837" s="2"/>
    </row>
    <row r="1838" spans="1:7" x14ac:dyDescent="0.25">
      <c r="A1838" s="3"/>
      <c r="B1838" s="3"/>
      <c r="C1838" s="3"/>
      <c r="D1838" s="3"/>
      <c r="E1838" s="3"/>
      <c r="F1838" s="4"/>
      <c r="G1838" s="4"/>
    </row>
    <row r="1839" spans="1:7" x14ac:dyDescent="0.25">
      <c r="A1839" s="12" t="s">
        <v>5</v>
      </c>
      <c r="B1839" s="12" t="s">
        <v>6</v>
      </c>
      <c r="C1839" s="12"/>
      <c r="D1839" s="8" t="s">
        <v>7</v>
      </c>
      <c r="E1839" s="8" t="s">
        <v>8</v>
      </c>
      <c r="F1839" s="9" t="s">
        <v>4</v>
      </c>
      <c r="G1839" s="9" t="s">
        <v>1205</v>
      </c>
    </row>
    <row r="1840" spans="1:7" x14ac:dyDescent="0.25">
      <c r="F1840" s="8" t="s">
        <v>9</v>
      </c>
      <c r="G1840" s="8" t="s">
        <v>9</v>
      </c>
    </row>
    <row r="1841" spans="1:7" customFormat="1" x14ac:dyDescent="0.25">
      <c r="F1841" s="2"/>
      <c r="G1841" s="2"/>
    </row>
    <row r="1842" spans="1:7" customFormat="1" x14ac:dyDescent="0.25">
      <c r="A1842" t="s">
        <v>458</v>
      </c>
      <c r="B1842" t="s">
        <v>459</v>
      </c>
      <c r="D1842" t="s">
        <v>65</v>
      </c>
      <c r="E1842">
        <v>264</v>
      </c>
      <c r="F1842" s="2"/>
      <c r="G1842" s="2"/>
    </row>
    <row r="1843" spans="1:7" customFormat="1" x14ac:dyDescent="0.25">
      <c r="A1843" t="s">
        <v>304</v>
      </c>
      <c r="B1843" t="s">
        <v>305</v>
      </c>
      <c r="D1843" t="s">
        <v>14</v>
      </c>
      <c r="E1843">
        <v>13.2</v>
      </c>
      <c r="F1843" s="2"/>
      <c r="G1843" s="2"/>
    </row>
    <row r="1844" spans="1:7" customFormat="1" x14ac:dyDescent="0.25">
      <c r="A1844" t="s">
        <v>306</v>
      </c>
      <c r="B1844" t="s">
        <v>305</v>
      </c>
      <c r="D1844" t="s">
        <v>14</v>
      </c>
      <c r="E1844">
        <v>13.2</v>
      </c>
      <c r="F1844" s="2">
        <v>6383</v>
      </c>
      <c r="G1844" s="2">
        <v>84255.6</v>
      </c>
    </row>
    <row r="1845" spans="1:7" customFormat="1" x14ac:dyDescent="0.25">
      <c r="A1845" t="s">
        <v>54</v>
      </c>
      <c r="B1845" t="s">
        <v>55</v>
      </c>
      <c r="D1845" t="s">
        <v>56</v>
      </c>
      <c r="E1845">
        <v>13.2</v>
      </c>
      <c r="F1845" s="2">
        <v>1543.99</v>
      </c>
      <c r="G1845" s="2">
        <v>20380.669999999998</v>
      </c>
    </row>
    <row r="1846" spans="1:7" customFormat="1" x14ac:dyDescent="0.25">
      <c r="F1846" s="2"/>
      <c r="G1846" s="2"/>
    </row>
    <row r="1847" spans="1:7" x14ac:dyDescent="0.25">
      <c r="A1847" s="3"/>
      <c r="B1847" s="3"/>
      <c r="C1847" s="3"/>
      <c r="D1847" s="5" t="s">
        <v>32</v>
      </c>
      <c r="E1847" s="3"/>
      <c r="F1847" s="4"/>
      <c r="G1847" s="4">
        <v>84255.6</v>
      </c>
    </row>
    <row r="1848" spans="1:7" x14ac:dyDescent="0.25">
      <c r="A1848" s="3"/>
      <c r="B1848" s="3"/>
      <c r="C1848" s="3"/>
      <c r="D1848" s="5" t="s">
        <v>33</v>
      </c>
      <c r="E1848" s="3"/>
      <c r="F1848" s="4"/>
      <c r="G1848" s="4">
        <v>20380.669999999998</v>
      </c>
    </row>
    <row r="1849" spans="1:7" customFormat="1" x14ac:dyDescent="0.25">
      <c r="F1849" s="2"/>
      <c r="G1849" s="2"/>
    </row>
    <row r="1850" spans="1:7" x14ac:dyDescent="0.25">
      <c r="A1850" s="3"/>
      <c r="B1850" s="5"/>
      <c r="C1850" s="5"/>
      <c r="D1850" s="5" t="s">
        <v>35</v>
      </c>
      <c r="E1850" s="3"/>
      <c r="F1850" s="4"/>
      <c r="G1850" s="4">
        <v>104636.4</v>
      </c>
    </row>
    <row r="1851" spans="1:7" x14ac:dyDescent="0.25">
      <c r="A1851" s="3"/>
      <c r="B1851" s="5"/>
      <c r="C1851" s="5"/>
      <c r="D1851" s="5" t="s">
        <v>36</v>
      </c>
      <c r="E1851" s="3"/>
      <c r="F1851" s="4"/>
      <c r="G1851" s="4">
        <v>104636.4</v>
      </c>
    </row>
    <row r="1852" spans="1:7" x14ac:dyDescent="0.25">
      <c r="A1852" s="6" t="s">
        <v>460</v>
      </c>
      <c r="B1852" s="6" t="s">
        <v>461</v>
      </c>
      <c r="C1852" s="6"/>
      <c r="D1852" s="6" t="s">
        <v>179</v>
      </c>
      <c r="E1852" s="7">
        <v>0</v>
      </c>
      <c r="F1852" s="7"/>
      <c r="G1852" s="7"/>
    </row>
    <row r="1853" spans="1:7" customFormat="1" x14ac:dyDescent="0.25">
      <c r="F1853" s="2"/>
      <c r="G1853" s="2"/>
    </row>
    <row r="1854" spans="1:7" x14ac:dyDescent="0.25">
      <c r="A1854" s="3"/>
      <c r="B1854" s="3"/>
      <c r="C1854" s="3"/>
      <c r="D1854" s="3"/>
      <c r="E1854" s="3"/>
      <c r="F1854" s="4"/>
      <c r="G1854" s="4"/>
    </row>
    <row r="1855" spans="1:7" x14ac:dyDescent="0.25">
      <c r="A1855" s="12" t="s">
        <v>5</v>
      </c>
      <c r="B1855" s="12" t="s">
        <v>6</v>
      </c>
      <c r="C1855" s="12"/>
      <c r="D1855" s="8" t="s">
        <v>7</v>
      </c>
      <c r="E1855" s="8" t="s">
        <v>8</v>
      </c>
      <c r="F1855" s="9" t="s">
        <v>4</v>
      </c>
      <c r="G1855" s="9" t="s">
        <v>1205</v>
      </c>
    </row>
    <row r="1856" spans="1:7" x14ac:dyDescent="0.25">
      <c r="F1856" s="8" t="s">
        <v>9</v>
      </c>
      <c r="G1856" s="8" t="s">
        <v>9</v>
      </c>
    </row>
    <row r="1857" spans="1:7" customFormat="1" x14ac:dyDescent="0.25">
      <c r="F1857" s="2"/>
      <c r="G1857" s="2"/>
    </row>
    <row r="1858" spans="1:7" customFormat="1" x14ac:dyDescent="0.25">
      <c r="F1858" s="2"/>
      <c r="G1858" s="2"/>
    </row>
    <row r="1859" spans="1:7" customFormat="1" x14ac:dyDescent="0.25">
      <c r="F1859" s="2"/>
      <c r="G1859" s="2"/>
    </row>
    <row r="1860" spans="1:7" x14ac:dyDescent="0.25">
      <c r="A1860" s="3"/>
      <c r="B1860" s="5"/>
      <c r="C1860" s="5"/>
      <c r="D1860" s="5" t="s">
        <v>35</v>
      </c>
      <c r="E1860" s="3"/>
      <c r="F1860" s="4"/>
      <c r="G1860" s="4">
        <v>0</v>
      </c>
    </row>
    <row r="1861" spans="1:7" x14ac:dyDescent="0.25">
      <c r="A1861" s="3"/>
      <c r="B1861" s="5"/>
      <c r="C1861" s="5"/>
      <c r="D1861" s="5" t="s">
        <v>36</v>
      </c>
      <c r="E1861" s="3"/>
      <c r="F1861" s="4"/>
      <c r="G1861" s="4">
        <v>0</v>
      </c>
    </row>
    <row r="1862" spans="1:7" x14ac:dyDescent="0.25">
      <c r="A1862" s="6" t="s">
        <v>462</v>
      </c>
      <c r="B1862" s="6" t="s">
        <v>463</v>
      </c>
      <c r="C1862" s="6"/>
      <c r="D1862" s="6" t="s">
        <v>65</v>
      </c>
      <c r="E1862" s="7">
        <v>870</v>
      </c>
      <c r="F1862" s="7"/>
      <c r="G1862" s="7"/>
    </row>
    <row r="1863" spans="1:7" customFormat="1" x14ac:dyDescent="0.25">
      <c r="F1863" s="2"/>
      <c r="G1863" s="2"/>
    </row>
    <row r="1864" spans="1:7" x14ac:dyDescent="0.25">
      <c r="A1864" s="3"/>
      <c r="B1864" s="3"/>
      <c r="C1864" s="3"/>
      <c r="D1864" s="3"/>
      <c r="E1864" s="3"/>
      <c r="F1864" s="4"/>
      <c r="G1864" s="4"/>
    </row>
    <row r="1865" spans="1:7" x14ac:dyDescent="0.25">
      <c r="A1865" s="12" t="s">
        <v>5</v>
      </c>
      <c r="B1865" s="12" t="s">
        <v>6</v>
      </c>
      <c r="C1865" s="12"/>
      <c r="D1865" s="8" t="s">
        <v>7</v>
      </c>
      <c r="E1865" s="8" t="s">
        <v>8</v>
      </c>
      <c r="F1865" s="9" t="s">
        <v>4</v>
      </c>
      <c r="G1865" s="9" t="s">
        <v>1205</v>
      </c>
    </row>
    <row r="1866" spans="1:7" x14ac:dyDescent="0.25">
      <c r="F1866" s="8" t="s">
        <v>9</v>
      </c>
      <c r="G1866" s="8" t="s">
        <v>9</v>
      </c>
    </row>
    <row r="1867" spans="1:7" customFormat="1" x14ac:dyDescent="0.25">
      <c r="F1867" s="2"/>
      <c r="G1867" s="2"/>
    </row>
    <row r="1868" spans="1:7" customFormat="1" x14ac:dyDescent="0.25">
      <c r="A1868" t="s">
        <v>464</v>
      </c>
      <c r="B1868" t="s">
        <v>465</v>
      </c>
      <c r="D1868" t="s">
        <v>65</v>
      </c>
      <c r="E1868">
        <v>1</v>
      </c>
      <c r="F1868" s="2"/>
      <c r="G1868" s="2"/>
    </row>
    <row r="1869" spans="1:7" customFormat="1" x14ac:dyDescent="0.25">
      <c r="A1869" t="s">
        <v>466</v>
      </c>
      <c r="B1869" t="s">
        <v>467</v>
      </c>
      <c r="D1869" t="s">
        <v>65</v>
      </c>
      <c r="E1869">
        <v>1</v>
      </c>
      <c r="F1869" s="2">
        <v>1532</v>
      </c>
      <c r="G1869" s="2">
        <v>1532</v>
      </c>
    </row>
    <row r="1870" spans="1:7" customFormat="1" x14ac:dyDescent="0.25">
      <c r="A1870" t="s">
        <v>311</v>
      </c>
      <c r="B1870" t="s">
        <v>312</v>
      </c>
      <c r="D1870" t="s">
        <v>65</v>
      </c>
      <c r="E1870">
        <v>2.5000000000000001E-2</v>
      </c>
      <c r="F1870" s="2"/>
      <c r="G1870" s="2"/>
    </row>
    <row r="1871" spans="1:7" customFormat="1" x14ac:dyDescent="0.25">
      <c r="A1871" t="s">
        <v>315</v>
      </c>
      <c r="B1871" t="s">
        <v>316</v>
      </c>
      <c r="D1871" t="s">
        <v>79</v>
      </c>
      <c r="E1871" s="1">
        <v>390000</v>
      </c>
      <c r="F1871" s="2">
        <v>34.57</v>
      </c>
      <c r="G1871" s="2"/>
    </row>
    <row r="1872" spans="1:7" customFormat="1" x14ac:dyDescent="0.25">
      <c r="F1872" s="2"/>
      <c r="G1872" s="2"/>
    </row>
    <row r="1873" spans="1:7" x14ac:dyDescent="0.25">
      <c r="A1873" s="3"/>
      <c r="B1873" s="3"/>
      <c r="C1873" s="3"/>
      <c r="D1873" s="5" t="s">
        <v>31</v>
      </c>
      <c r="E1873" s="3"/>
      <c r="F1873" s="4"/>
      <c r="G1873" s="4">
        <v>1532</v>
      </c>
    </row>
    <row r="1874" spans="1:7" x14ac:dyDescent="0.25">
      <c r="A1874" s="3"/>
      <c r="B1874" s="3"/>
      <c r="C1874" s="3"/>
      <c r="D1874" s="5" t="s">
        <v>34</v>
      </c>
      <c r="E1874" s="3"/>
      <c r="F1874" s="4"/>
      <c r="G1874" s="4">
        <v>34.57</v>
      </c>
    </row>
    <row r="1875" spans="1:7" customFormat="1" x14ac:dyDescent="0.25">
      <c r="F1875" s="2"/>
      <c r="G1875" s="2"/>
    </row>
    <row r="1876" spans="1:7" x14ac:dyDescent="0.25">
      <c r="A1876" s="3"/>
      <c r="B1876" s="5"/>
      <c r="C1876" s="5"/>
      <c r="D1876" s="5" t="s">
        <v>35</v>
      </c>
      <c r="E1876" s="3"/>
      <c r="F1876" s="4"/>
      <c r="G1876" s="4">
        <v>1566.57</v>
      </c>
    </row>
    <row r="1877" spans="1:7" x14ac:dyDescent="0.25">
      <c r="A1877" s="3"/>
      <c r="B1877" s="5"/>
      <c r="C1877" s="5"/>
      <c r="D1877" s="5" t="s">
        <v>36</v>
      </c>
      <c r="E1877" s="3"/>
      <c r="F1877" s="4"/>
      <c r="G1877" s="4">
        <v>1362915.9</v>
      </c>
    </row>
    <row r="1878" spans="1:7" x14ac:dyDescent="0.25">
      <c r="A1878" s="6" t="s">
        <v>468</v>
      </c>
      <c r="B1878" s="6" t="s">
        <v>469</v>
      </c>
      <c r="C1878" s="6"/>
      <c r="D1878" s="6" t="s">
        <v>65</v>
      </c>
      <c r="E1878" s="7">
        <v>870</v>
      </c>
      <c r="F1878" s="7"/>
      <c r="G1878" s="7"/>
    </row>
    <row r="1879" spans="1:7" customFormat="1" x14ac:dyDescent="0.25">
      <c r="F1879" s="2"/>
      <c r="G1879" s="2"/>
    </row>
    <row r="1880" spans="1:7" x14ac:dyDescent="0.25">
      <c r="A1880" s="3"/>
      <c r="B1880" s="3"/>
      <c r="C1880" s="3"/>
      <c r="D1880" s="3"/>
      <c r="E1880" s="3"/>
      <c r="F1880" s="4"/>
      <c r="G1880" s="4"/>
    </row>
    <row r="1881" spans="1:7" x14ac:dyDescent="0.25">
      <c r="A1881" s="12" t="s">
        <v>5</v>
      </c>
      <c r="B1881" s="12" t="s">
        <v>6</v>
      </c>
      <c r="C1881" s="12"/>
      <c r="D1881" s="8" t="s">
        <v>7</v>
      </c>
      <c r="E1881" s="8" t="s">
        <v>8</v>
      </c>
      <c r="F1881" s="9" t="s">
        <v>4</v>
      </c>
      <c r="G1881" s="9" t="s">
        <v>1205</v>
      </c>
    </row>
    <row r="1882" spans="1:7" x14ac:dyDescent="0.25">
      <c r="F1882" s="8" t="s">
        <v>9</v>
      </c>
      <c r="G1882" s="8" t="s">
        <v>9</v>
      </c>
    </row>
    <row r="1883" spans="1:7" customFormat="1" x14ac:dyDescent="0.25">
      <c r="F1883" s="2"/>
      <c r="G1883" s="2"/>
    </row>
    <row r="1884" spans="1:7" customFormat="1" x14ac:dyDescent="0.25">
      <c r="A1884" t="s">
        <v>470</v>
      </c>
      <c r="B1884" t="s">
        <v>471</v>
      </c>
      <c r="D1884" t="s">
        <v>65</v>
      </c>
      <c r="E1884">
        <v>1</v>
      </c>
      <c r="F1884" s="2"/>
      <c r="G1884" s="2"/>
    </row>
    <row r="1885" spans="1:7" customFormat="1" x14ac:dyDescent="0.25">
      <c r="A1885" t="s">
        <v>304</v>
      </c>
      <c r="B1885" t="s">
        <v>305</v>
      </c>
      <c r="D1885" t="s">
        <v>14</v>
      </c>
      <c r="E1885">
        <v>7.4999999999999997E-2</v>
      </c>
      <c r="F1885" s="2"/>
      <c r="G1885" s="2"/>
    </row>
    <row r="1886" spans="1:7" customFormat="1" x14ac:dyDescent="0.25">
      <c r="A1886" t="s">
        <v>306</v>
      </c>
      <c r="B1886" t="s">
        <v>305</v>
      </c>
      <c r="D1886" t="s">
        <v>14</v>
      </c>
      <c r="E1886">
        <v>7.4999999999999997E-2</v>
      </c>
      <c r="F1886" s="2">
        <v>6383</v>
      </c>
      <c r="G1886" s="2">
        <v>478.73</v>
      </c>
    </row>
    <row r="1887" spans="1:7" customFormat="1" x14ac:dyDescent="0.25">
      <c r="A1887" t="s">
        <v>54</v>
      </c>
      <c r="B1887" t="s">
        <v>55</v>
      </c>
      <c r="D1887" t="s">
        <v>56</v>
      </c>
      <c r="E1887">
        <v>7.4999999999999997E-2</v>
      </c>
      <c r="F1887" s="2">
        <v>1543.99</v>
      </c>
      <c r="G1887" s="2">
        <v>115.8</v>
      </c>
    </row>
    <row r="1888" spans="1:7" customFormat="1" x14ac:dyDescent="0.25">
      <c r="A1888" t="s">
        <v>307</v>
      </c>
      <c r="B1888" t="s">
        <v>308</v>
      </c>
      <c r="D1888" t="s">
        <v>246</v>
      </c>
      <c r="E1888">
        <v>5.0000000000000001E-3</v>
      </c>
      <c r="F1888" s="2"/>
      <c r="G1888" s="2"/>
    </row>
    <row r="1889" spans="1:7" customFormat="1" x14ac:dyDescent="0.25">
      <c r="A1889" t="s">
        <v>247</v>
      </c>
      <c r="B1889" t="s">
        <v>248</v>
      </c>
      <c r="D1889" t="s">
        <v>14</v>
      </c>
      <c r="E1889">
        <v>1E-3</v>
      </c>
      <c r="F1889" s="2"/>
      <c r="G1889" s="2"/>
    </row>
    <row r="1890" spans="1:7" customFormat="1" x14ac:dyDescent="0.25">
      <c r="A1890" t="s">
        <v>249</v>
      </c>
      <c r="B1890" t="s">
        <v>248</v>
      </c>
      <c r="D1890" t="s">
        <v>14</v>
      </c>
      <c r="E1890">
        <v>1E-3</v>
      </c>
      <c r="F1890" s="2">
        <v>5418</v>
      </c>
      <c r="G1890" s="2">
        <v>5.42</v>
      </c>
    </row>
    <row r="1891" spans="1:7" customFormat="1" x14ac:dyDescent="0.25">
      <c r="A1891" t="s">
        <v>54</v>
      </c>
      <c r="B1891" t="s">
        <v>55</v>
      </c>
      <c r="D1891" t="s">
        <v>56</v>
      </c>
      <c r="E1891">
        <v>1E-3</v>
      </c>
      <c r="F1891" s="2">
        <v>1543.99</v>
      </c>
      <c r="G1891" s="2">
        <v>1.54</v>
      </c>
    </row>
    <row r="1892" spans="1:7" customFormat="1" x14ac:dyDescent="0.25">
      <c r="A1892" t="s">
        <v>279</v>
      </c>
      <c r="B1892" t="s">
        <v>280</v>
      </c>
      <c r="D1892" t="s">
        <v>88</v>
      </c>
      <c r="E1892" s="1">
        <v>2912</v>
      </c>
      <c r="F1892" s="2">
        <v>0.32</v>
      </c>
      <c r="G1892" s="2"/>
    </row>
    <row r="1893" spans="1:7" customFormat="1" x14ac:dyDescent="0.25">
      <c r="A1893" t="s">
        <v>290</v>
      </c>
      <c r="B1893" t="s">
        <v>291</v>
      </c>
      <c r="D1893" t="s">
        <v>65</v>
      </c>
      <c r="E1893">
        <v>1.6E-2</v>
      </c>
      <c r="F1893" s="2">
        <v>300</v>
      </c>
      <c r="G1893" s="2">
        <v>4.7300000000000004</v>
      </c>
    </row>
    <row r="1894" spans="1:7" customFormat="1" x14ac:dyDescent="0.25">
      <c r="A1894" t="s">
        <v>313</v>
      </c>
      <c r="B1894" t="s">
        <v>314</v>
      </c>
      <c r="D1894" t="s">
        <v>65</v>
      </c>
      <c r="E1894">
        <v>1.05</v>
      </c>
      <c r="F1894" s="2">
        <v>50</v>
      </c>
      <c r="G1894" s="2">
        <v>52.5</v>
      </c>
    </row>
    <row r="1895" spans="1:7" customFormat="1" x14ac:dyDescent="0.25">
      <c r="F1895" s="2"/>
      <c r="G1895" s="2"/>
    </row>
    <row r="1896" spans="1:7" x14ac:dyDescent="0.25">
      <c r="A1896" s="3"/>
      <c r="B1896" s="3"/>
      <c r="C1896" s="3"/>
      <c r="D1896" s="5" t="s">
        <v>31</v>
      </c>
      <c r="E1896" s="3"/>
      <c r="F1896" s="4"/>
      <c r="G1896" s="4">
        <f>+G1894+G1893</f>
        <v>57.230000000000004</v>
      </c>
    </row>
    <row r="1897" spans="1:7" x14ac:dyDescent="0.25">
      <c r="A1897" s="3"/>
      <c r="B1897" s="3"/>
      <c r="C1897" s="3"/>
      <c r="D1897" s="5" t="s">
        <v>32</v>
      </c>
      <c r="E1897" s="3"/>
      <c r="F1897" s="4"/>
      <c r="G1897" s="4">
        <f>+G1886+G1890</f>
        <v>484.15000000000003</v>
      </c>
    </row>
    <row r="1898" spans="1:7" x14ac:dyDescent="0.25">
      <c r="A1898" s="3"/>
      <c r="B1898" s="3"/>
      <c r="C1898" s="3"/>
      <c r="D1898" s="5" t="s">
        <v>33</v>
      </c>
      <c r="E1898" s="3"/>
      <c r="F1898" s="4"/>
      <c r="G1898" s="4">
        <f>+G1887+G1891</f>
        <v>117.34</v>
      </c>
    </row>
    <row r="1899" spans="1:7" customFormat="1" x14ac:dyDescent="0.25">
      <c r="F1899" s="2"/>
      <c r="G1899" s="2"/>
    </row>
    <row r="1900" spans="1:7" x14ac:dyDescent="0.25">
      <c r="A1900" s="3"/>
      <c r="B1900" s="5"/>
      <c r="C1900" s="5"/>
      <c r="D1900" s="5" t="s">
        <v>35</v>
      </c>
      <c r="E1900" s="3"/>
      <c r="F1900" s="4"/>
      <c r="G1900" s="4">
        <f>SUM(G1896:G1899)</f>
        <v>658.72</v>
      </c>
    </row>
    <row r="1901" spans="1:7" x14ac:dyDescent="0.25">
      <c r="A1901" s="3"/>
      <c r="B1901" s="5"/>
      <c r="C1901" s="5"/>
      <c r="D1901" s="5" t="s">
        <v>36</v>
      </c>
      <c r="E1901" s="3"/>
      <c r="F1901" s="4"/>
      <c r="G1901" s="4">
        <v>571842.30000000005</v>
      </c>
    </row>
    <row r="1902" spans="1:7" x14ac:dyDescent="0.25">
      <c r="A1902" s="6" t="s">
        <v>472</v>
      </c>
      <c r="B1902" s="6" t="s">
        <v>473</v>
      </c>
      <c r="C1902" s="6"/>
      <c r="D1902" s="6" t="s">
        <v>65</v>
      </c>
      <c r="E1902" s="7">
        <v>23235.7</v>
      </c>
      <c r="F1902" s="7"/>
      <c r="G1902" s="7"/>
    </row>
    <row r="1903" spans="1:7" customFormat="1" x14ac:dyDescent="0.25">
      <c r="F1903" s="2"/>
      <c r="G1903" s="2"/>
    </row>
    <row r="1904" spans="1:7" x14ac:dyDescent="0.25">
      <c r="A1904" s="3"/>
      <c r="B1904" s="3"/>
      <c r="C1904" s="3"/>
      <c r="D1904" s="3"/>
      <c r="E1904" s="3"/>
      <c r="F1904" s="4"/>
      <c r="G1904" s="4"/>
    </row>
    <row r="1905" spans="1:7" x14ac:dyDescent="0.25">
      <c r="A1905" s="12" t="s">
        <v>5</v>
      </c>
      <c r="B1905" s="12" t="s">
        <v>6</v>
      </c>
      <c r="C1905" s="12"/>
      <c r="D1905" s="8" t="s">
        <v>7</v>
      </c>
      <c r="E1905" s="8" t="s">
        <v>8</v>
      </c>
      <c r="F1905" s="9" t="s">
        <v>4</v>
      </c>
      <c r="G1905" s="9" t="s">
        <v>1205</v>
      </c>
    </row>
    <row r="1906" spans="1:7" x14ac:dyDescent="0.25">
      <c r="F1906" s="8" t="s">
        <v>9</v>
      </c>
      <c r="G1906" s="8" t="s">
        <v>9</v>
      </c>
    </row>
    <row r="1907" spans="1:7" customFormat="1" x14ac:dyDescent="0.25">
      <c r="F1907" s="2"/>
      <c r="G1907" s="2"/>
    </row>
    <row r="1908" spans="1:7" customFormat="1" x14ac:dyDescent="0.25">
      <c r="A1908" t="s">
        <v>302</v>
      </c>
      <c r="B1908" t="s">
        <v>303</v>
      </c>
      <c r="D1908" t="s">
        <v>65</v>
      </c>
      <c r="E1908">
        <v>1</v>
      </c>
      <c r="F1908" s="2"/>
      <c r="G1908" s="2"/>
    </row>
    <row r="1909" spans="1:7" customFormat="1" x14ac:dyDescent="0.25">
      <c r="A1909" t="s">
        <v>304</v>
      </c>
      <c r="B1909" t="s">
        <v>305</v>
      </c>
      <c r="D1909" t="s">
        <v>14</v>
      </c>
      <c r="E1909">
        <v>7.4999999999999997E-2</v>
      </c>
      <c r="F1909" s="2"/>
      <c r="G1909" s="2"/>
    </row>
    <row r="1910" spans="1:7" customFormat="1" x14ac:dyDescent="0.25">
      <c r="A1910" t="s">
        <v>306</v>
      </c>
      <c r="B1910" t="s">
        <v>305</v>
      </c>
      <c r="D1910" t="s">
        <v>14</v>
      </c>
      <c r="E1910">
        <v>7.4999999999999997E-2</v>
      </c>
      <c r="F1910" s="2">
        <v>6383</v>
      </c>
      <c r="G1910" s="2">
        <v>478.73</v>
      </c>
    </row>
    <row r="1911" spans="1:7" customFormat="1" x14ac:dyDescent="0.25">
      <c r="A1911" t="s">
        <v>54</v>
      </c>
      <c r="B1911" t="s">
        <v>55</v>
      </c>
      <c r="D1911" t="s">
        <v>56</v>
      </c>
      <c r="E1911">
        <v>7.4999999999999997E-2</v>
      </c>
      <c r="F1911" s="2">
        <v>1543.99</v>
      </c>
      <c r="G1911" s="2">
        <v>115.8</v>
      </c>
    </row>
    <row r="1912" spans="1:7" customFormat="1" x14ac:dyDescent="0.25">
      <c r="A1912" t="s">
        <v>307</v>
      </c>
      <c r="B1912" t="s">
        <v>308</v>
      </c>
      <c r="D1912" t="s">
        <v>246</v>
      </c>
      <c r="E1912">
        <v>0.01</v>
      </c>
      <c r="F1912" s="2"/>
      <c r="G1912" s="2"/>
    </row>
    <row r="1913" spans="1:7" customFormat="1" x14ac:dyDescent="0.25">
      <c r="A1913" t="s">
        <v>247</v>
      </c>
      <c r="B1913" t="s">
        <v>248</v>
      </c>
      <c r="D1913" t="s">
        <v>14</v>
      </c>
      <c r="E1913">
        <v>2E-3</v>
      </c>
      <c r="F1913" s="2"/>
      <c r="G1913" s="2"/>
    </row>
    <row r="1914" spans="1:7" customFormat="1" x14ac:dyDescent="0.25">
      <c r="A1914" t="s">
        <v>249</v>
      </c>
      <c r="B1914" t="s">
        <v>248</v>
      </c>
      <c r="D1914" t="s">
        <v>14</v>
      </c>
      <c r="E1914">
        <v>2E-3</v>
      </c>
      <c r="F1914" s="2">
        <v>5418</v>
      </c>
      <c r="G1914" s="2">
        <f>+F1914*E1914</f>
        <v>10.836</v>
      </c>
    </row>
    <row r="1915" spans="1:7" customFormat="1" x14ac:dyDescent="0.25">
      <c r="A1915" t="s">
        <v>54</v>
      </c>
      <c r="B1915" t="s">
        <v>55</v>
      </c>
      <c r="D1915" t="s">
        <v>56</v>
      </c>
      <c r="E1915">
        <v>2E-3</v>
      </c>
      <c r="F1915" s="2">
        <v>1543.99</v>
      </c>
      <c r="G1915" s="2">
        <v>3.09</v>
      </c>
    </row>
    <row r="1916" spans="1:7" customFormat="1" x14ac:dyDescent="0.25">
      <c r="A1916" t="s">
        <v>279</v>
      </c>
      <c r="B1916" t="s">
        <v>280</v>
      </c>
      <c r="D1916" t="s">
        <v>88</v>
      </c>
      <c r="E1916" s="1">
        <v>2912</v>
      </c>
      <c r="F1916" s="2">
        <v>0.65</v>
      </c>
      <c r="G1916" s="2"/>
    </row>
    <row r="1917" spans="1:7" customFormat="1" x14ac:dyDescent="0.25">
      <c r="A1917" t="s">
        <v>290</v>
      </c>
      <c r="B1917" t="s">
        <v>291</v>
      </c>
      <c r="D1917" t="s">
        <v>65</v>
      </c>
      <c r="E1917">
        <v>3.2000000000000001E-2</v>
      </c>
      <c r="F1917" s="2">
        <v>300</v>
      </c>
      <c r="G1917" s="2">
        <v>9.4499999999999993</v>
      </c>
    </row>
    <row r="1918" spans="1:7" customFormat="1" x14ac:dyDescent="0.25">
      <c r="A1918" t="s">
        <v>309</v>
      </c>
      <c r="B1918" t="s">
        <v>310</v>
      </c>
      <c r="D1918" t="s">
        <v>65</v>
      </c>
      <c r="E1918">
        <v>1</v>
      </c>
      <c r="F1918" s="2">
        <v>1552</v>
      </c>
      <c r="G1918" s="2">
        <v>1552</v>
      </c>
    </row>
    <row r="1919" spans="1:7" customFormat="1" x14ac:dyDescent="0.25">
      <c r="A1919" t="s">
        <v>311</v>
      </c>
      <c r="B1919" t="s">
        <v>312</v>
      </c>
      <c r="D1919" t="s">
        <v>65</v>
      </c>
      <c r="E1919">
        <v>2.5000000000000001E-2</v>
      </c>
      <c r="F1919" s="2"/>
      <c r="G1919" s="2"/>
    </row>
    <row r="1920" spans="1:7" customFormat="1" x14ac:dyDescent="0.25">
      <c r="A1920" t="s">
        <v>313</v>
      </c>
      <c r="B1920" t="s">
        <v>314</v>
      </c>
      <c r="D1920" t="s">
        <v>65</v>
      </c>
      <c r="E1920">
        <v>1.05</v>
      </c>
      <c r="F1920" s="2">
        <v>50</v>
      </c>
      <c r="G1920" s="2">
        <v>52.5</v>
      </c>
    </row>
    <row r="1921" spans="1:7" customFormat="1" x14ac:dyDescent="0.25">
      <c r="A1921" t="s">
        <v>315</v>
      </c>
      <c r="B1921" t="s">
        <v>316</v>
      </c>
      <c r="D1921" t="s">
        <v>79</v>
      </c>
      <c r="E1921" s="1">
        <v>390000</v>
      </c>
      <c r="F1921" s="2">
        <v>34.57</v>
      </c>
      <c r="G1921" s="2"/>
    </row>
    <row r="1922" spans="1:7" customFormat="1" x14ac:dyDescent="0.25">
      <c r="F1922" s="2"/>
      <c r="G1922" s="2"/>
    </row>
    <row r="1923" spans="1:7" x14ac:dyDescent="0.25">
      <c r="A1923" s="3"/>
      <c r="B1923" s="3"/>
      <c r="C1923" s="3"/>
      <c r="D1923" s="5" t="s">
        <v>31</v>
      </c>
      <c r="E1923" s="3"/>
      <c r="F1923" s="4"/>
      <c r="G1923" s="4">
        <v>1614.6</v>
      </c>
    </row>
    <row r="1924" spans="1:7" x14ac:dyDescent="0.25">
      <c r="A1924" s="3"/>
      <c r="B1924" s="3"/>
      <c r="C1924" s="3"/>
      <c r="D1924" s="5" t="s">
        <v>32</v>
      </c>
      <c r="E1924" s="3"/>
      <c r="F1924" s="4"/>
      <c r="G1924" s="4">
        <v>489.57</v>
      </c>
    </row>
    <row r="1925" spans="1:7" x14ac:dyDescent="0.25">
      <c r="A1925" s="3"/>
      <c r="B1925" s="3"/>
      <c r="C1925" s="3"/>
      <c r="D1925" s="5" t="s">
        <v>33</v>
      </c>
      <c r="E1925" s="3"/>
      <c r="F1925" s="4"/>
      <c r="G1925" s="4">
        <v>118.89</v>
      </c>
    </row>
    <row r="1926" spans="1:7" x14ac:dyDescent="0.25">
      <c r="A1926" s="3"/>
      <c r="B1926" s="3"/>
      <c r="C1926" s="3"/>
      <c r="D1926" s="5" t="s">
        <v>34</v>
      </c>
      <c r="E1926" s="3"/>
      <c r="F1926" s="4"/>
      <c r="G1926" s="4">
        <v>34.57</v>
      </c>
    </row>
    <row r="1927" spans="1:7" customFormat="1" x14ac:dyDescent="0.25">
      <c r="F1927" s="2"/>
      <c r="G1927" s="2"/>
    </row>
    <row r="1928" spans="1:7" x14ac:dyDescent="0.25">
      <c r="A1928" s="3"/>
      <c r="B1928" s="5"/>
      <c r="C1928" s="5"/>
      <c r="D1928" s="5" t="s">
        <v>35</v>
      </c>
      <c r="E1928" s="3"/>
      <c r="F1928" s="4"/>
      <c r="G1928" s="4">
        <v>2254.13</v>
      </c>
    </row>
    <row r="1929" spans="1:7" x14ac:dyDescent="0.25">
      <c r="A1929" s="3"/>
      <c r="B1929" s="5"/>
      <c r="C1929" s="5"/>
      <c r="D1929" s="5" t="s">
        <v>36</v>
      </c>
      <c r="E1929" s="3"/>
      <c r="F1929" s="4"/>
      <c r="G1929" s="4">
        <v>52376288.439999998</v>
      </c>
    </row>
    <row r="1930" spans="1:7" x14ac:dyDescent="0.25">
      <c r="A1930" s="6" t="s">
        <v>474</v>
      </c>
      <c r="B1930" s="6" t="s">
        <v>475</v>
      </c>
      <c r="C1930" s="6"/>
      <c r="D1930" s="6" t="s">
        <v>65</v>
      </c>
      <c r="E1930" s="7">
        <v>23235.7</v>
      </c>
      <c r="F1930" s="7"/>
      <c r="G1930" s="7"/>
    </row>
    <row r="1931" spans="1:7" customFormat="1" x14ac:dyDescent="0.25">
      <c r="F1931" s="2"/>
      <c r="G1931" s="2"/>
    </row>
    <row r="1932" spans="1:7" x14ac:dyDescent="0.25">
      <c r="A1932" s="3"/>
      <c r="B1932" s="3"/>
      <c r="C1932" s="3"/>
      <c r="D1932" s="3"/>
      <c r="E1932" s="3"/>
      <c r="F1932" s="4"/>
      <c r="G1932" s="4"/>
    </row>
    <row r="1933" spans="1:7" x14ac:dyDescent="0.25">
      <c r="A1933" s="12" t="s">
        <v>5</v>
      </c>
      <c r="B1933" s="12" t="s">
        <v>6</v>
      </c>
      <c r="C1933" s="12"/>
      <c r="D1933" s="8" t="s">
        <v>7</v>
      </c>
      <c r="E1933" s="8" t="s">
        <v>8</v>
      </c>
      <c r="F1933" s="9" t="s">
        <v>4</v>
      </c>
      <c r="G1933" s="9" t="s">
        <v>1205</v>
      </c>
    </row>
    <row r="1934" spans="1:7" x14ac:dyDescent="0.25">
      <c r="F1934" s="8" t="s">
        <v>9</v>
      </c>
      <c r="G1934" s="8" t="s">
        <v>9</v>
      </c>
    </row>
    <row r="1935" spans="1:7" customFormat="1" x14ac:dyDescent="0.25">
      <c r="F1935" s="2"/>
      <c r="G1935" s="2"/>
    </row>
    <row r="1936" spans="1:7" customFormat="1" x14ac:dyDescent="0.25">
      <c r="A1936" t="s">
        <v>470</v>
      </c>
      <c r="B1936" t="s">
        <v>471</v>
      </c>
      <c r="D1936" t="s">
        <v>65</v>
      </c>
      <c r="E1936">
        <v>1</v>
      </c>
      <c r="F1936" s="2"/>
      <c r="G1936" s="2"/>
    </row>
    <row r="1937" spans="1:7" customFormat="1" x14ac:dyDescent="0.25">
      <c r="A1937" t="s">
        <v>304</v>
      </c>
      <c r="B1937" t="s">
        <v>305</v>
      </c>
      <c r="D1937" t="s">
        <v>14</v>
      </c>
      <c r="E1937">
        <v>7.4999999999999997E-2</v>
      </c>
      <c r="F1937" s="2"/>
      <c r="G1937" s="2"/>
    </row>
    <row r="1938" spans="1:7" customFormat="1" x14ac:dyDescent="0.25">
      <c r="A1938" t="s">
        <v>306</v>
      </c>
      <c r="B1938" t="s">
        <v>305</v>
      </c>
      <c r="D1938" t="s">
        <v>14</v>
      </c>
      <c r="E1938">
        <v>7.4999999999999997E-2</v>
      </c>
      <c r="F1938" s="2">
        <v>6383</v>
      </c>
      <c r="G1938" s="2">
        <v>478.73</v>
      </c>
    </row>
    <row r="1939" spans="1:7" customFormat="1" x14ac:dyDescent="0.25">
      <c r="A1939" t="s">
        <v>54</v>
      </c>
      <c r="B1939" t="s">
        <v>55</v>
      </c>
      <c r="D1939" t="s">
        <v>56</v>
      </c>
      <c r="E1939">
        <v>7.4999999999999997E-2</v>
      </c>
      <c r="F1939" s="2">
        <v>1543.99</v>
      </c>
      <c r="G1939" s="2">
        <v>115.8</v>
      </c>
    </row>
    <row r="1940" spans="1:7" customFormat="1" x14ac:dyDescent="0.25">
      <c r="A1940" t="s">
        <v>307</v>
      </c>
      <c r="B1940" t="s">
        <v>308</v>
      </c>
      <c r="D1940" t="s">
        <v>246</v>
      </c>
      <c r="E1940">
        <v>5.0000000000000001E-3</v>
      </c>
      <c r="F1940" s="2"/>
      <c r="G1940" s="2"/>
    </row>
    <row r="1941" spans="1:7" customFormat="1" x14ac:dyDescent="0.25">
      <c r="A1941" t="s">
        <v>247</v>
      </c>
      <c r="B1941" t="s">
        <v>248</v>
      </c>
      <c r="D1941" t="s">
        <v>14</v>
      </c>
      <c r="E1941">
        <v>1E-3</v>
      </c>
      <c r="F1941" s="2"/>
      <c r="G1941" s="2"/>
    </row>
    <row r="1942" spans="1:7" customFormat="1" x14ac:dyDescent="0.25">
      <c r="A1942" t="s">
        <v>249</v>
      </c>
      <c r="B1942" t="s">
        <v>248</v>
      </c>
      <c r="D1942" t="s">
        <v>14</v>
      </c>
      <c r="E1942">
        <v>1E-3</v>
      </c>
      <c r="F1942" s="2">
        <v>5418</v>
      </c>
      <c r="G1942" s="2">
        <v>5.42</v>
      </c>
    </row>
    <row r="1943" spans="1:7" customFormat="1" x14ac:dyDescent="0.25">
      <c r="A1943" t="s">
        <v>54</v>
      </c>
      <c r="B1943" t="s">
        <v>55</v>
      </c>
      <c r="D1943" t="s">
        <v>56</v>
      </c>
      <c r="E1943">
        <v>1E-3</v>
      </c>
      <c r="F1943" s="2">
        <v>1543.99</v>
      </c>
      <c r="G1943" s="2">
        <v>1.54</v>
      </c>
    </row>
    <row r="1944" spans="1:7" customFormat="1" x14ac:dyDescent="0.25">
      <c r="A1944" t="s">
        <v>279</v>
      </c>
      <c r="B1944" t="s">
        <v>280</v>
      </c>
      <c r="D1944" t="s">
        <v>88</v>
      </c>
      <c r="E1944" s="1">
        <v>2912</v>
      </c>
      <c r="F1944" s="2">
        <v>0.32</v>
      </c>
      <c r="G1944" s="2"/>
    </row>
    <row r="1945" spans="1:7" customFormat="1" x14ac:dyDescent="0.25">
      <c r="A1945" t="s">
        <v>290</v>
      </c>
      <c r="B1945" t="s">
        <v>291</v>
      </c>
      <c r="D1945" t="s">
        <v>65</v>
      </c>
      <c r="E1945">
        <v>1.6E-2</v>
      </c>
      <c r="F1945" s="2">
        <v>300</v>
      </c>
      <c r="G1945" s="2">
        <v>4.7300000000000004</v>
      </c>
    </row>
    <row r="1946" spans="1:7" customFormat="1" x14ac:dyDescent="0.25">
      <c r="A1946" t="s">
        <v>313</v>
      </c>
      <c r="B1946" t="s">
        <v>314</v>
      </c>
      <c r="D1946" t="s">
        <v>65</v>
      </c>
      <c r="E1946">
        <v>1.05</v>
      </c>
      <c r="F1946" s="2">
        <v>50</v>
      </c>
      <c r="G1946" s="2">
        <v>52.5</v>
      </c>
    </row>
    <row r="1947" spans="1:7" customFormat="1" x14ac:dyDescent="0.25">
      <c r="F1947" s="2"/>
      <c r="G1947" s="2"/>
    </row>
    <row r="1948" spans="1:7" x14ac:dyDescent="0.25">
      <c r="A1948" s="3"/>
      <c r="B1948" s="3"/>
      <c r="C1948" s="3"/>
      <c r="D1948" s="5" t="s">
        <v>31</v>
      </c>
      <c r="E1948" s="3"/>
      <c r="F1948" s="4"/>
      <c r="G1948" s="4">
        <v>57.55</v>
      </c>
    </row>
    <row r="1949" spans="1:7" x14ac:dyDescent="0.25">
      <c r="A1949" s="3"/>
      <c r="B1949" s="3"/>
      <c r="C1949" s="3"/>
      <c r="D1949" s="5" t="s">
        <v>32</v>
      </c>
      <c r="E1949" s="3"/>
      <c r="F1949" s="4"/>
      <c r="G1949" s="4">
        <v>484.15</v>
      </c>
    </row>
    <row r="1950" spans="1:7" x14ac:dyDescent="0.25">
      <c r="A1950" s="3"/>
      <c r="B1950" s="3"/>
      <c r="C1950" s="3"/>
      <c r="D1950" s="5" t="s">
        <v>33</v>
      </c>
      <c r="E1950" s="3"/>
      <c r="F1950" s="4"/>
      <c r="G1950" s="4">
        <v>117.34</v>
      </c>
    </row>
    <row r="1951" spans="1:7" customFormat="1" x14ac:dyDescent="0.25">
      <c r="F1951" s="2"/>
      <c r="G1951" s="2"/>
    </row>
    <row r="1952" spans="1:7" x14ac:dyDescent="0.25">
      <c r="A1952" s="3"/>
      <c r="B1952" s="5"/>
      <c r="C1952" s="5"/>
      <c r="D1952" s="5" t="s">
        <v>35</v>
      </c>
      <c r="E1952" s="3"/>
      <c r="F1952" s="4"/>
      <c r="G1952" s="4">
        <v>657.29</v>
      </c>
    </row>
    <row r="1953" spans="1:7" x14ac:dyDescent="0.25">
      <c r="A1953" s="3"/>
      <c r="B1953" s="5"/>
      <c r="C1953" s="5"/>
      <c r="D1953" s="5" t="s">
        <v>36</v>
      </c>
      <c r="E1953" s="3"/>
      <c r="F1953" s="4"/>
      <c r="G1953" s="4">
        <v>15272593.25</v>
      </c>
    </row>
    <row r="1954" spans="1:7" x14ac:dyDescent="0.25">
      <c r="A1954" s="6" t="s">
        <v>476</v>
      </c>
      <c r="B1954" s="6" t="s">
        <v>477</v>
      </c>
      <c r="C1954" s="6"/>
      <c r="D1954" s="6" t="s">
        <v>65</v>
      </c>
      <c r="E1954" s="7">
        <v>10820</v>
      </c>
      <c r="F1954" s="7"/>
      <c r="G1954" s="7"/>
    </row>
    <row r="1955" spans="1:7" customFormat="1" x14ac:dyDescent="0.25">
      <c r="F1955" s="2"/>
      <c r="G1955" s="2"/>
    </row>
    <row r="1956" spans="1:7" x14ac:dyDescent="0.25">
      <c r="A1956" s="3"/>
      <c r="B1956" s="3"/>
      <c r="C1956" s="3"/>
      <c r="D1956" s="3"/>
      <c r="E1956" s="3"/>
      <c r="F1956" s="4"/>
      <c r="G1956" s="4"/>
    </row>
    <row r="1957" spans="1:7" x14ac:dyDescent="0.25">
      <c r="A1957" s="12" t="s">
        <v>5</v>
      </c>
      <c r="B1957" s="12" t="s">
        <v>6</v>
      </c>
      <c r="C1957" s="12"/>
      <c r="D1957" s="8" t="s">
        <v>7</v>
      </c>
      <c r="E1957" s="8" t="s">
        <v>8</v>
      </c>
      <c r="F1957" s="9" t="s">
        <v>4</v>
      </c>
      <c r="G1957" s="9" t="s">
        <v>1205</v>
      </c>
    </row>
    <row r="1958" spans="1:7" x14ac:dyDescent="0.25">
      <c r="F1958" s="8" t="s">
        <v>9</v>
      </c>
      <c r="G1958" s="8" t="s">
        <v>9</v>
      </c>
    </row>
    <row r="1959" spans="1:7" customFormat="1" x14ac:dyDescent="0.25">
      <c r="F1959" s="2"/>
      <c r="G1959" s="2"/>
    </row>
    <row r="1960" spans="1:7" customFormat="1" x14ac:dyDescent="0.25">
      <c r="A1960" t="s">
        <v>478</v>
      </c>
      <c r="B1960" t="s">
        <v>479</v>
      </c>
      <c r="D1960" t="s">
        <v>65</v>
      </c>
      <c r="E1960">
        <v>1</v>
      </c>
      <c r="F1960" s="2"/>
      <c r="G1960" s="2"/>
    </row>
    <row r="1961" spans="1:7" customFormat="1" x14ac:dyDescent="0.25">
      <c r="A1961" t="s">
        <v>304</v>
      </c>
      <c r="B1961" t="s">
        <v>305</v>
      </c>
      <c r="D1961" t="s">
        <v>14</v>
      </c>
      <c r="E1961">
        <v>0.06</v>
      </c>
      <c r="F1961" s="2"/>
      <c r="G1961" s="2"/>
    </row>
    <row r="1962" spans="1:7" customFormat="1" x14ac:dyDescent="0.25">
      <c r="A1962" t="s">
        <v>306</v>
      </c>
      <c r="B1962" t="s">
        <v>305</v>
      </c>
      <c r="D1962" t="s">
        <v>14</v>
      </c>
      <c r="E1962">
        <v>0.06</v>
      </c>
      <c r="F1962" s="2">
        <v>6383</v>
      </c>
      <c r="G1962" s="2">
        <v>382.98</v>
      </c>
    </row>
    <row r="1963" spans="1:7" customFormat="1" x14ac:dyDescent="0.25">
      <c r="A1963" t="s">
        <v>54</v>
      </c>
      <c r="B1963" t="s">
        <v>55</v>
      </c>
      <c r="D1963" t="s">
        <v>56</v>
      </c>
      <c r="E1963">
        <v>0.06</v>
      </c>
      <c r="F1963" s="2">
        <v>1543.99</v>
      </c>
      <c r="G1963" s="2">
        <v>92.64</v>
      </c>
    </row>
    <row r="1964" spans="1:7" customFormat="1" x14ac:dyDescent="0.25">
      <c r="A1964" t="s">
        <v>313</v>
      </c>
      <c r="B1964" t="s">
        <v>314</v>
      </c>
      <c r="D1964" t="s">
        <v>65</v>
      </c>
      <c r="E1964">
        <v>1.05</v>
      </c>
      <c r="F1964" s="2">
        <v>50</v>
      </c>
      <c r="G1964" s="2">
        <v>52.5</v>
      </c>
    </row>
    <row r="1965" spans="1:7" customFormat="1" x14ac:dyDescent="0.25">
      <c r="A1965" t="s">
        <v>480</v>
      </c>
      <c r="B1965" t="s">
        <v>481</v>
      </c>
      <c r="D1965" t="s">
        <v>65</v>
      </c>
      <c r="E1965">
        <v>1</v>
      </c>
      <c r="F1965" s="2">
        <v>1730</v>
      </c>
      <c r="G1965" s="2">
        <v>1730</v>
      </c>
    </row>
    <row r="1966" spans="1:7" customFormat="1" x14ac:dyDescent="0.25">
      <c r="A1966" t="s">
        <v>412</v>
      </c>
      <c r="B1966" t="s">
        <v>413</v>
      </c>
      <c r="D1966" t="s">
        <v>65</v>
      </c>
      <c r="E1966">
        <v>1</v>
      </c>
      <c r="F1966" s="2">
        <v>500</v>
      </c>
      <c r="G1966" s="2">
        <v>500</v>
      </c>
    </row>
    <row r="1967" spans="1:7" customFormat="1" x14ac:dyDescent="0.25">
      <c r="A1967" t="s">
        <v>315</v>
      </c>
      <c r="B1967" t="s">
        <v>316</v>
      </c>
      <c r="D1967" t="s">
        <v>79</v>
      </c>
      <c r="E1967" s="1">
        <v>390000</v>
      </c>
      <c r="F1967" s="2">
        <v>34.57</v>
      </c>
      <c r="G1967" s="2"/>
    </row>
    <row r="1968" spans="1:7" customFormat="1" x14ac:dyDescent="0.25">
      <c r="F1968" s="2"/>
      <c r="G1968" s="2"/>
    </row>
    <row r="1969" spans="1:7" x14ac:dyDescent="0.25">
      <c r="A1969" s="3"/>
      <c r="B1969" s="3"/>
      <c r="C1969" s="3"/>
      <c r="D1969" s="5" t="s">
        <v>31</v>
      </c>
      <c r="E1969" s="3"/>
      <c r="F1969" s="4"/>
      <c r="G1969" s="4">
        <f>+G1966+G1965+G1964</f>
        <v>2282.5</v>
      </c>
    </row>
    <row r="1970" spans="1:7" x14ac:dyDescent="0.25">
      <c r="A1970" s="3"/>
      <c r="B1970" s="3"/>
      <c r="C1970" s="3"/>
      <c r="D1970" s="5" t="s">
        <v>32</v>
      </c>
      <c r="E1970" s="3"/>
      <c r="F1970" s="4"/>
      <c r="G1970" s="4">
        <f>+G1962</f>
        <v>382.98</v>
      </c>
    </row>
    <row r="1971" spans="1:7" x14ac:dyDescent="0.25">
      <c r="A1971" s="3"/>
      <c r="B1971" s="3"/>
      <c r="C1971" s="3"/>
      <c r="D1971" s="5" t="s">
        <v>33</v>
      </c>
      <c r="E1971" s="3"/>
      <c r="F1971" s="4"/>
      <c r="G1971" s="4">
        <f>+G1963</f>
        <v>92.64</v>
      </c>
    </row>
    <row r="1972" spans="1:7" x14ac:dyDescent="0.25">
      <c r="A1972" s="3"/>
      <c r="B1972" s="3"/>
      <c r="C1972" s="3"/>
      <c r="D1972" s="5" t="s">
        <v>34</v>
      </c>
      <c r="E1972" s="3"/>
      <c r="F1972" s="4"/>
      <c r="G1972" s="4">
        <f>+F1967</f>
        <v>34.57</v>
      </c>
    </row>
    <row r="1973" spans="1:7" customFormat="1" x14ac:dyDescent="0.25">
      <c r="F1973" s="2"/>
      <c r="G1973" s="2"/>
    </row>
    <row r="1974" spans="1:7" x14ac:dyDescent="0.25">
      <c r="A1974" s="3"/>
      <c r="B1974" s="5"/>
      <c r="C1974" s="5"/>
      <c r="D1974" s="5" t="s">
        <v>35</v>
      </c>
      <c r="E1974" s="3"/>
      <c r="F1974" s="4"/>
      <c r="G1974" s="4">
        <f>SUM(G1969:G1973)</f>
        <v>2792.69</v>
      </c>
    </row>
    <row r="1975" spans="1:7" x14ac:dyDescent="0.25">
      <c r="A1975" s="3"/>
      <c r="B1975" s="5"/>
      <c r="C1975" s="5"/>
      <c r="D1975" s="5" t="s">
        <v>36</v>
      </c>
      <c r="E1975" s="3"/>
      <c r="F1975" s="4"/>
      <c r="G1975" s="4">
        <v>30216905.800000001</v>
      </c>
    </row>
    <row r="1976" spans="1:7" x14ac:dyDescent="0.25">
      <c r="A1976" s="6" t="s">
        <v>482</v>
      </c>
      <c r="B1976" s="6" t="s">
        <v>483</v>
      </c>
      <c r="C1976" s="6"/>
      <c r="D1976" s="6" t="s">
        <v>65</v>
      </c>
      <c r="E1976" s="7">
        <v>1460</v>
      </c>
      <c r="F1976" s="7"/>
      <c r="G1976" s="7"/>
    </row>
    <row r="1977" spans="1:7" customFormat="1" x14ac:dyDescent="0.25">
      <c r="F1977" s="2"/>
      <c r="G1977" s="2"/>
    </row>
    <row r="1978" spans="1:7" x14ac:dyDescent="0.25">
      <c r="A1978" s="3"/>
      <c r="B1978" s="3"/>
      <c r="C1978" s="3"/>
      <c r="D1978" s="3"/>
      <c r="E1978" s="3"/>
      <c r="F1978" s="4"/>
      <c r="G1978" s="4"/>
    </row>
    <row r="1979" spans="1:7" x14ac:dyDescent="0.25">
      <c r="A1979" s="12" t="s">
        <v>5</v>
      </c>
      <c r="B1979" s="12" t="s">
        <v>6</v>
      </c>
      <c r="C1979" s="12"/>
      <c r="D1979" s="8" t="s">
        <v>7</v>
      </c>
      <c r="E1979" s="8" t="s">
        <v>8</v>
      </c>
      <c r="F1979" s="9" t="s">
        <v>4</v>
      </c>
      <c r="G1979" s="9" t="s">
        <v>1205</v>
      </c>
    </row>
    <row r="1980" spans="1:7" x14ac:dyDescent="0.25">
      <c r="F1980" s="8" t="s">
        <v>9</v>
      </c>
      <c r="G1980" s="8" t="s">
        <v>9</v>
      </c>
    </row>
    <row r="1981" spans="1:7" customFormat="1" x14ac:dyDescent="0.25">
      <c r="F1981" s="2"/>
      <c r="G1981" s="2"/>
    </row>
    <row r="1982" spans="1:7" customFormat="1" x14ac:dyDescent="0.25">
      <c r="A1982" t="s">
        <v>484</v>
      </c>
      <c r="B1982" t="s">
        <v>485</v>
      </c>
      <c r="D1982" t="s">
        <v>65</v>
      </c>
      <c r="E1982">
        <v>1</v>
      </c>
      <c r="F1982" s="2"/>
      <c r="G1982" s="2"/>
    </row>
    <row r="1983" spans="1:7" customFormat="1" x14ac:dyDescent="0.25">
      <c r="A1983" t="s">
        <v>304</v>
      </c>
      <c r="B1983" t="s">
        <v>305</v>
      </c>
      <c r="D1983" t="s">
        <v>14</v>
      </c>
      <c r="E1983">
        <v>0.12</v>
      </c>
      <c r="F1983" s="2"/>
      <c r="G1983" s="2"/>
    </row>
    <row r="1984" spans="1:7" customFormat="1" x14ac:dyDescent="0.25">
      <c r="A1984" t="s">
        <v>306</v>
      </c>
      <c r="B1984" t="s">
        <v>305</v>
      </c>
      <c r="D1984" t="s">
        <v>14</v>
      </c>
      <c r="E1984">
        <v>0.12</v>
      </c>
      <c r="F1984" s="2">
        <v>6383</v>
      </c>
      <c r="G1984" s="2">
        <v>765.96</v>
      </c>
    </row>
    <row r="1985" spans="1:7" customFormat="1" x14ac:dyDescent="0.25">
      <c r="A1985" t="s">
        <v>54</v>
      </c>
      <c r="B1985" t="s">
        <v>55</v>
      </c>
      <c r="D1985" t="s">
        <v>56</v>
      </c>
      <c r="E1985">
        <v>0.12</v>
      </c>
      <c r="F1985" s="2">
        <v>1543.99</v>
      </c>
      <c r="G1985" s="2">
        <v>185.28</v>
      </c>
    </row>
    <row r="1986" spans="1:7" customFormat="1" x14ac:dyDescent="0.25">
      <c r="A1986" t="s">
        <v>486</v>
      </c>
      <c r="B1986" t="s">
        <v>487</v>
      </c>
      <c r="D1986" t="s">
        <v>65</v>
      </c>
      <c r="E1986">
        <v>1</v>
      </c>
      <c r="F1986" s="2">
        <v>2342</v>
      </c>
      <c r="G1986" s="2">
        <v>2342</v>
      </c>
    </row>
    <row r="1987" spans="1:7" customFormat="1" x14ac:dyDescent="0.25">
      <c r="A1987" t="s">
        <v>311</v>
      </c>
      <c r="B1987" t="s">
        <v>312</v>
      </c>
      <c r="D1987" t="s">
        <v>65</v>
      </c>
      <c r="E1987">
        <v>2.5000000000000001E-2</v>
      </c>
      <c r="F1987" s="2"/>
      <c r="G1987" s="2"/>
    </row>
    <row r="1988" spans="1:7" customFormat="1" x14ac:dyDescent="0.25">
      <c r="A1988" t="s">
        <v>313</v>
      </c>
      <c r="B1988" t="s">
        <v>314</v>
      </c>
      <c r="D1988" t="s">
        <v>65</v>
      </c>
      <c r="E1988">
        <v>1.05</v>
      </c>
      <c r="F1988" s="2">
        <v>50</v>
      </c>
      <c r="G1988" s="2">
        <v>52.5</v>
      </c>
    </row>
    <row r="1989" spans="1:7" customFormat="1" x14ac:dyDescent="0.25">
      <c r="A1989" t="s">
        <v>315</v>
      </c>
      <c r="B1989" t="s">
        <v>316</v>
      </c>
      <c r="D1989" t="s">
        <v>79</v>
      </c>
      <c r="E1989" s="1">
        <v>390000</v>
      </c>
      <c r="F1989" s="2">
        <v>34.57</v>
      </c>
      <c r="G1989" s="2"/>
    </row>
    <row r="1990" spans="1:7" customFormat="1" x14ac:dyDescent="0.25">
      <c r="F1990" s="2"/>
      <c r="G1990" s="2"/>
    </row>
    <row r="1991" spans="1:7" x14ac:dyDescent="0.25">
      <c r="A1991" s="3"/>
      <c r="B1991" s="3"/>
      <c r="C1991" s="3"/>
      <c r="D1991" s="5" t="s">
        <v>31</v>
      </c>
      <c r="E1991" s="3"/>
      <c r="F1991" s="4"/>
      <c r="G1991" s="4">
        <v>2394.5</v>
      </c>
    </row>
    <row r="1992" spans="1:7" x14ac:dyDescent="0.25">
      <c r="A1992" s="3"/>
      <c r="B1992" s="3"/>
      <c r="C1992" s="3"/>
      <c r="D1992" s="5" t="s">
        <v>32</v>
      </c>
      <c r="E1992" s="3"/>
      <c r="F1992" s="4"/>
      <c r="G1992" s="4">
        <v>765.96</v>
      </c>
    </row>
    <row r="1993" spans="1:7" x14ac:dyDescent="0.25">
      <c r="A1993" s="3"/>
      <c r="B1993" s="3"/>
      <c r="C1993" s="3"/>
      <c r="D1993" s="5" t="s">
        <v>33</v>
      </c>
      <c r="E1993" s="3"/>
      <c r="F1993" s="4"/>
      <c r="G1993" s="4">
        <v>185.28</v>
      </c>
    </row>
    <row r="1994" spans="1:7" x14ac:dyDescent="0.25">
      <c r="A1994" s="3"/>
      <c r="B1994" s="3"/>
      <c r="C1994" s="3"/>
      <c r="D1994" s="5" t="s">
        <v>34</v>
      </c>
      <c r="E1994" s="3"/>
      <c r="F1994" s="4"/>
      <c r="G1994" s="4">
        <v>34.57</v>
      </c>
    </row>
    <row r="1995" spans="1:7" customFormat="1" x14ac:dyDescent="0.25">
      <c r="F1995" s="2"/>
      <c r="G1995" s="2"/>
    </row>
    <row r="1996" spans="1:7" x14ac:dyDescent="0.25">
      <c r="A1996" s="3"/>
      <c r="B1996" s="5"/>
      <c r="C1996" s="5"/>
      <c r="D1996" s="5" t="s">
        <v>35</v>
      </c>
      <c r="E1996" s="3"/>
      <c r="F1996" s="4"/>
      <c r="G1996" s="4">
        <v>3380.31</v>
      </c>
    </row>
    <row r="1997" spans="1:7" x14ac:dyDescent="0.25">
      <c r="A1997" s="3"/>
      <c r="B1997" s="5"/>
      <c r="C1997" s="5"/>
      <c r="D1997" s="5" t="s">
        <v>36</v>
      </c>
      <c r="E1997" s="3"/>
      <c r="F1997" s="4"/>
      <c r="G1997" s="4">
        <v>4935252.5999999996</v>
      </c>
    </row>
    <row r="1998" spans="1:7" x14ac:dyDescent="0.25">
      <c r="A1998" s="6" t="s">
        <v>488</v>
      </c>
      <c r="B1998" s="6" t="s">
        <v>489</v>
      </c>
      <c r="C1998" s="6"/>
      <c r="D1998" s="6" t="s">
        <v>65</v>
      </c>
      <c r="E1998" s="7">
        <v>7850</v>
      </c>
      <c r="F1998" s="7"/>
      <c r="G1998" s="7"/>
    </row>
    <row r="1999" spans="1:7" customFormat="1" x14ac:dyDescent="0.25">
      <c r="F1999" s="2"/>
      <c r="G1999" s="2"/>
    </row>
    <row r="2000" spans="1:7" x14ac:dyDescent="0.25">
      <c r="A2000" s="3"/>
      <c r="B2000" s="3"/>
      <c r="C2000" s="3"/>
      <c r="D2000" s="3"/>
      <c r="E2000" s="3"/>
      <c r="F2000" s="4"/>
      <c r="G2000" s="4"/>
    </row>
    <row r="2001" spans="1:7" x14ac:dyDescent="0.25">
      <c r="A2001" s="12" t="s">
        <v>5</v>
      </c>
      <c r="B2001" s="12" t="s">
        <v>6</v>
      </c>
      <c r="C2001" s="12"/>
      <c r="D2001" s="8" t="s">
        <v>7</v>
      </c>
      <c r="E2001" s="8" t="s">
        <v>8</v>
      </c>
      <c r="F2001" s="9" t="s">
        <v>4</v>
      </c>
      <c r="G2001" s="9" t="s">
        <v>1205</v>
      </c>
    </row>
    <row r="2002" spans="1:7" x14ac:dyDescent="0.25">
      <c r="F2002" s="8" t="s">
        <v>9</v>
      </c>
      <c r="G2002" s="8" t="s">
        <v>9</v>
      </c>
    </row>
    <row r="2003" spans="1:7" customFormat="1" x14ac:dyDescent="0.25">
      <c r="F2003" s="2"/>
      <c r="G2003" s="2"/>
    </row>
    <row r="2004" spans="1:7" customFormat="1" x14ac:dyDescent="0.25">
      <c r="A2004" t="s">
        <v>490</v>
      </c>
      <c r="B2004" t="s">
        <v>491</v>
      </c>
      <c r="D2004" t="s">
        <v>65</v>
      </c>
      <c r="E2004">
        <v>1</v>
      </c>
      <c r="F2004" s="2"/>
      <c r="G2004" s="2"/>
    </row>
    <row r="2005" spans="1:7" customFormat="1" x14ac:dyDescent="0.25">
      <c r="A2005" t="s">
        <v>304</v>
      </c>
      <c r="B2005" t="s">
        <v>305</v>
      </c>
      <c r="D2005" t="s">
        <v>14</v>
      </c>
      <c r="E2005">
        <v>0.04</v>
      </c>
      <c r="F2005" s="2"/>
      <c r="G2005" s="2"/>
    </row>
    <row r="2006" spans="1:7" customFormat="1" x14ac:dyDescent="0.25">
      <c r="A2006" t="s">
        <v>306</v>
      </c>
      <c r="B2006" t="s">
        <v>305</v>
      </c>
      <c r="D2006" t="s">
        <v>14</v>
      </c>
      <c r="E2006">
        <v>0.04</v>
      </c>
      <c r="F2006" s="2">
        <v>6383</v>
      </c>
      <c r="G2006" s="2">
        <v>255.32</v>
      </c>
    </row>
    <row r="2007" spans="1:7" customFormat="1" x14ac:dyDescent="0.25">
      <c r="A2007" t="s">
        <v>54</v>
      </c>
      <c r="B2007" t="s">
        <v>55</v>
      </c>
      <c r="D2007" t="s">
        <v>56</v>
      </c>
      <c r="E2007">
        <v>0.04</v>
      </c>
      <c r="F2007" s="2">
        <v>1543.99</v>
      </c>
      <c r="G2007" s="2">
        <v>61.76</v>
      </c>
    </row>
    <row r="2008" spans="1:7" customFormat="1" x14ac:dyDescent="0.25">
      <c r="A2008" t="s">
        <v>307</v>
      </c>
      <c r="B2008" t="s">
        <v>308</v>
      </c>
      <c r="D2008" t="s">
        <v>246</v>
      </c>
      <c r="E2008">
        <v>0.01</v>
      </c>
      <c r="F2008" s="2"/>
      <c r="G2008" s="2"/>
    </row>
    <row r="2009" spans="1:7" customFormat="1" x14ac:dyDescent="0.25">
      <c r="A2009" t="s">
        <v>247</v>
      </c>
      <c r="B2009" t="s">
        <v>248</v>
      </c>
      <c r="D2009" t="s">
        <v>14</v>
      </c>
      <c r="E2009">
        <v>2E-3</v>
      </c>
      <c r="F2009" s="2"/>
      <c r="G2009" s="2"/>
    </row>
    <row r="2010" spans="1:7" customFormat="1" x14ac:dyDescent="0.25">
      <c r="A2010" t="s">
        <v>249</v>
      </c>
      <c r="B2010" t="s">
        <v>248</v>
      </c>
      <c r="D2010" t="s">
        <v>14</v>
      </c>
      <c r="E2010">
        <v>2E-3</v>
      </c>
      <c r="F2010" s="2">
        <v>5418</v>
      </c>
      <c r="G2010" s="2">
        <v>10.84</v>
      </c>
    </row>
    <row r="2011" spans="1:7" customFormat="1" x14ac:dyDescent="0.25">
      <c r="A2011" t="s">
        <v>54</v>
      </c>
      <c r="B2011" t="s">
        <v>55</v>
      </c>
      <c r="D2011" t="s">
        <v>56</v>
      </c>
      <c r="E2011">
        <v>2E-3</v>
      </c>
      <c r="F2011" s="2">
        <v>1543.99</v>
      </c>
      <c r="G2011" s="2">
        <v>3.09</v>
      </c>
    </row>
    <row r="2012" spans="1:7" customFormat="1" x14ac:dyDescent="0.25">
      <c r="A2012" t="s">
        <v>279</v>
      </c>
      <c r="B2012" t="s">
        <v>280</v>
      </c>
      <c r="D2012" t="s">
        <v>88</v>
      </c>
      <c r="E2012" s="1">
        <v>2912</v>
      </c>
      <c r="F2012" s="2">
        <v>0.65</v>
      </c>
      <c r="G2012" s="2"/>
    </row>
    <row r="2013" spans="1:7" customFormat="1" x14ac:dyDescent="0.25">
      <c r="A2013" t="s">
        <v>290</v>
      </c>
      <c r="B2013" t="s">
        <v>291</v>
      </c>
      <c r="D2013" t="s">
        <v>65</v>
      </c>
      <c r="E2013">
        <v>3.2000000000000001E-2</v>
      </c>
      <c r="F2013" s="2">
        <v>300</v>
      </c>
      <c r="G2013" s="2">
        <v>9.4499999999999993</v>
      </c>
    </row>
    <row r="2014" spans="1:7" customFormat="1" x14ac:dyDescent="0.25">
      <c r="A2014" t="s">
        <v>492</v>
      </c>
      <c r="B2014" t="s">
        <v>493</v>
      </c>
      <c r="D2014" t="s">
        <v>65</v>
      </c>
      <c r="E2014">
        <v>1</v>
      </c>
      <c r="F2014" s="2">
        <v>968</v>
      </c>
      <c r="G2014" s="2">
        <v>968</v>
      </c>
    </row>
    <row r="2015" spans="1:7" customFormat="1" x14ac:dyDescent="0.25">
      <c r="A2015" t="s">
        <v>311</v>
      </c>
      <c r="B2015" t="s">
        <v>312</v>
      </c>
      <c r="D2015" t="s">
        <v>65</v>
      </c>
      <c r="E2015">
        <v>2.5000000000000001E-2</v>
      </c>
      <c r="F2015" s="2"/>
      <c r="G2015" s="2"/>
    </row>
    <row r="2016" spans="1:7" customFormat="1" x14ac:dyDescent="0.25">
      <c r="A2016" t="s">
        <v>313</v>
      </c>
      <c r="B2016" t="s">
        <v>314</v>
      </c>
      <c r="D2016" t="s">
        <v>65</v>
      </c>
      <c r="E2016">
        <v>1.05</v>
      </c>
      <c r="F2016" s="2">
        <v>50</v>
      </c>
      <c r="G2016" s="2">
        <v>52.5</v>
      </c>
    </row>
    <row r="2017" spans="1:7" customFormat="1" x14ac:dyDescent="0.25">
      <c r="A2017" t="s">
        <v>315</v>
      </c>
      <c r="B2017" t="s">
        <v>316</v>
      </c>
      <c r="D2017" t="s">
        <v>79</v>
      </c>
      <c r="E2017" s="1">
        <v>390000</v>
      </c>
      <c r="F2017" s="2">
        <v>34.57</v>
      </c>
      <c r="G2017" s="2"/>
    </row>
    <row r="2018" spans="1:7" customFormat="1" x14ac:dyDescent="0.25">
      <c r="F2018" s="2"/>
      <c r="G2018" s="2"/>
    </row>
    <row r="2019" spans="1:7" x14ac:dyDescent="0.25">
      <c r="A2019" s="3"/>
      <c r="B2019" s="3"/>
      <c r="C2019" s="3"/>
      <c r="D2019" s="5" t="s">
        <v>31</v>
      </c>
      <c r="E2019" s="3"/>
      <c r="F2019" s="4"/>
      <c r="G2019" s="4">
        <v>1030.5999999999999</v>
      </c>
    </row>
    <row r="2020" spans="1:7" x14ac:dyDescent="0.25">
      <c r="A2020" s="3"/>
      <c r="B2020" s="3"/>
      <c r="C2020" s="3"/>
      <c r="D2020" s="5" t="s">
        <v>32</v>
      </c>
      <c r="E2020" s="3"/>
      <c r="F2020" s="4"/>
      <c r="G2020" s="4">
        <v>266.16000000000003</v>
      </c>
    </row>
    <row r="2021" spans="1:7" x14ac:dyDescent="0.25">
      <c r="A2021" s="3"/>
      <c r="B2021" s="3"/>
      <c r="C2021" s="3"/>
      <c r="D2021" s="5" t="s">
        <v>33</v>
      </c>
      <c r="E2021" s="3"/>
      <c r="F2021" s="4"/>
      <c r="G2021" s="4">
        <v>64.849999999999994</v>
      </c>
    </row>
    <row r="2022" spans="1:7" x14ac:dyDescent="0.25">
      <c r="A2022" s="3"/>
      <c r="B2022" s="3"/>
      <c r="C2022" s="3"/>
      <c r="D2022" s="5" t="s">
        <v>34</v>
      </c>
      <c r="E2022" s="3"/>
      <c r="F2022" s="4"/>
      <c r="G2022" s="4">
        <v>34.57</v>
      </c>
    </row>
    <row r="2023" spans="1:7" customFormat="1" x14ac:dyDescent="0.25">
      <c r="F2023" s="2"/>
      <c r="G2023" s="2"/>
    </row>
    <row r="2024" spans="1:7" x14ac:dyDescent="0.25">
      <c r="A2024" s="3"/>
      <c r="B2024" s="5"/>
      <c r="C2024" s="5"/>
      <c r="D2024" s="5" t="s">
        <v>35</v>
      </c>
      <c r="E2024" s="3"/>
      <c r="F2024" s="4"/>
      <c r="G2024" s="4">
        <v>1392.69</v>
      </c>
    </row>
    <row r="2025" spans="1:7" x14ac:dyDescent="0.25">
      <c r="A2025" s="3"/>
      <c r="B2025" s="5"/>
      <c r="C2025" s="5"/>
      <c r="D2025" s="5" t="s">
        <v>36</v>
      </c>
      <c r="E2025" s="3"/>
      <c r="F2025" s="4"/>
      <c r="G2025" s="4">
        <v>10932616.5</v>
      </c>
    </row>
    <row r="2026" spans="1:7" x14ac:dyDescent="0.25">
      <c r="A2026" s="6" t="s">
        <v>494</v>
      </c>
      <c r="B2026" s="6" t="s">
        <v>232</v>
      </c>
      <c r="C2026" s="6"/>
      <c r="D2026" s="6" t="s">
        <v>65</v>
      </c>
      <c r="E2026" s="7">
        <v>780</v>
      </c>
      <c r="F2026" s="7"/>
      <c r="G2026" s="7"/>
    </row>
    <row r="2027" spans="1:7" customFormat="1" x14ac:dyDescent="0.25">
      <c r="F2027" s="2"/>
      <c r="G2027" s="2"/>
    </row>
    <row r="2028" spans="1:7" x14ac:dyDescent="0.25">
      <c r="A2028" s="3"/>
      <c r="B2028" s="3"/>
      <c r="C2028" s="3"/>
      <c r="D2028" s="3"/>
      <c r="E2028" s="3"/>
      <c r="F2028" s="4"/>
      <c r="G2028" s="4"/>
    </row>
    <row r="2029" spans="1:7" x14ac:dyDescent="0.25">
      <c r="A2029" s="12" t="s">
        <v>5</v>
      </c>
      <c r="B2029" s="12" t="s">
        <v>6</v>
      </c>
      <c r="C2029" s="12"/>
      <c r="D2029" s="8" t="s">
        <v>7</v>
      </c>
      <c r="E2029" s="8" t="s">
        <v>8</v>
      </c>
      <c r="F2029" s="9" t="s">
        <v>4</v>
      </c>
      <c r="G2029" s="9" t="s">
        <v>1205</v>
      </c>
    </row>
    <row r="2030" spans="1:7" x14ac:dyDescent="0.25">
      <c r="F2030" s="8" t="s">
        <v>9</v>
      </c>
      <c r="G2030" s="8" t="s">
        <v>9</v>
      </c>
    </row>
    <row r="2031" spans="1:7" customFormat="1" x14ac:dyDescent="0.25">
      <c r="F2031" s="2"/>
      <c r="G2031" s="2"/>
    </row>
    <row r="2032" spans="1:7" customFormat="1" x14ac:dyDescent="0.25">
      <c r="A2032" t="s">
        <v>318</v>
      </c>
      <c r="B2032" t="s">
        <v>319</v>
      </c>
      <c r="D2032" t="s">
        <v>65</v>
      </c>
      <c r="E2032">
        <v>1</v>
      </c>
      <c r="F2032" s="2"/>
      <c r="G2032" s="2"/>
    </row>
    <row r="2033" spans="1:7" customFormat="1" x14ac:dyDescent="0.25">
      <c r="A2033" t="s">
        <v>50</v>
      </c>
      <c r="B2033" t="s">
        <v>51</v>
      </c>
      <c r="D2033" t="s">
        <v>14</v>
      </c>
      <c r="E2033">
        <v>0.3</v>
      </c>
      <c r="F2033" s="2"/>
      <c r="G2033" s="2"/>
    </row>
    <row r="2034" spans="1:7" customFormat="1" x14ac:dyDescent="0.25">
      <c r="A2034" t="s">
        <v>52</v>
      </c>
      <c r="B2034" t="s">
        <v>53</v>
      </c>
      <c r="D2034" t="s">
        <v>14</v>
      </c>
      <c r="E2034">
        <v>0.3</v>
      </c>
      <c r="F2034" s="2">
        <v>5418</v>
      </c>
      <c r="G2034" s="2">
        <v>1625.4</v>
      </c>
    </row>
    <row r="2035" spans="1:7" customFormat="1" x14ac:dyDescent="0.25">
      <c r="A2035" t="s">
        <v>54</v>
      </c>
      <c r="B2035" t="s">
        <v>55</v>
      </c>
      <c r="D2035" t="s">
        <v>56</v>
      </c>
      <c r="E2035">
        <v>0.3</v>
      </c>
      <c r="F2035" s="2">
        <v>1543.99</v>
      </c>
      <c r="G2035" s="2">
        <v>463.2</v>
      </c>
    </row>
    <row r="2036" spans="1:7" customFormat="1" x14ac:dyDescent="0.25">
      <c r="A2036" t="s">
        <v>320</v>
      </c>
      <c r="B2036" t="s">
        <v>321</v>
      </c>
      <c r="D2036" t="s">
        <v>65</v>
      </c>
      <c r="E2036">
        <v>1.02</v>
      </c>
      <c r="F2036" s="2">
        <v>1720</v>
      </c>
      <c r="G2036" s="2">
        <v>1754.4</v>
      </c>
    </row>
    <row r="2037" spans="1:7" customFormat="1" x14ac:dyDescent="0.25">
      <c r="A2037" t="s">
        <v>322</v>
      </c>
      <c r="B2037" t="s">
        <v>323</v>
      </c>
      <c r="D2037" t="s">
        <v>76</v>
      </c>
      <c r="E2037" s="1">
        <v>390000</v>
      </c>
      <c r="F2037" s="2">
        <v>49.03</v>
      </c>
      <c r="G2037" s="2"/>
    </row>
    <row r="2038" spans="1:7" customFormat="1" x14ac:dyDescent="0.25">
      <c r="F2038" s="2"/>
      <c r="G2038" s="2"/>
    </row>
    <row r="2039" spans="1:7" x14ac:dyDescent="0.25">
      <c r="A2039" s="3"/>
      <c r="B2039" s="3"/>
      <c r="C2039" s="3"/>
      <c r="D2039" s="5" t="s">
        <v>31</v>
      </c>
      <c r="E2039" s="3"/>
      <c r="F2039" s="4"/>
      <c r="G2039" s="4">
        <v>1754.4</v>
      </c>
    </row>
    <row r="2040" spans="1:7" x14ac:dyDescent="0.25">
      <c r="A2040" s="3"/>
      <c r="B2040" s="3"/>
      <c r="C2040" s="3"/>
      <c r="D2040" s="5" t="s">
        <v>32</v>
      </c>
      <c r="E2040" s="3"/>
      <c r="F2040" s="4"/>
      <c r="G2040" s="4">
        <v>1625.4</v>
      </c>
    </row>
    <row r="2041" spans="1:7" x14ac:dyDescent="0.25">
      <c r="A2041" s="3"/>
      <c r="B2041" s="3"/>
      <c r="C2041" s="3"/>
      <c r="D2041" s="5" t="s">
        <v>33</v>
      </c>
      <c r="E2041" s="3"/>
      <c r="F2041" s="4"/>
      <c r="G2041" s="4">
        <v>463.2</v>
      </c>
    </row>
    <row r="2042" spans="1:7" x14ac:dyDescent="0.25">
      <c r="A2042" s="3"/>
      <c r="B2042" s="3"/>
      <c r="C2042" s="3"/>
      <c r="D2042" s="5" t="s">
        <v>34</v>
      </c>
      <c r="E2042" s="3"/>
      <c r="F2042" s="4"/>
      <c r="G2042" s="4">
        <v>49.03</v>
      </c>
    </row>
    <row r="2043" spans="1:7" customFormat="1" x14ac:dyDescent="0.25">
      <c r="F2043" s="2"/>
      <c r="G2043" s="2"/>
    </row>
    <row r="2044" spans="1:7" x14ac:dyDescent="0.25">
      <c r="A2044" s="3"/>
      <c r="B2044" s="5"/>
      <c r="C2044" s="5"/>
      <c r="D2044" s="5" t="s">
        <v>35</v>
      </c>
      <c r="E2044" s="3"/>
      <c r="F2044" s="4"/>
      <c r="G2044" s="4">
        <v>3892.03</v>
      </c>
    </row>
    <row r="2045" spans="1:7" x14ac:dyDescent="0.25">
      <c r="A2045" s="3"/>
      <c r="B2045" s="5"/>
      <c r="C2045" s="5"/>
      <c r="D2045" s="5" t="s">
        <v>36</v>
      </c>
      <c r="E2045" s="3"/>
      <c r="F2045" s="4"/>
      <c r="G2045" s="4">
        <v>3035783.4</v>
      </c>
    </row>
    <row r="2046" spans="1:7" x14ac:dyDescent="0.25">
      <c r="A2046" s="6" t="s">
        <v>495</v>
      </c>
      <c r="B2046" s="6" t="s">
        <v>496</v>
      </c>
      <c r="C2046" s="6"/>
      <c r="D2046" s="6" t="s">
        <v>65</v>
      </c>
      <c r="E2046" s="7">
        <v>2850</v>
      </c>
      <c r="F2046" s="7"/>
      <c r="G2046" s="7"/>
    </row>
    <row r="2047" spans="1:7" customFormat="1" x14ac:dyDescent="0.25">
      <c r="F2047" s="2"/>
      <c r="G2047" s="2"/>
    </row>
    <row r="2048" spans="1:7" x14ac:dyDescent="0.25">
      <c r="A2048" s="3"/>
      <c r="B2048" s="3"/>
      <c r="C2048" s="3"/>
      <c r="D2048" s="3"/>
      <c r="E2048" s="3"/>
      <c r="F2048" s="4"/>
      <c r="G2048" s="4"/>
    </row>
    <row r="2049" spans="1:7" x14ac:dyDescent="0.25">
      <c r="A2049" s="12" t="s">
        <v>5</v>
      </c>
      <c r="B2049" s="12" t="s">
        <v>6</v>
      </c>
      <c r="C2049" s="12"/>
      <c r="D2049" s="8" t="s">
        <v>7</v>
      </c>
      <c r="E2049" s="8" t="s">
        <v>8</v>
      </c>
      <c r="F2049" s="9" t="s">
        <v>4</v>
      </c>
      <c r="G2049" s="9" t="s">
        <v>1205</v>
      </c>
    </row>
    <row r="2050" spans="1:7" x14ac:dyDescent="0.25">
      <c r="F2050" s="8" t="s">
        <v>9</v>
      </c>
      <c r="G2050" s="8" t="s">
        <v>9</v>
      </c>
    </row>
    <row r="2051" spans="1:7" customFormat="1" x14ac:dyDescent="0.25">
      <c r="F2051" s="2"/>
      <c r="G2051" s="2"/>
    </row>
    <row r="2052" spans="1:7" customFormat="1" x14ac:dyDescent="0.25">
      <c r="A2052" t="s">
        <v>497</v>
      </c>
      <c r="B2052" t="s">
        <v>498</v>
      </c>
      <c r="D2052" t="s">
        <v>65</v>
      </c>
      <c r="E2052">
        <v>1</v>
      </c>
      <c r="F2052" s="2"/>
      <c r="G2052" s="2"/>
    </row>
    <row r="2053" spans="1:7" customFormat="1" x14ac:dyDescent="0.25">
      <c r="A2053" t="s">
        <v>304</v>
      </c>
      <c r="B2053" t="s">
        <v>305</v>
      </c>
      <c r="D2053" t="s">
        <v>14</v>
      </c>
      <c r="E2053">
        <v>5.5E-2</v>
      </c>
      <c r="F2053" s="2"/>
      <c r="G2053" s="2"/>
    </row>
    <row r="2054" spans="1:7" customFormat="1" x14ac:dyDescent="0.25">
      <c r="A2054" t="s">
        <v>306</v>
      </c>
      <c r="B2054" t="s">
        <v>305</v>
      </c>
      <c r="D2054" t="s">
        <v>14</v>
      </c>
      <c r="E2054">
        <v>5.5E-2</v>
      </c>
      <c r="F2054" s="2">
        <v>6383</v>
      </c>
      <c r="G2054" s="2">
        <v>351.07</v>
      </c>
    </row>
    <row r="2055" spans="1:7" customFormat="1" x14ac:dyDescent="0.25">
      <c r="A2055" t="s">
        <v>54</v>
      </c>
      <c r="B2055" t="s">
        <v>55</v>
      </c>
      <c r="D2055" t="s">
        <v>56</v>
      </c>
      <c r="E2055">
        <v>5.5E-2</v>
      </c>
      <c r="F2055" s="2">
        <v>1543.99</v>
      </c>
      <c r="G2055" s="2">
        <v>84.92</v>
      </c>
    </row>
    <row r="2056" spans="1:7" customFormat="1" x14ac:dyDescent="0.25">
      <c r="A2056" t="s">
        <v>307</v>
      </c>
      <c r="B2056" t="s">
        <v>308</v>
      </c>
      <c r="D2056" t="s">
        <v>246</v>
      </c>
      <c r="E2056">
        <v>0.01</v>
      </c>
      <c r="F2056" s="2"/>
      <c r="G2056" s="2"/>
    </row>
    <row r="2057" spans="1:7" customFormat="1" x14ac:dyDescent="0.25">
      <c r="A2057" t="s">
        <v>247</v>
      </c>
      <c r="B2057" t="s">
        <v>248</v>
      </c>
      <c r="D2057" t="s">
        <v>14</v>
      </c>
      <c r="E2057">
        <v>2E-3</v>
      </c>
      <c r="F2057" s="2"/>
      <c r="G2057" s="2"/>
    </row>
    <row r="2058" spans="1:7" customFormat="1" x14ac:dyDescent="0.25">
      <c r="A2058" t="s">
        <v>249</v>
      </c>
      <c r="B2058" t="s">
        <v>248</v>
      </c>
      <c r="D2058" t="s">
        <v>14</v>
      </c>
      <c r="E2058">
        <v>2E-3</v>
      </c>
      <c r="F2058" s="2">
        <v>5418</v>
      </c>
      <c r="G2058" s="2">
        <v>10.84</v>
      </c>
    </row>
    <row r="2059" spans="1:7" customFormat="1" x14ac:dyDescent="0.25">
      <c r="A2059" t="s">
        <v>54</v>
      </c>
      <c r="B2059" t="s">
        <v>55</v>
      </c>
      <c r="D2059" t="s">
        <v>56</v>
      </c>
      <c r="E2059">
        <v>2E-3</v>
      </c>
      <c r="F2059" s="2">
        <v>1543.99</v>
      </c>
      <c r="G2059" s="2">
        <v>3.09</v>
      </c>
    </row>
    <row r="2060" spans="1:7" customFormat="1" x14ac:dyDescent="0.25">
      <c r="A2060" t="s">
        <v>279</v>
      </c>
      <c r="B2060" t="s">
        <v>280</v>
      </c>
      <c r="D2060" t="s">
        <v>88</v>
      </c>
      <c r="E2060" s="1">
        <v>2912</v>
      </c>
      <c r="F2060" s="2">
        <v>0.65</v>
      </c>
      <c r="G2060" s="2"/>
    </row>
    <row r="2061" spans="1:7" customFormat="1" x14ac:dyDescent="0.25">
      <c r="A2061" t="s">
        <v>290</v>
      </c>
      <c r="B2061" t="s">
        <v>291</v>
      </c>
      <c r="D2061" t="s">
        <v>65</v>
      </c>
      <c r="E2061">
        <v>3.2000000000000001E-2</v>
      </c>
      <c r="F2061" s="2">
        <v>300</v>
      </c>
      <c r="G2061" s="2">
        <v>9.4499999999999993</v>
      </c>
    </row>
    <row r="2062" spans="1:7" customFormat="1" x14ac:dyDescent="0.25">
      <c r="A2062" t="s">
        <v>499</v>
      </c>
      <c r="B2062" t="s">
        <v>500</v>
      </c>
      <c r="D2062" t="s">
        <v>65</v>
      </c>
      <c r="E2062">
        <v>1</v>
      </c>
      <c r="F2062" s="2">
        <v>1172</v>
      </c>
      <c r="G2062" s="2">
        <v>1172</v>
      </c>
    </row>
    <row r="2063" spans="1:7" customFormat="1" x14ac:dyDescent="0.25">
      <c r="A2063" t="s">
        <v>311</v>
      </c>
      <c r="B2063" t="s">
        <v>312</v>
      </c>
      <c r="D2063" t="s">
        <v>65</v>
      </c>
      <c r="E2063">
        <v>2.5000000000000001E-2</v>
      </c>
      <c r="F2063" s="2"/>
      <c r="G2063" s="2"/>
    </row>
    <row r="2064" spans="1:7" customFormat="1" x14ac:dyDescent="0.25">
      <c r="A2064" t="s">
        <v>313</v>
      </c>
      <c r="B2064" t="s">
        <v>314</v>
      </c>
      <c r="D2064" t="s">
        <v>65</v>
      </c>
      <c r="E2064">
        <v>1.05</v>
      </c>
      <c r="F2064" s="2">
        <v>50</v>
      </c>
      <c r="G2064" s="2">
        <v>52.5</v>
      </c>
    </row>
    <row r="2065" spans="1:7" customFormat="1" x14ac:dyDescent="0.25">
      <c r="A2065" t="s">
        <v>315</v>
      </c>
      <c r="B2065" t="s">
        <v>316</v>
      </c>
      <c r="D2065" t="s">
        <v>79</v>
      </c>
      <c r="E2065" s="1">
        <v>390000</v>
      </c>
      <c r="F2065" s="2">
        <v>34.57</v>
      </c>
      <c r="G2065" s="2"/>
    </row>
    <row r="2066" spans="1:7" customFormat="1" x14ac:dyDescent="0.25">
      <c r="F2066" s="2"/>
      <c r="G2066" s="2"/>
    </row>
    <row r="2067" spans="1:7" x14ac:dyDescent="0.25">
      <c r="A2067" s="3"/>
      <c r="B2067" s="3"/>
      <c r="C2067" s="3"/>
      <c r="D2067" s="5" t="s">
        <v>31</v>
      </c>
      <c r="E2067" s="3"/>
      <c r="F2067" s="4"/>
      <c r="G2067" s="4">
        <f>+G2061+G2062+G2064</f>
        <v>1233.95</v>
      </c>
    </row>
    <row r="2068" spans="1:7" x14ac:dyDescent="0.25">
      <c r="A2068" s="3"/>
      <c r="B2068" s="3"/>
      <c r="C2068" s="3"/>
      <c r="D2068" s="5" t="s">
        <v>32</v>
      </c>
      <c r="E2068" s="3"/>
      <c r="F2068" s="4"/>
      <c r="G2068" s="4">
        <f>+G2054+G2058</f>
        <v>361.90999999999997</v>
      </c>
    </row>
    <row r="2069" spans="1:7" x14ac:dyDescent="0.25">
      <c r="A2069" s="3"/>
      <c r="B2069" s="3"/>
      <c r="C2069" s="3"/>
      <c r="D2069" s="5" t="s">
        <v>33</v>
      </c>
      <c r="E2069" s="3"/>
      <c r="F2069" s="4"/>
      <c r="G2069" s="4">
        <f>+G2055+G2059</f>
        <v>88.01</v>
      </c>
    </row>
    <row r="2070" spans="1:7" x14ac:dyDescent="0.25">
      <c r="A2070" s="3"/>
      <c r="B2070" s="3"/>
      <c r="C2070" s="3"/>
      <c r="D2070" s="5" t="s">
        <v>34</v>
      </c>
      <c r="E2070" s="3"/>
      <c r="F2070" s="4"/>
      <c r="G2070" s="4">
        <v>34.57</v>
      </c>
    </row>
    <row r="2071" spans="1:7" customFormat="1" x14ac:dyDescent="0.25">
      <c r="F2071" s="2"/>
      <c r="G2071" s="2"/>
    </row>
    <row r="2072" spans="1:7" x14ac:dyDescent="0.25">
      <c r="A2072" s="3"/>
      <c r="B2072" s="5"/>
      <c r="C2072" s="5"/>
      <c r="D2072" s="5" t="s">
        <v>35</v>
      </c>
      <c r="E2072" s="3"/>
      <c r="F2072" s="4"/>
      <c r="G2072" s="4">
        <f>SUM(G2067:G2071)</f>
        <v>1718.44</v>
      </c>
    </row>
    <row r="2073" spans="1:7" x14ac:dyDescent="0.25">
      <c r="A2073" s="3"/>
      <c r="B2073" s="5"/>
      <c r="C2073" s="5"/>
      <c r="D2073" s="5" t="s">
        <v>36</v>
      </c>
      <c r="E2073" s="3"/>
      <c r="F2073" s="4"/>
      <c r="G2073" s="4">
        <v>4889431.5</v>
      </c>
    </row>
    <row r="2074" spans="1:7" x14ac:dyDescent="0.25">
      <c r="A2074" s="6" t="s">
        <v>501</v>
      </c>
      <c r="B2074" s="6" t="s">
        <v>502</v>
      </c>
      <c r="C2074" s="6"/>
      <c r="D2074" s="6" t="s">
        <v>65</v>
      </c>
      <c r="E2074" s="7">
        <v>8325</v>
      </c>
      <c r="F2074" s="7"/>
      <c r="G2074" s="7"/>
    </row>
    <row r="2075" spans="1:7" customFormat="1" x14ac:dyDescent="0.25">
      <c r="F2075" s="2"/>
      <c r="G2075" s="2"/>
    </row>
    <row r="2076" spans="1:7" x14ac:dyDescent="0.25">
      <c r="A2076" s="3"/>
      <c r="B2076" s="3"/>
      <c r="C2076" s="3"/>
      <c r="D2076" s="3"/>
      <c r="E2076" s="3"/>
      <c r="F2076" s="4"/>
      <c r="G2076" s="4"/>
    </row>
    <row r="2077" spans="1:7" x14ac:dyDescent="0.25">
      <c r="A2077" s="12" t="s">
        <v>5</v>
      </c>
      <c r="B2077" s="12" t="s">
        <v>6</v>
      </c>
      <c r="C2077" s="12"/>
      <c r="D2077" s="8" t="s">
        <v>7</v>
      </c>
      <c r="E2077" s="8" t="s">
        <v>8</v>
      </c>
      <c r="F2077" s="9" t="s">
        <v>4</v>
      </c>
      <c r="G2077" s="9" t="s">
        <v>1205</v>
      </c>
    </row>
    <row r="2078" spans="1:7" x14ac:dyDescent="0.25">
      <c r="F2078" s="8" t="s">
        <v>9</v>
      </c>
      <c r="G2078" s="8" t="s">
        <v>9</v>
      </c>
    </row>
    <row r="2079" spans="1:7" customFormat="1" x14ac:dyDescent="0.25">
      <c r="F2079" s="2"/>
      <c r="G2079" s="2"/>
    </row>
    <row r="2080" spans="1:7" customFormat="1" x14ac:dyDescent="0.25">
      <c r="A2080" t="s">
        <v>464</v>
      </c>
      <c r="B2080" t="s">
        <v>465</v>
      </c>
      <c r="D2080" t="s">
        <v>65</v>
      </c>
      <c r="E2080">
        <v>1</v>
      </c>
      <c r="F2080" s="2"/>
      <c r="G2080" s="2"/>
    </row>
    <row r="2081" spans="1:7" customFormat="1" x14ac:dyDescent="0.25">
      <c r="A2081" t="s">
        <v>466</v>
      </c>
      <c r="B2081" t="s">
        <v>467</v>
      </c>
      <c r="D2081" t="s">
        <v>65</v>
      </c>
      <c r="E2081">
        <v>1</v>
      </c>
      <c r="F2081" s="2">
        <v>1532</v>
      </c>
      <c r="G2081" s="2">
        <v>1532</v>
      </c>
    </row>
    <row r="2082" spans="1:7" customFormat="1" x14ac:dyDescent="0.25">
      <c r="A2082" t="s">
        <v>311</v>
      </c>
      <c r="B2082" t="s">
        <v>312</v>
      </c>
      <c r="D2082" t="s">
        <v>65</v>
      </c>
      <c r="E2082">
        <v>2.5000000000000001E-2</v>
      </c>
      <c r="F2082" s="2"/>
      <c r="G2082" s="2"/>
    </row>
    <row r="2083" spans="1:7" customFormat="1" x14ac:dyDescent="0.25">
      <c r="A2083" t="s">
        <v>315</v>
      </c>
      <c r="B2083" t="s">
        <v>316</v>
      </c>
      <c r="D2083" t="s">
        <v>79</v>
      </c>
      <c r="E2083" s="1">
        <v>390000</v>
      </c>
      <c r="F2083" s="2">
        <v>34.57</v>
      </c>
      <c r="G2083" s="2"/>
    </row>
    <row r="2084" spans="1:7" customFormat="1" x14ac:dyDescent="0.25">
      <c r="F2084" s="2"/>
      <c r="G2084" s="2"/>
    </row>
    <row r="2085" spans="1:7" x14ac:dyDescent="0.25">
      <c r="A2085" s="3"/>
      <c r="B2085" s="3"/>
      <c r="C2085" s="3"/>
      <c r="D2085" s="5" t="s">
        <v>31</v>
      </c>
      <c r="E2085" s="3"/>
      <c r="F2085" s="4"/>
      <c r="G2085" s="4">
        <v>1532</v>
      </c>
    </row>
    <row r="2086" spans="1:7" x14ac:dyDescent="0.25">
      <c r="A2086" s="3"/>
      <c r="B2086" s="3"/>
      <c r="C2086" s="3"/>
      <c r="D2086" s="5" t="s">
        <v>34</v>
      </c>
      <c r="E2086" s="3"/>
      <c r="F2086" s="4"/>
      <c r="G2086" s="4">
        <v>34.57</v>
      </c>
    </row>
    <row r="2087" spans="1:7" customFormat="1" x14ac:dyDescent="0.25">
      <c r="F2087" s="2"/>
      <c r="G2087" s="2"/>
    </row>
    <row r="2088" spans="1:7" x14ac:dyDescent="0.25">
      <c r="A2088" s="3"/>
      <c r="B2088" s="5"/>
      <c r="C2088" s="5"/>
      <c r="D2088" s="5" t="s">
        <v>35</v>
      </c>
      <c r="E2088" s="3"/>
      <c r="F2088" s="4"/>
      <c r="G2088" s="4">
        <v>1566.57</v>
      </c>
    </row>
    <row r="2089" spans="1:7" x14ac:dyDescent="0.25">
      <c r="A2089" s="3"/>
      <c r="B2089" s="5"/>
      <c r="C2089" s="5"/>
      <c r="D2089" s="5" t="s">
        <v>36</v>
      </c>
      <c r="E2089" s="3"/>
      <c r="F2089" s="4"/>
      <c r="G2089" s="4">
        <v>13041695.25</v>
      </c>
    </row>
    <row r="2090" spans="1:7" x14ac:dyDescent="0.25">
      <c r="A2090" s="6" t="s">
        <v>503</v>
      </c>
      <c r="B2090" s="6" t="s">
        <v>475</v>
      </c>
      <c r="C2090" s="6"/>
      <c r="D2090" s="6" t="s">
        <v>65</v>
      </c>
      <c r="E2090" s="7">
        <v>8325</v>
      </c>
      <c r="F2090" s="7"/>
      <c r="G2090" s="7"/>
    </row>
    <row r="2091" spans="1:7" customFormat="1" x14ac:dyDescent="0.25">
      <c r="F2091" s="2"/>
      <c r="G2091" s="2"/>
    </row>
    <row r="2092" spans="1:7" x14ac:dyDescent="0.25">
      <c r="A2092" s="3"/>
      <c r="B2092" s="3"/>
      <c r="C2092" s="3"/>
      <c r="D2092" s="3"/>
      <c r="E2092" s="3"/>
      <c r="F2092" s="4"/>
      <c r="G2092" s="4"/>
    </row>
    <row r="2093" spans="1:7" x14ac:dyDescent="0.25">
      <c r="A2093" s="12" t="s">
        <v>5</v>
      </c>
      <c r="B2093" s="12" t="s">
        <v>6</v>
      </c>
      <c r="C2093" s="12"/>
      <c r="D2093" s="8" t="s">
        <v>7</v>
      </c>
      <c r="E2093" s="8" t="s">
        <v>8</v>
      </c>
      <c r="F2093" s="9" t="s">
        <v>4</v>
      </c>
      <c r="G2093" s="9" t="s">
        <v>1205</v>
      </c>
    </row>
    <row r="2094" spans="1:7" x14ac:dyDescent="0.25">
      <c r="F2094" s="8" t="s">
        <v>9</v>
      </c>
      <c r="G2094" s="8" t="s">
        <v>9</v>
      </c>
    </row>
    <row r="2095" spans="1:7" customFormat="1" x14ac:dyDescent="0.25">
      <c r="F2095" s="2"/>
      <c r="G2095" s="2"/>
    </row>
    <row r="2096" spans="1:7" customFormat="1" x14ac:dyDescent="0.25">
      <c r="A2096" t="s">
        <v>470</v>
      </c>
      <c r="B2096" t="s">
        <v>471</v>
      </c>
      <c r="D2096" t="s">
        <v>65</v>
      </c>
      <c r="E2096">
        <v>1</v>
      </c>
      <c r="F2096" s="2"/>
      <c r="G2096" s="2"/>
    </row>
    <row r="2097" spans="1:7" customFormat="1" x14ac:dyDescent="0.25">
      <c r="A2097" t="s">
        <v>304</v>
      </c>
      <c r="B2097" t="s">
        <v>305</v>
      </c>
      <c r="D2097" t="s">
        <v>14</v>
      </c>
      <c r="E2097">
        <v>7.4999999999999997E-2</v>
      </c>
      <c r="F2097" s="2"/>
      <c r="G2097" s="2"/>
    </row>
    <row r="2098" spans="1:7" customFormat="1" x14ac:dyDescent="0.25">
      <c r="A2098" t="s">
        <v>306</v>
      </c>
      <c r="B2098" t="s">
        <v>305</v>
      </c>
      <c r="D2098" t="s">
        <v>14</v>
      </c>
      <c r="E2098">
        <v>7.4999999999999997E-2</v>
      </c>
      <c r="F2098" s="2">
        <v>6383</v>
      </c>
      <c r="G2098" s="2">
        <v>478.73</v>
      </c>
    </row>
    <row r="2099" spans="1:7" customFormat="1" x14ac:dyDescent="0.25">
      <c r="A2099" t="s">
        <v>54</v>
      </c>
      <c r="B2099" t="s">
        <v>55</v>
      </c>
      <c r="D2099" t="s">
        <v>56</v>
      </c>
      <c r="E2099">
        <v>7.4999999999999997E-2</v>
      </c>
      <c r="F2099" s="2">
        <v>1543.99</v>
      </c>
      <c r="G2099" s="2">
        <v>115.8</v>
      </c>
    </row>
    <row r="2100" spans="1:7" customFormat="1" x14ac:dyDescent="0.25">
      <c r="A2100" t="s">
        <v>307</v>
      </c>
      <c r="B2100" t="s">
        <v>308</v>
      </c>
      <c r="D2100" t="s">
        <v>246</v>
      </c>
      <c r="E2100">
        <v>5.0000000000000001E-3</v>
      </c>
      <c r="F2100" s="2"/>
      <c r="G2100" s="2"/>
    </row>
    <row r="2101" spans="1:7" customFormat="1" x14ac:dyDescent="0.25">
      <c r="A2101" t="s">
        <v>247</v>
      </c>
      <c r="B2101" t="s">
        <v>248</v>
      </c>
      <c r="D2101" t="s">
        <v>14</v>
      </c>
      <c r="E2101">
        <v>1E-3</v>
      </c>
      <c r="F2101" s="2"/>
      <c r="G2101" s="2"/>
    </row>
    <row r="2102" spans="1:7" customFormat="1" x14ac:dyDescent="0.25">
      <c r="A2102" t="s">
        <v>249</v>
      </c>
      <c r="B2102" t="s">
        <v>248</v>
      </c>
      <c r="D2102" t="s">
        <v>14</v>
      </c>
      <c r="E2102">
        <v>1E-3</v>
      </c>
      <c r="F2102" s="2">
        <v>5418</v>
      </c>
      <c r="G2102" s="2">
        <v>5.42</v>
      </c>
    </row>
    <row r="2103" spans="1:7" customFormat="1" x14ac:dyDescent="0.25">
      <c r="A2103" t="s">
        <v>54</v>
      </c>
      <c r="B2103" t="s">
        <v>55</v>
      </c>
      <c r="D2103" t="s">
        <v>56</v>
      </c>
      <c r="E2103">
        <v>1E-3</v>
      </c>
      <c r="F2103" s="2">
        <v>1543.99</v>
      </c>
      <c r="G2103" s="2">
        <v>1.54</v>
      </c>
    </row>
    <row r="2104" spans="1:7" customFormat="1" x14ac:dyDescent="0.25">
      <c r="A2104" t="s">
        <v>279</v>
      </c>
      <c r="B2104" t="s">
        <v>280</v>
      </c>
      <c r="D2104" t="s">
        <v>88</v>
      </c>
      <c r="E2104" s="1">
        <v>2912</v>
      </c>
      <c r="F2104" s="2">
        <v>0.32</v>
      </c>
      <c r="G2104" s="2"/>
    </row>
    <row r="2105" spans="1:7" customFormat="1" x14ac:dyDescent="0.25">
      <c r="A2105" t="s">
        <v>290</v>
      </c>
      <c r="B2105" t="s">
        <v>291</v>
      </c>
      <c r="D2105" t="s">
        <v>65</v>
      </c>
      <c r="E2105">
        <v>1.6E-2</v>
      </c>
      <c r="F2105" s="2">
        <v>300</v>
      </c>
      <c r="G2105" s="2">
        <v>4.7300000000000004</v>
      </c>
    </row>
    <row r="2106" spans="1:7" customFormat="1" x14ac:dyDescent="0.25">
      <c r="A2106" t="s">
        <v>313</v>
      </c>
      <c r="B2106" t="s">
        <v>314</v>
      </c>
      <c r="D2106" t="s">
        <v>65</v>
      </c>
      <c r="E2106">
        <v>1.05</v>
      </c>
      <c r="F2106" s="2">
        <v>50</v>
      </c>
      <c r="G2106" s="2">
        <v>52.5</v>
      </c>
    </row>
    <row r="2107" spans="1:7" customFormat="1" x14ac:dyDescent="0.25">
      <c r="F2107" s="2"/>
      <c r="G2107" s="2"/>
    </row>
    <row r="2108" spans="1:7" x14ac:dyDescent="0.25">
      <c r="A2108" s="3"/>
      <c r="B2108" s="3"/>
      <c r="C2108" s="3"/>
      <c r="D2108" s="5" t="s">
        <v>31</v>
      </c>
      <c r="E2108" s="3"/>
      <c r="F2108" s="4"/>
      <c r="G2108" s="4">
        <v>57.55</v>
      </c>
    </row>
    <row r="2109" spans="1:7" x14ac:dyDescent="0.25">
      <c r="A2109" s="3"/>
      <c r="B2109" s="3"/>
      <c r="C2109" s="3"/>
      <c r="D2109" s="5" t="s">
        <v>32</v>
      </c>
      <c r="E2109" s="3"/>
      <c r="F2109" s="4"/>
      <c r="G2109" s="4">
        <v>484.15</v>
      </c>
    </row>
    <row r="2110" spans="1:7" x14ac:dyDescent="0.25">
      <c r="A2110" s="3"/>
      <c r="B2110" s="3"/>
      <c r="C2110" s="3"/>
      <c r="D2110" s="5" t="s">
        <v>33</v>
      </c>
      <c r="E2110" s="3"/>
      <c r="F2110" s="4"/>
      <c r="G2110" s="4">
        <v>117.34</v>
      </c>
    </row>
    <row r="2111" spans="1:7" customFormat="1" x14ac:dyDescent="0.25">
      <c r="F2111" s="2"/>
      <c r="G2111" s="2"/>
    </row>
    <row r="2112" spans="1:7" x14ac:dyDescent="0.25">
      <c r="A2112" s="3"/>
      <c r="B2112" s="5"/>
      <c r="C2112" s="5"/>
      <c r="D2112" s="5" t="s">
        <v>35</v>
      </c>
      <c r="E2112" s="3"/>
      <c r="F2112" s="4"/>
      <c r="G2112" s="4">
        <v>657.29</v>
      </c>
    </row>
    <row r="2113" spans="1:7" x14ac:dyDescent="0.25">
      <c r="A2113" s="3"/>
      <c r="B2113" s="5"/>
      <c r="C2113" s="5"/>
      <c r="D2113" s="5" t="s">
        <v>36</v>
      </c>
      <c r="E2113" s="3"/>
      <c r="F2113" s="4"/>
      <c r="G2113" s="4">
        <v>5471939.25</v>
      </c>
    </row>
    <row r="2114" spans="1:7" x14ac:dyDescent="0.25">
      <c r="A2114" s="6" t="s">
        <v>504</v>
      </c>
      <c r="B2114" s="6" t="s">
        <v>502</v>
      </c>
      <c r="C2114" s="6"/>
      <c r="D2114" s="6" t="s">
        <v>65</v>
      </c>
      <c r="E2114" s="7">
        <v>789</v>
      </c>
      <c r="F2114" s="7"/>
      <c r="G2114" s="7"/>
    </row>
    <row r="2115" spans="1:7" customFormat="1" x14ac:dyDescent="0.25">
      <c r="F2115" s="2"/>
      <c r="G2115" s="2"/>
    </row>
    <row r="2116" spans="1:7" x14ac:dyDescent="0.25">
      <c r="A2116" s="3"/>
      <c r="B2116" s="3"/>
      <c r="C2116" s="3"/>
      <c r="D2116" s="3"/>
      <c r="E2116" s="3"/>
      <c r="F2116" s="4"/>
      <c r="G2116" s="4"/>
    </row>
    <row r="2117" spans="1:7" x14ac:dyDescent="0.25">
      <c r="A2117" s="12" t="s">
        <v>5</v>
      </c>
      <c r="B2117" s="12" t="s">
        <v>6</v>
      </c>
      <c r="C2117" s="12"/>
      <c r="D2117" s="8" t="s">
        <v>7</v>
      </c>
      <c r="E2117" s="8" t="s">
        <v>8</v>
      </c>
      <c r="F2117" s="9" t="s">
        <v>4</v>
      </c>
      <c r="G2117" s="9" t="s">
        <v>1205</v>
      </c>
    </row>
    <row r="2118" spans="1:7" x14ac:dyDescent="0.25">
      <c r="F2118" s="8" t="s">
        <v>9</v>
      </c>
      <c r="G2118" s="8" t="s">
        <v>9</v>
      </c>
    </row>
    <row r="2119" spans="1:7" customFormat="1" x14ac:dyDescent="0.25">
      <c r="F2119" s="2"/>
      <c r="G2119" s="2"/>
    </row>
    <row r="2120" spans="1:7" customFormat="1" x14ac:dyDescent="0.25">
      <c r="A2120" t="s">
        <v>464</v>
      </c>
      <c r="B2120" t="s">
        <v>465</v>
      </c>
      <c r="D2120" t="s">
        <v>65</v>
      </c>
      <c r="E2120">
        <v>1</v>
      </c>
      <c r="F2120" s="2"/>
      <c r="G2120" s="2"/>
    </row>
    <row r="2121" spans="1:7" customFormat="1" x14ac:dyDescent="0.25">
      <c r="A2121" t="s">
        <v>466</v>
      </c>
      <c r="B2121" t="s">
        <v>467</v>
      </c>
      <c r="D2121" t="s">
        <v>65</v>
      </c>
      <c r="E2121">
        <v>1</v>
      </c>
      <c r="F2121" s="2">
        <v>1532</v>
      </c>
      <c r="G2121" s="2">
        <v>1532</v>
      </c>
    </row>
    <row r="2122" spans="1:7" customFormat="1" x14ac:dyDescent="0.25">
      <c r="A2122" t="s">
        <v>311</v>
      </c>
      <c r="B2122" t="s">
        <v>312</v>
      </c>
      <c r="D2122" t="s">
        <v>65</v>
      </c>
      <c r="E2122">
        <v>2.5000000000000001E-2</v>
      </c>
      <c r="F2122" s="2"/>
      <c r="G2122" s="2"/>
    </row>
    <row r="2123" spans="1:7" customFormat="1" x14ac:dyDescent="0.25">
      <c r="A2123" t="s">
        <v>315</v>
      </c>
      <c r="B2123" t="s">
        <v>316</v>
      </c>
      <c r="D2123" t="s">
        <v>79</v>
      </c>
      <c r="E2123" s="1">
        <v>390000</v>
      </c>
      <c r="F2123" s="2">
        <v>34.57</v>
      </c>
      <c r="G2123" s="2"/>
    </row>
    <row r="2124" spans="1:7" customFormat="1" x14ac:dyDescent="0.25">
      <c r="F2124" s="2"/>
      <c r="G2124" s="2"/>
    </row>
    <row r="2125" spans="1:7" x14ac:dyDescent="0.25">
      <c r="A2125" s="3"/>
      <c r="B2125" s="3"/>
      <c r="C2125" s="3"/>
      <c r="D2125" s="5" t="s">
        <v>31</v>
      </c>
      <c r="E2125" s="3"/>
      <c r="F2125" s="4"/>
      <c r="G2125" s="4">
        <v>1532</v>
      </c>
    </row>
    <row r="2126" spans="1:7" x14ac:dyDescent="0.25">
      <c r="A2126" s="3"/>
      <c r="B2126" s="3"/>
      <c r="C2126" s="3"/>
      <c r="D2126" s="5" t="s">
        <v>34</v>
      </c>
      <c r="E2126" s="3"/>
      <c r="F2126" s="4"/>
      <c r="G2126" s="4">
        <v>34.57</v>
      </c>
    </row>
    <row r="2127" spans="1:7" customFormat="1" x14ac:dyDescent="0.25">
      <c r="F2127" s="2"/>
      <c r="G2127" s="2"/>
    </row>
    <row r="2128" spans="1:7" x14ac:dyDescent="0.25">
      <c r="A2128" s="3"/>
      <c r="B2128" s="5"/>
      <c r="C2128" s="5"/>
      <c r="D2128" s="5" t="s">
        <v>35</v>
      </c>
      <c r="E2128" s="3"/>
      <c r="F2128" s="4"/>
      <c r="G2128" s="4">
        <v>1566.57</v>
      </c>
    </row>
    <row r="2129" spans="1:7" x14ac:dyDescent="0.25">
      <c r="A2129" s="3"/>
      <c r="B2129" s="5"/>
      <c r="C2129" s="5"/>
      <c r="D2129" s="5" t="s">
        <v>36</v>
      </c>
      <c r="E2129" s="3"/>
      <c r="F2129" s="4"/>
      <c r="G2129" s="4">
        <v>1236023.73</v>
      </c>
    </row>
    <row r="2130" spans="1:7" x14ac:dyDescent="0.25">
      <c r="A2130" s="6" t="s">
        <v>505</v>
      </c>
      <c r="B2130" s="6" t="s">
        <v>506</v>
      </c>
      <c r="C2130" s="6"/>
      <c r="D2130" s="6" t="s">
        <v>65</v>
      </c>
      <c r="E2130" s="7">
        <v>789</v>
      </c>
      <c r="F2130" s="7"/>
      <c r="G2130" s="7"/>
    </row>
    <row r="2131" spans="1:7" customFormat="1" x14ac:dyDescent="0.25">
      <c r="F2131" s="2"/>
      <c r="G2131" s="2"/>
    </row>
    <row r="2132" spans="1:7" x14ac:dyDescent="0.25">
      <c r="A2132" s="3"/>
      <c r="B2132" s="3"/>
      <c r="C2132" s="3"/>
      <c r="D2132" s="3"/>
      <c r="E2132" s="3"/>
      <c r="F2132" s="4"/>
      <c r="G2132" s="4"/>
    </row>
    <row r="2133" spans="1:7" x14ac:dyDescent="0.25">
      <c r="A2133" s="12" t="s">
        <v>5</v>
      </c>
      <c r="B2133" s="12" t="s">
        <v>6</v>
      </c>
      <c r="C2133" s="12"/>
      <c r="D2133" s="8" t="s">
        <v>7</v>
      </c>
      <c r="E2133" s="8" t="s">
        <v>8</v>
      </c>
      <c r="F2133" s="9" t="s">
        <v>4</v>
      </c>
      <c r="G2133" s="9" t="s">
        <v>1205</v>
      </c>
    </row>
    <row r="2134" spans="1:7" x14ac:dyDescent="0.25">
      <c r="F2134" s="8" t="s">
        <v>9</v>
      </c>
      <c r="G2134" s="8" t="s">
        <v>9</v>
      </c>
    </row>
    <row r="2135" spans="1:7" customFormat="1" x14ac:dyDescent="0.25">
      <c r="F2135" s="2"/>
      <c r="G2135" s="2"/>
    </row>
    <row r="2136" spans="1:7" customFormat="1" x14ac:dyDescent="0.25">
      <c r="A2136" t="s">
        <v>470</v>
      </c>
      <c r="B2136" t="s">
        <v>471</v>
      </c>
      <c r="D2136" t="s">
        <v>65</v>
      </c>
      <c r="E2136">
        <v>1</v>
      </c>
      <c r="F2136" s="2"/>
      <c r="G2136" s="2"/>
    </row>
    <row r="2137" spans="1:7" customFormat="1" x14ac:dyDescent="0.25">
      <c r="A2137" t="s">
        <v>304</v>
      </c>
      <c r="B2137" t="s">
        <v>305</v>
      </c>
      <c r="D2137" t="s">
        <v>14</v>
      </c>
      <c r="E2137">
        <v>7.4999999999999997E-2</v>
      </c>
      <c r="F2137" s="2"/>
      <c r="G2137" s="2"/>
    </row>
    <row r="2138" spans="1:7" customFormat="1" x14ac:dyDescent="0.25">
      <c r="A2138" t="s">
        <v>306</v>
      </c>
      <c r="B2138" t="s">
        <v>305</v>
      </c>
      <c r="D2138" t="s">
        <v>14</v>
      </c>
      <c r="E2138">
        <v>7.4999999999999997E-2</v>
      </c>
      <c r="F2138" s="2">
        <v>6383</v>
      </c>
      <c r="G2138" s="2">
        <v>478.73</v>
      </c>
    </row>
    <row r="2139" spans="1:7" customFormat="1" x14ac:dyDescent="0.25">
      <c r="A2139" t="s">
        <v>54</v>
      </c>
      <c r="B2139" t="s">
        <v>55</v>
      </c>
      <c r="D2139" t="s">
        <v>56</v>
      </c>
      <c r="E2139">
        <v>7.4999999999999997E-2</v>
      </c>
      <c r="F2139" s="2">
        <v>1543.99</v>
      </c>
      <c r="G2139" s="2">
        <v>115.8</v>
      </c>
    </row>
    <row r="2140" spans="1:7" customFormat="1" x14ac:dyDescent="0.25">
      <c r="A2140" t="s">
        <v>307</v>
      </c>
      <c r="B2140" t="s">
        <v>308</v>
      </c>
      <c r="D2140" t="s">
        <v>246</v>
      </c>
      <c r="E2140">
        <v>5.0000000000000001E-3</v>
      </c>
      <c r="F2140" s="2"/>
      <c r="G2140" s="2"/>
    </row>
    <row r="2141" spans="1:7" customFormat="1" x14ac:dyDescent="0.25">
      <c r="A2141" t="s">
        <v>247</v>
      </c>
      <c r="B2141" t="s">
        <v>248</v>
      </c>
      <c r="D2141" t="s">
        <v>14</v>
      </c>
      <c r="E2141">
        <v>1E-3</v>
      </c>
      <c r="F2141" s="2"/>
      <c r="G2141" s="2"/>
    </row>
    <row r="2142" spans="1:7" customFormat="1" x14ac:dyDescent="0.25">
      <c r="A2142" t="s">
        <v>249</v>
      </c>
      <c r="B2142" t="s">
        <v>248</v>
      </c>
      <c r="D2142" t="s">
        <v>14</v>
      </c>
      <c r="E2142">
        <v>1E-3</v>
      </c>
      <c r="F2142" s="2">
        <v>5418</v>
      </c>
      <c r="G2142" s="2">
        <v>5.42</v>
      </c>
    </row>
    <row r="2143" spans="1:7" customFormat="1" x14ac:dyDescent="0.25">
      <c r="A2143" t="s">
        <v>54</v>
      </c>
      <c r="B2143" t="s">
        <v>55</v>
      </c>
      <c r="D2143" t="s">
        <v>56</v>
      </c>
      <c r="E2143">
        <v>1E-3</v>
      </c>
      <c r="F2143" s="2">
        <v>1543.99</v>
      </c>
      <c r="G2143" s="2">
        <v>1.54</v>
      </c>
    </row>
    <row r="2144" spans="1:7" customFormat="1" x14ac:dyDescent="0.25">
      <c r="A2144" t="s">
        <v>279</v>
      </c>
      <c r="B2144" t="s">
        <v>280</v>
      </c>
      <c r="D2144" t="s">
        <v>88</v>
      </c>
      <c r="E2144" s="1">
        <v>2912</v>
      </c>
      <c r="F2144" s="2">
        <v>0.32</v>
      </c>
      <c r="G2144" s="2"/>
    </row>
    <row r="2145" spans="1:7" customFormat="1" x14ac:dyDescent="0.25">
      <c r="A2145" t="s">
        <v>290</v>
      </c>
      <c r="B2145" t="s">
        <v>291</v>
      </c>
      <c r="D2145" t="s">
        <v>65</v>
      </c>
      <c r="E2145">
        <v>1.6E-2</v>
      </c>
      <c r="F2145" s="2">
        <v>300</v>
      </c>
      <c r="G2145" s="2">
        <v>4.7300000000000004</v>
      </c>
    </row>
    <row r="2146" spans="1:7" customFormat="1" x14ac:dyDescent="0.25">
      <c r="A2146" t="s">
        <v>313</v>
      </c>
      <c r="B2146" t="s">
        <v>314</v>
      </c>
      <c r="D2146" t="s">
        <v>65</v>
      </c>
      <c r="E2146">
        <v>1.05</v>
      </c>
      <c r="F2146" s="2">
        <v>50</v>
      </c>
      <c r="G2146" s="2">
        <v>52.5</v>
      </c>
    </row>
    <row r="2147" spans="1:7" customFormat="1" x14ac:dyDescent="0.25">
      <c r="F2147" s="2"/>
      <c r="G2147" s="2"/>
    </row>
    <row r="2148" spans="1:7" x14ac:dyDescent="0.25">
      <c r="A2148" s="3"/>
      <c r="B2148" s="3"/>
      <c r="C2148" s="3"/>
      <c r="D2148" s="5" t="s">
        <v>31</v>
      </c>
      <c r="E2148" s="3"/>
      <c r="F2148" s="4"/>
      <c r="G2148" s="4">
        <v>57.55</v>
      </c>
    </row>
    <row r="2149" spans="1:7" x14ac:dyDescent="0.25">
      <c r="A2149" s="3"/>
      <c r="B2149" s="3"/>
      <c r="C2149" s="3"/>
      <c r="D2149" s="5" t="s">
        <v>32</v>
      </c>
      <c r="E2149" s="3"/>
      <c r="F2149" s="4"/>
      <c r="G2149" s="4">
        <v>484.15</v>
      </c>
    </row>
    <row r="2150" spans="1:7" x14ac:dyDescent="0.25">
      <c r="A2150" s="3"/>
      <c r="B2150" s="3"/>
      <c r="C2150" s="3"/>
      <c r="D2150" s="5" t="s">
        <v>33</v>
      </c>
      <c r="E2150" s="3"/>
      <c r="F2150" s="4"/>
      <c r="G2150" s="4">
        <v>117.34</v>
      </c>
    </row>
    <row r="2151" spans="1:7" customFormat="1" x14ac:dyDescent="0.25">
      <c r="F2151" s="2"/>
      <c r="G2151" s="2"/>
    </row>
    <row r="2152" spans="1:7" x14ac:dyDescent="0.25">
      <c r="A2152" s="3"/>
      <c r="B2152" s="5"/>
      <c r="C2152" s="5"/>
      <c r="D2152" s="5" t="s">
        <v>35</v>
      </c>
      <c r="E2152" s="3"/>
      <c r="F2152" s="4"/>
      <c r="G2152" s="4">
        <v>657.29</v>
      </c>
    </row>
    <row r="2153" spans="1:7" x14ac:dyDescent="0.25">
      <c r="A2153" s="3"/>
      <c r="B2153" s="5"/>
      <c r="C2153" s="5"/>
      <c r="D2153" s="5" t="s">
        <v>36</v>
      </c>
      <c r="E2153" s="3"/>
      <c r="F2153" s="4"/>
      <c r="G2153" s="4">
        <v>518601.81</v>
      </c>
    </row>
    <row r="2154" spans="1:7" x14ac:dyDescent="0.25">
      <c r="A2154" s="6" t="s">
        <v>507</v>
      </c>
      <c r="B2154" s="6" t="s">
        <v>508</v>
      </c>
      <c r="C2154" s="6"/>
      <c r="D2154" s="6" t="s">
        <v>98</v>
      </c>
      <c r="E2154" s="7">
        <v>1</v>
      </c>
      <c r="F2154" s="7"/>
      <c r="G2154" s="7"/>
    </row>
    <row r="2155" spans="1:7" customFormat="1" x14ac:dyDescent="0.25">
      <c r="F2155" s="2"/>
      <c r="G2155" s="2"/>
    </row>
    <row r="2156" spans="1:7" x14ac:dyDescent="0.25">
      <c r="A2156" s="3"/>
      <c r="B2156" s="3"/>
      <c r="C2156" s="3"/>
      <c r="D2156" s="3"/>
      <c r="E2156" s="3"/>
      <c r="F2156" s="4"/>
      <c r="G2156" s="4"/>
    </row>
    <row r="2157" spans="1:7" x14ac:dyDescent="0.25">
      <c r="A2157" s="12" t="s">
        <v>5</v>
      </c>
      <c r="B2157" s="12" t="s">
        <v>6</v>
      </c>
      <c r="C2157" s="12"/>
      <c r="D2157" s="8" t="s">
        <v>7</v>
      </c>
      <c r="E2157" s="8" t="s">
        <v>8</v>
      </c>
      <c r="F2157" s="9" t="s">
        <v>4</v>
      </c>
      <c r="G2157" s="9" t="s">
        <v>1205</v>
      </c>
    </row>
    <row r="2158" spans="1:7" x14ac:dyDescent="0.25">
      <c r="F2158" s="8" t="s">
        <v>9</v>
      </c>
      <c r="G2158" s="8" t="s">
        <v>9</v>
      </c>
    </row>
    <row r="2159" spans="1:7" customFormat="1" x14ac:dyDescent="0.25">
      <c r="F2159" s="2"/>
      <c r="G2159" s="2"/>
    </row>
    <row r="2160" spans="1:7" customFormat="1" x14ac:dyDescent="0.25">
      <c r="A2160" t="s">
        <v>509</v>
      </c>
      <c r="B2160" t="s">
        <v>332</v>
      </c>
      <c r="D2160" t="s">
        <v>98</v>
      </c>
      <c r="E2160">
        <v>1</v>
      </c>
      <c r="F2160" s="2">
        <v>30360000</v>
      </c>
      <c r="G2160" s="2">
        <v>30360000</v>
      </c>
    </row>
    <row r="2161" spans="1:7" customFormat="1" x14ac:dyDescent="0.25">
      <c r="F2161" s="2"/>
      <c r="G2161" s="2"/>
    </row>
    <row r="2162" spans="1:7" x14ac:dyDescent="0.25">
      <c r="A2162" s="3"/>
      <c r="B2162" s="3"/>
      <c r="C2162" s="3"/>
      <c r="D2162" s="5" t="s">
        <v>34</v>
      </c>
      <c r="E2162" s="3"/>
      <c r="F2162" s="4"/>
      <c r="G2162" s="4">
        <v>30360000</v>
      </c>
    </row>
    <row r="2163" spans="1:7" customFormat="1" x14ac:dyDescent="0.25">
      <c r="F2163" s="2"/>
      <c r="G2163" s="2"/>
    </row>
    <row r="2164" spans="1:7" x14ac:dyDescent="0.25">
      <c r="A2164" s="3"/>
      <c r="B2164" s="5"/>
      <c r="C2164" s="5"/>
      <c r="D2164" s="5" t="s">
        <v>35</v>
      </c>
      <c r="E2164" s="3"/>
      <c r="F2164" s="4"/>
      <c r="G2164" s="4">
        <v>30360000</v>
      </c>
    </row>
    <row r="2165" spans="1:7" x14ac:dyDescent="0.25">
      <c r="A2165" s="3"/>
      <c r="B2165" s="5"/>
      <c r="C2165" s="5"/>
      <c r="D2165" s="5" t="s">
        <v>36</v>
      </c>
      <c r="E2165" s="3"/>
      <c r="F2165" s="4"/>
      <c r="G2165" s="4">
        <v>30360000</v>
      </c>
    </row>
    <row r="2166" spans="1:7" x14ac:dyDescent="0.25">
      <c r="A2166" s="6" t="s">
        <v>510</v>
      </c>
      <c r="B2166" s="6" t="s">
        <v>511</v>
      </c>
      <c r="C2166" s="6"/>
      <c r="D2166" s="6" t="s">
        <v>243</v>
      </c>
      <c r="E2166" s="7">
        <v>135</v>
      </c>
      <c r="F2166" s="7"/>
      <c r="G2166" s="7"/>
    </row>
    <row r="2167" spans="1:7" customFormat="1" x14ac:dyDescent="0.25">
      <c r="F2167" s="2"/>
      <c r="G2167" s="2"/>
    </row>
    <row r="2168" spans="1:7" x14ac:dyDescent="0.25">
      <c r="A2168" s="3"/>
      <c r="B2168" s="3"/>
      <c r="C2168" s="3"/>
      <c r="D2168" s="3"/>
      <c r="E2168" s="3"/>
      <c r="F2168" s="4"/>
      <c r="G2168" s="4"/>
    </row>
    <row r="2169" spans="1:7" x14ac:dyDescent="0.25">
      <c r="A2169" s="12" t="s">
        <v>5</v>
      </c>
      <c r="B2169" s="12" t="s">
        <v>6</v>
      </c>
      <c r="C2169" s="12"/>
      <c r="D2169" s="8" t="s">
        <v>7</v>
      </c>
      <c r="E2169" s="8" t="s">
        <v>8</v>
      </c>
      <c r="F2169" s="9" t="s">
        <v>4</v>
      </c>
      <c r="G2169" s="9" t="s">
        <v>1205</v>
      </c>
    </row>
    <row r="2170" spans="1:7" x14ac:dyDescent="0.25">
      <c r="F2170" s="8" t="s">
        <v>9</v>
      </c>
      <c r="G2170" s="8" t="s">
        <v>9</v>
      </c>
    </row>
    <row r="2171" spans="1:7" customFormat="1" x14ac:dyDescent="0.25">
      <c r="F2171" s="2"/>
      <c r="G2171" s="2"/>
    </row>
    <row r="2172" spans="1:7" customFormat="1" x14ac:dyDescent="0.25">
      <c r="A2172" t="s">
        <v>260</v>
      </c>
      <c r="B2172" t="s">
        <v>261</v>
      </c>
      <c r="D2172" t="s">
        <v>246</v>
      </c>
      <c r="E2172">
        <v>1</v>
      </c>
      <c r="F2172" s="2"/>
      <c r="G2172" s="2"/>
    </row>
    <row r="2173" spans="1:7" customFormat="1" x14ac:dyDescent="0.25">
      <c r="A2173" t="s">
        <v>247</v>
      </c>
      <c r="B2173" t="s">
        <v>248</v>
      </c>
      <c r="D2173" t="s">
        <v>14</v>
      </c>
      <c r="E2173">
        <v>0.35</v>
      </c>
      <c r="F2173" s="2"/>
      <c r="G2173" s="2"/>
    </row>
    <row r="2174" spans="1:7" customFormat="1" x14ac:dyDescent="0.25">
      <c r="A2174" t="s">
        <v>249</v>
      </c>
      <c r="B2174" t="s">
        <v>248</v>
      </c>
      <c r="D2174" t="s">
        <v>14</v>
      </c>
      <c r="E2174">
        <v>0.35</v>
      </c>
      <c r="F2174" s="2">
        <v>5418</v>
      </c>
      <c r="G2174" s="2">
        <v>1896.3</v>
      </c>
    </row>
    <row r="2175" spans="1:7" customFormat="1" x14ac:dyDescent="0.25">
      <c r="A2175" t="s">
        <v>54</v>
      </c>
      <c r="B2175" t="s">
        <v>55</v>
      </c>
      <c r="D2175" t="s">
        <v>56</v>
      </c>
      <c r="E2175">
        <v>0.35</v>
      </c>
      <c r="F2175" s="2">
        <v>1543.99</v>
      </c>
      <c r="G2175" s="2">
        <v>540.4</v>
      </c>
    </row>
    <row r="2176" spans="1:7" customFormat="1" x14ac:dyDescent="0.25">
      <c r="A2176" t="s">
        <v>262</v>
      </c>
      <c r="B2176" t="s">
        <v>263</v>
      </c>
      <c r="D2176" t="s">
        <v>65</v>
      </c>
      <c r="E2176">
        <v>1.155</v>
      </c>
      <c r="F2176" s="2">
        <v>15500</v>
      </c>
      <c r="G2176" s="2">
        <v>17902.5</v>
      </c>
    </row>
    <row r="2177" spans="1:7" customFormat="1" x14ac:dyDescent="0.25">
      <c r="F2177" s="2"/>
      <c r="G2177" s="2"/>
    </row>
    <row r="2178" spans="1:7" x14ac:dyDescent="0.25">
      <c r="A2178" s="3"/>
      <c r="B2178" s="3"/>
      <c r="C2178" s="3"/>
      <c r="D2178" s="5" t="s">
        <v>31</v>
      </c>
      <c r="E2178" s="3"/>
      <c r="F2178" s="4"/>
      <c r="G2178" s="4">
        <v>17902.5</v>
      </c>
    </row>
    <row r="2179" spans="1:7" x14ac:dyDescent="0.25">
      <c r="A2179" s="3"/>
      <c r="B2179" s="3"/>
      <c r="C2179" s="3"/>
      <c r="D2179" s="5" t="s">
        <v>32</v>
      </c>
      <c r="E2179" s="3"/>
      <c r="F2179" s="4"/>
      <c r="G2179" s="4">
        <v>1896.3</v>
      </c>
    </row>
    <row r="2180" spans="1:7" x14ac:dyDescent="0.25">
      <c r="A2180" s="3"/>
      <c r="B2180" s="3"/>
      <c r="C2180" s="3"/>
      <c r="D2180" s="5" t="s">
        <v>33</v>
      </c>
      <c r="E2180" s="3"/>
      <c r="F2180" s="4"/>
      <c r="G2180" s="4">
        <v>540.4</v>
      </c>
    </row>
    <row r="2181" spans="1:7" customFormat="1" x14ac:dyDescent="0.25">
      <c r="F2181" s="2"/>
      <c r="G2181" s="2"/>
    </row>
    <row r="2182" spans="1:7" x14ac:dyDescent="0.25">
      <c r="A2182" s="3"/>
      <c r="B2182" s="5"/>
      <c r="C2182" s="5"/>
      <c r="D2182" s="5" t="s">
        <v>35</v>
      </c>
      <c r="E2182" s="3"/>
      <c r="F2182" s="4"/>
      <c r="G2182" s="4">
        <v>20339.2</v>
      </c>
    </row>
    <row r="2183" spans="1:7" x14ac:dyDescent="0.25">
      <c r="A2183" s="3"/>
      <c r="B2183" s="5"/>
      <c r="C2183" s="5"/>
      <c r="D2183" s="5" t="s">
        <v>36</v>
      </c>
      <c r="E2183" s="3"/>
      <c r="F2183" s="4"/>
      <c r="G2183" s="4">
        <v>2745792</v>
      </c>
    </row>
    <row r="2184" spans="1:7" x14ac:dyDescent="0.25">
      <c r="A2184" s="6" t="s">
        <v>512</v>
      </c>
      <c r="B2184" s="6" t="s">
        <v>513</v>
      </c>
      <c r="C2184" s="6"/>
      <c r="D2184" s="6" t="s">
        <v>65</v>
      </c>
      <c r="E2184" s="7">
        <v>2560</v>
      </c>
      <c r="F2184" s="7"/>
      <c r="G2184" s="7"/>
    </row>
    <row r="2185" spans="1:7" customFormat="1" x14ac:dyDescent="0.25">
      <c r="F2185" s="2"/>
      <c r="G2185" s="2"/>
    </row>
    <row r="2186" spans="1:7" x14ac:dyDescent="0.25">
      <c r="A2186" s="3"/>
      <c r="B2186" s="3"/>
      <c r="C2186" s="3"/>
      <c r="D2186" s="3"/>
      <c r="E2186" s="3"/>
      <c r="F2186" s="4"/>
      <c r="G2186" s="4"/>
    </row>
    <row r="2187" spans="1:7" x14ac:dyDescent="0.25">
      <c r="A2187" s="12" t="s">
        <v>5</v>
      </c>
      <c r="B2187" s="12" t="s">
        <v>6</v>
      </c>
      <c r="C2187" s="12"/>
      <c r="D2187" s="8" t="s">
        <v>7</v>
      </c>
      <c r="E2187" s="8" t="s">
        <v>8</v>
      </c>
      <c r="F2187" s="9" t="s">
        <v>4</v>
      </c>
      <c r="G2187" s="9" t="s">
        <v>1205</v>
      </c>
    </row>
    <row r="2188" spans="1:7" x14ac:dyDescent="0.25">
      <c r="F2188" s="8" t="s">
        <v>9</v>
      </c>
      <c r="G2188" s="8" t="s">
        <v>9</v>
      </c>
    </row>
    <row r="2189" spans="1:7" customFormat="1" x14ac:dyDescent="0.25">
      <c r="F2189" s="2"/>
      <c r="G2189" s="2"/>
    </row>
    <row r="2190" spans="1:7" customFormat="1" x14ac:dyDescent="0.25">
      <c r="A2190" t="s">
        <v>514</v>
      </c>
      <c r="B2190" t="s">
        <v>515</v>
      </c>
      <c r="D2190" t="s">
        <v>65</v>
      </c>
      <c r="E2190">
        <v>1</v>
      </c>
      <c r="F2190" s="2"/>
      <c r="G2190" s="2"/>
    </row>
    <row r="2191" spans="1:7" customFormat="1" x14ac:dyDescent="0.25">
      <c r="A2191" t="s">
        <v>304</v>
      </c>
      <c r="B2191" t="s">
        <v>305</v>
      </c>
      <c r="D2191" t="s">
        <v>14</v>
      </c>
      <c r="E2191">
        <v>0.09</v>
      </c>
      <c r="F2191" s="2"/>
      <c r="G2191" s="2"/>
    </row>
    <row r="2192" spans="1:7" customFormat="1" x14ac:dyDescent="0.25">
      <c r="A2192" t="s">
        <v>306</v>
      </c>
      <c r="B2192" t="s">
        <v>305</v>
      </c>
      <c r="D2192" t="s">
        <v>14</v>
      </c>
      <c r="E2192">
        <v>0.09</v>
      </c>
      <c r="F2192" s="2">
        <v>6383</v>
      </c>
      <c r="G2192" s="2">
        <f>+F2192*E2192</f>
        <v>574.47</v>
      </c>
    </row>
    <row r="2193" spans="1:7" customFormat="1" x14ac:dyDescent="0.25">
      <c r="A2193" t="s">
        <v>54</v>
      </c>
      <c r="B2193" t="s">
        <v>55</v>
      </c>
      <c r="D2193" t="s">
        <v>56</v>
      </c>
      <c r="E2193">
        <v>0.09</v>
      </c>
      <c r="F2193" s="2">
        <v>1543.99</v>
      </c>
      <c r="G2193" s="2">
        <f>+F2193*E2193</f>
        <v>138.95910000000001</v>
      </c>
    </row>
    <row r="2194" spans="1:7" customFormat="1" x14ac:dyDescent="0.25">
      <c r="A2194" t="s">
        <v>307</v>
      </c>
      <c r="B2194" t="s">
        <v>308</v>
      </c>
      <c r="D2194" t="s">
        <v>246</v>
      </c>
      <c r="E2194">
        <v>0.01</v>
      </c>
      <c r="F2194" s="2"/>
      <c r="G2194" s="2"/>
    </row>
    <row r="2195" spans="1:7" customFormat="1" x14ac:dyDescent="0.25">
      <c r="A2195" t="s">
        <v>247</v>
      </c>
      <c r="B2195" t="s">
        <v>248</v>
      </c>
      <c r="D2195" t="s">
        <v>14</v>
      </c>
      <c r="E2195">
        <v>2E-3</v>
      </c>
      <c r="F2195" s="2"/>
      <c r="G2195" s="2"/>
    </row>
    <row r="2196" spans="1:7" customFormat="1" x14ac:dyDescent="0.25">
      <c r="A2196" t="s">
        <v>249</v>
      </c>
      <c r="B2196" t="s">
        <v>248</v>
      </c>
      <c r="D2196" t="s">
        <v>14</v>
      </c>
      <c r="E2196">
        <v>2E-3</v>
      </c>
      <c r="F2196" s="2">
        <v>5418</v>
      </c>
      <c r="G2196" s="2">
        <f>+F2196*E2196</f>
        <v>10.836</v>
      </c>
    </row>
    <row r="2197" spans="1:7" customFormat="1" x14ac:dyDescent="0.25">
      <c r="A2197" t="s">
        <v>54</v>
      </c>
      <c r="B2197" t="s">
        <v>55</v>
      </c>
      <c r="D2197" t="s">
        <v>56</v>
      </c>
      <c r="E2197">
        <v>2E-3</v>
      </c>
      <c r="F2197" s="2">
        <v>1543.99</v>
      </c>
      <c r="G2197" s="2">
        <f>+F2197*E2197</f>
        <v>3.0879799999999999</v>
      </c>
    </row>
    <row r="2198" spans="1:7" customFormat="1" x14ac:dyDescent="0.25">
      <c r="A2198" t="s">
        <v>279</v>
      </c>
      <c r="B2198" t="s">
        <v>280</v>
      </c>
      <c r="D2198" t="s">
        <v>88</v>
      </c>
      <c r="E2198" s="1">
        <v>2912</v>
      </c>
      <c r="F2198" s="2">
        <v>1</v>
      </c>
      <c r="G2198" s="2"/>
    </row>
    <row r="2199" spans="1:7" customFormat="1" x14ac:dyDescent="0.25">
      <c r="A2199" t="s">
        <v>290</v>
      </c>
      <c r="B2199" t="s">
        <v>291</v>
      </c>
      <c r="D2199" t="s">
        <v>65</v>
      </c>
      <c r="E2199">
        <v>3.2000000000000001E-2</v>
      </c>
      <c r="F2199" s="2">
        <v>300</v>
      </c>
      <c r="G2199" s="2">
        <f>+F2199*E2199</f>
        <v>9.6</v>
      </c>
    </row>
    <row r="2200" spans="1:7" customFormat="1" x14ac:dyDescent="0.25">
      <c r="A2200" t="s">
        <v>516</v>
      </c>
      <c r="B2200" t="s">
        <v>517</v>
      </c>
      <c r="D2200" t="s">
        <v>65</v>
      </c>
      <c r="E2200">
        <v>1</v>
      </c>
      <c r="F2200" s="2">
        <v>2369</v>
      </c>
      <c r="G2200" s="2">
        <f>+F2200*E2200</f>
        <v>2369</v>
      </c>
    </row>
    <row r="2201" spans="1:7" customFormat="1" x14ac:dyDescent="0.25">
      <c r="A2201" t="s">
        <v>311</v>
      </c>
      <c r="B2201" t="s">
        <v>312</v>
      </c>
      <c r="D2201" t="s">
        <v>65</v>
      </c>
      <c r="E2201">
        <v>2.5000000000000001E-2</v>
      </c>
      <c r="F2201" s="2"/>
      <c r="G2201" s="2"/>
    </row>
    <row r="2202" spans="1:7" customFormat="1" x14ac:dyDescent="0.25">
      <c r="A2202" t="s">
        <v>313</v>
      </c>
      <c r="B2202" t="s">
        <v>314</v>
      </c>
      <c r="D2202" t="s">
        <v>65</v>
      </c>
      <c r="E2202">
        <v>1.05</v>
      </c>
      <c r="F2202" s="2">
        <v>50</v>
      </c>
      <c r="G2202" s="2">
        <f>+F2202*E2202</f>
        <v>52.5</v>
      </c>
    </row>
    <row r="2203" spans="1:7" customFormat="1" x14ac:dyDescent="0.25">
      <c r="A2203" t="s">
        <v>315</v>
      </c>
      <c r="B2203" t="s">
        <v>316</v>
      </c>
      <c r="D2203" t="s">
        <v>79</v>
      </c>
      <c r="E2203" s="1">
        <v>390000</v>
      </c>
      <c r="F2203" s="2">
        <v>35</v>
      </c>
      <c r="G2203" s="2"/>
    </row>
    <row r="2204" spans="1:7" customFormat="1" x14ac:dyDescent="0.25">
      <c r="F2204" s="2"/>
      <c r="G2204" s="2"/>
    </row>
    <row r="2205" spans="1:7" x14ac:dyDescent="0.25">
      <c r="A2205" s="3"/>
      <c r="B2205" s="3"/>
      <c r="C2205" s="3"/>
      <c r="D2205" s="5" t="s">
        <v>31</v>
      </c>
      <c r="E2205" s="3"/>
      <c r="F2205" s="4"/>
      <c r="G2205" s="4">
        <f>+G2202+G2200+G2199</f>
        <v>2431.1</v>
      </c>
    </row>
    <row r="2206" spans="1:7" x14ac:dyDescent="0.25">
      <c r="A2206" s="3"/>
      <c r="B2206" s="3"/>
      <c r="C2206" s="3"/>
      <c r="D2206" s="5" t="s">
        <v>32</v>
      </c>
      <c r="E2206" s="3"/>
      <c r="F2206" s="4"/>
      <c r="G2206" s="4">
        <f>+G2192+G2196</f>
        <v>585.30600000000004</v>
      </c>
    </row>
    <row r="2207" spans="1:7" x14ac:dyDescent="0.25">
      <c r="A2207" s="3"/>
      <c r="B2207" s="3"/>
      <c r="C2207" s="3"/>
      <c r="D2207" s="5" t="s">
        <v>33</v>
      </c>
      <c r="E2207" s="3"/>
      <c r="F2207" s="4"/>
      <c r="G2207" s="4">
        <f>+G2193+G2197</f>
        <v>142.04707999999999</v>
      </c>
    </row>
    <row r="2208" spans="1:7" x14ac:dyDescent="0.25">
      <c r="A2208" s="3"/>
      <c r="B2208" s="3"/>
      <c r="C2208" s="3"/>
      <c r="D2208" s="5" t="s">
        <v>34</v>
      </c>
      <c r="E2208" s="3"/>
      <c r="F2208" s="4"/>
      <c r="G2208" s="4">
        <f>+F2203</f>
        <v>35</v>
      </c>
    </row>
    <row r="2209" spans="1:7" customFormat="1" x14ac:dyDescent="0.25">
      <c r="F2209" s="2"/>
      <c r="G2209" s="2"/>
    </row>
    <row r="2210" spans="1:7" x14ac:dyDescent="0.25">
      <c r="A2210" s="3"/>
      <c r="B2210" s="5"/>
      <c r="C2210" s="5"/>
      <c r="D2210" s="5" t="s">
        <v>35</v>
      </c>
      <c r="E2210" s="3"/>
      <c r="F2210" s="4"/>
      <c r="G2210" s="4">
        <f>SUM(G2205:G2209)</f>
        <v>3193.4530799999998</v>
      </c>
    </row>
    <row r="2211" spans="1:7" x14ac:dyDescent="0.25">
      <c r="A2211" s="3"/>
      <c r="B2211" s="5"/>
      <c r="C2211" s="5"/>
      <c r="D2211" s="5" t="s">
        <v>36</v>
      </c>
      <c r="E2211" s="3"/>
      <c r="F2211" s="4"/>
      <c r="G2211" s="4">
        <v>8166502.4000000004</v>
      </c>
    </row>
    <row r="2212" spans="1:7" x14ac:dyDescent="0.25">
      <c r="A2212" s="6" t="s">
        <v>518</v>
      </c>
      <c r="B2212" s="6" t="s">
        <v>513</v>
      </c>
      <c r="C2212" s="6"/>
      <c r="D2212" s="6" t="s">
        <v>65</v>
      </c>
      <c r="E2212" s="7">
        <v>3800</v>
      </c>
      <c r="F2212" s="7"/>
      <c r="G2212" s="7"/>
    </row>
    <row r="2213" spans="1:7" customFormat="1" x14ac:dyDescent="0.25">
      <c r="F2213" s="2"/>
      <c r="G2213" s="2"/>
    </row>
    <row r="2214" spans="1:7" x14ac:dyDescent="0.25">
      <c r="A2214" s="3"/>
      <c r="B2214" s="3"/>
      <c r="C2214" s="3"/>
      <c r="D2214" s="3"/>
      <c r="E2214" s="3"/>
      <c r="F2214" s="4"/>
      <c r="G2214" s="4"/>
    </row>
    <row r="2215" spans="1:7" x14ac:dyDescent="0.25">
      <c r="A2215" s="12" t="s">
        <v>5</v>
      </c>
      <c r="B2215" s="12" t="s">
        <v>6</v>
      </c>
      <c r="C2215" s="12"/>
      <c r="D2215" s="8" t="s">
        <v>7</v>
      </c>
      <c r="E2215" s="8" t="s">
        <v>8</v>
      </c>
      <c r="F2215" s="9" t="s">
        <v>4</v>
      </c>
      <c r="G2215" s="9" t="s">
        <v>1205</v>
      </c>
    </row>
    <row r="2216" spans="1:7" x14ac:dyDescent="0.25">
      <c r="F2216" s="8" t="s">
        <v>9</v>
      </c>
      <c r="G2216" s="8" t="s">
        <v>9</v>
      </c>
    </row>
    <row r="2217" spans="1:7" customFormat="1" x14ac:dyDescent="0.25">
      <c r="F2217" s="2"/>
      <c r="G2217" s="2"/>
    </row>
    <row r="2218" spans="1:7" customFormat="1" x14ac:dyDescent="0.25">
      <c r="A2218" t="s">
        <v>514</v>
      </c>
      <c r="B2218" t="s">
        <v>515</v>
      </c>
      <c r="D2218" t="s">
        <v>65</v>
      </c>
      <c r="E2218">
        <v>1</v>
      </c>
      <c r="F2218" s="2"/>
      <c r="G2218" s="2"/>
    </row>
    <row r="2219" spans="1:7" customFormat="1" x14ac:dyDescent="0.25">
      <c r="A2219" t="s">
        <v>304</v>
      </c>
      <c r="B2219" t="s">
        <v>305</v>
      </c>
      <c r="D2219" t="s">
        <v>14</v>
      </c>
      <c r="E2219">
        <v>0.09</v>
      </c>
      <c r="F2219" s="2"/>
      <c r="G2219" s="2"/>
    </row>
    <row r="2220" spans="1:7" customFormat="1" x14ac:dyDescent="0.25">
      <c r="A2220" t="s">
        <v>306</v>
      </c>
      <c r="B2220" t="s">
        <v>305</v>
      </c>
      <c r="D2220" t="s">
        <v>14</v>
      </c>
      <c r="E2220">
        <v>0.09</v>
      </c>
      <c r="F2220" s="2">
        <v>6383</v>
      </c>
      <c r="G2220" s="2">
        <v>574.47</v>
      </c>
    </row>
    <row r="2221" spans="1:7" customFormat="1" x14ac:dyDescent="0.25">
      <c r="A2221" t="s">
        <v>54</v>
      </c>
      <c r="B2221" t="s">
        <v>55</v>
      </c>
      <c r="D2221" t="s">
        <v>56</v>
      </c>
      <c r="E2221">
        <v>0.09</v>
      </c>
      <c r="F2221" s="2">
        <v>1543.99</v>
      </c>
      <c r="G2221" s="2">
        <v>138.96</v>
      </c>
    </row>
    <row r="2222" spans="1:7" customFormat="1" x14ac:dyDescent="0.25">
      <c r="A2222" t="s">
        <v>307</v>
      </c>
      <c r="B2222" t="s">
        <v>308</v>
      </c>
      <c r="D2222" t="s">
        <v>246</v>
      </c>
      <c r="E2222">
        <v>0.01</v>
      </c>
      <c r="F2222" s="2"/>
      <c r="G2222" s="2"/>
    </row>
    <row r="2223" spans="1:7" customFormat="1" x14ac:dyDescent="0.25">
      <c r="A2223" t="s">
        <v>247</v>
      </c>
      <c r="B2223" t="s">
        <v>248</v>
      </c>
      <c r="D2223" t="s">
        <v>14</v>
      </c>
      <c r="E2223">
        <v>2E-3</v>
      </c>
      <c r="F2223" s="2"/>
      <c r="G2223" s="2"/>
    </row>
    <row r="2224" spans="1:7" customFormat="1" x14ac:dyDescent="0.25">
      <c r="A2224" t="s">
        <v>249</v>
      </c>
      <c r="B2224" t="s">
        <v>248</v>
      </c>
      <c r="D2224" t="s">
        <v>14</v>
      </c>
      <c r="E2224">
        <v>2E-3</v>
      </c>
      <c r="F2224" s="2">
        <v>5418</v>
      </c>
      <c r="G2224" s="2">
        <v>10.84</v>
      </c>
    </row>
    <row r="2225" spans="1:7" customFormat="1" x14ac:dyDescent="0.25">
      <c r="A2225" t="s">
        <v>54</v>
      </c>
      <c r="B2225" t="s">
        <v>55</v>
      </c>
      <c r="D2225" t="s">
        <v>56</v>
      </c>
      <c r="E2225">
        <v>2E-3</v>
      </c>
      <c r="F2225" s="2">
        <v>1543.99</v>
      </c>
      <c r="G2225" s="2">
        <v>3.09</v>
      </c>
    </row>
    <row r="2226" spans="1:7" customFormat="1" x14ac:dyDescent="0.25">
      <c r="A2226" t="s">
        <v>279</v>
      </c>
      <c r="B2226" t="s">
        <v>280</v>
      </c>
      <c r="D2226" t="s">
        <v>88</v>
      </c>
      <c r="E2226" s="1">
        <v>2912</v>
      </c>
      <c r="F2226" s="2">
        <v>0.65</v>
      </c>
      <c r="G2226" s="2"/>
    </row>
    <row r="2227" spans="1:7" customFormat="1" x14ac:dyDescent="0.25">
      <c r="A2227" t="s">
        <v>290</v>
      </c>
      <c r="B2227" t="s">
        <v>291</v>
      </c>
      <c r="D2227" t="s">
        <v>65</v>
      </c>
      <c r="E2227">
        <v>3.2000000000000001E-2</v>
      </c>
      <c r="F2227" s="2">
        <v>300</v>
      </c>
      <c r="G2227" s="2">
        <v>9.4499999999999993</v>
      </c>
    </row>
    <row r="2228" spans="1:7" customFormat="1" x14ac:dyDescent="0.25">
      <c r="A2228" t="s">
        <v>516</v>
      </c>
      <c r="B2228" t="s">
        <v>517</v>
      </c>
      <c r="D2228" t="s">
        <v>65</v>
      </c>
      <c r="E2228">
        <v>1</v>
      </c>
      <c r="F2228" s="2">
        <v>2369</v>
      </c>
      <c r="G2228" s="2">
        <v>2369</v>
      </c>
    </row>
    <row r="2229" spans="1:7" customFormat="1" x14ac:dyDescent="0.25">
      <c r="A2229" t="s">
        <v>311</v>
      </c>
      <c r="B2229" t="s">
        <v>312</v>
      </c>
      <c r="D2229" t="s">
        <v>65</v>
      </c>
      <c r="E2229">
        <v>2.5000000000000001E-2</v>
      </c>
      <c r="F2229" s="2"/>
      <c r="G2229" s="2"/>
    </row>
    <row r="2230" spans="1:7" customFormat="1" x14ac:dyDescent="0.25">
      <c r="A2230" t="s">
        <v>313</v>
      </c>
      <c r="B2230" t="s">
        <v>314</v>
      </c>
      <c r="D2230" t="s">
        <v>65</v>
      </c>
      <c r="E2230">
        <v>1.05</v>
      </c>
      <c r="F2230" s="2">
        <v>50</v>
      </c>
      <c r="G2230" s="2">
        <v>52.5</v>
      </c>
    </row>
    <row r="2231" spans="1:7" customFormat="1" x14ac:dyDescent="0.25">
      <c r="A2231" t="s">
        <v>315</v>
      </c>
      <c r="B2231" t="s">
        <v>316</v>
      </c>
      <c r="D2231" t="s">
        <v>79</v>
      </c>
      <c r="E2231" s="1">
        <v>390000</v>
      </c>
      <c r="F2231" s="2">
        <v>34.57</v>
      </c>
      <c r="G2231" s="2"/>
    </row>
    <row r="2232" spans="1:7" customFormat="1" x14ac:dyDescent="0.25">
      <c r="F2232" s="2"/>
      <c r="G2232" s="2"/>
    </row>
    <row r="2233" spans="1:7" x14ac:dyDescent="0.25">
      <c r="A2233" s="3"/>
      <c r="B2233" s="3"/>
      <c r="C2233" s="3"/>
      <c r="D2233" s="5" t="s">
        <v>31</v>
      </c>
      <c r="E2233" s="3"/>
      <c r="F2233" s="4"/>
      <c r="G2233" s="4">
        <v>2431.6</v>
      </c>
    </row>
    <row r="2234" spans="1:7" x14ac:dyDescent="0.25">
      <c r="A2234" s="3"/>
      <c r="B2234" s="3"/>
      <c r="C2234" s="3"/>
      <c r="D2234" s="5" t="s">
        <v>32</v>
      </c>
      <c r="E2234" s="3"/>
      <c r="F2234" s="4"/>
      <c r="G2234" s="4">
        <v>585.30999999999995</v>
      </c>
    </row>
    <row r="2235" spans="1:7" x14ac:dyDescent="0.25">
      <c r="A2235" s="3"/>
      <c r="B2235" s="3"/>
      <c r="C2235" s="3"/>
      <c r="D2235" s="5" t="s">
        <v>33</v>
      </c>
      <c r="E2235" s="3"/>
      <c r="F2235" s="4"/>
      <c r="G2235" s="4">
        <v>142.05000000000001</v>
      </c>
    </row>
    <row r="2236" spans="1:7" x14ac:dyDescent="0.25">
      <c r="A2236" s="3"/>
      <c r="B2236" s="3"/>
      <c r="C2236" s="3"/>
      <c r="D2236" s="5" t="s">
        <v>34</v>
      </c>
      <c r="E2236" s="3"/>
      <c r="F2236" s="4"/>
      <c r="G2236" s="4">
        <v>34.57</v>
      </c>
    </row>
    <row r="2237" spans="1:7" customFormat="1" x14ac:dyDescent="0.25">
      <c r="F2237" s="2"/>
      <c r="G2237" s="2"/>
    </row>
    <row r="2238" spans="1:7" x14ac:dyDescent="0.25">
      <c r="A2238" s="3"/>
      <c r="B2238" s="5"/>
      <c r="C2238" s="5"/>
      <c r="D2238" s="5" t="s">
        <v>35</v>
      </c>
      <c r="E2238" s="3"/>
      <c r="F2238" s="4"/>
      <c r="G2238" s="4">
        <v>3190.04</v>
      </c>
    </row>
    <row r="2239" spans="1:7" x14ac:dyDescent="0.25">
      <c r="A2239" s="3"/>
      <c r="B2239" s="5"/>
      <c r="C2239" s="5"/>
      <c r="D2239" s="5" t="s">
        <v>36</v>
      </c>
      <c r="E2239" s="3"/>
      <c r="F2239" s="4"/>
      <c r="G2239" s="4">
        <v>12122152</v>
      </c>
    </row>
    <row r="2240" spans="1:7" x14ac:dyDescent="0.25">
      <c r="A2240" s="6" t="s">
        <v>519</v>
      </c>
      <c r="B2240" s="6" t="s">
        <v>520</v>
      </c>
      <c r="C2240" s="6"/>
      <c r="D2240" s="6" t="s">
        <v>47</v>
      </c>
      <c r="E2240" s="7">
        <v>26</v>
      </c>
      <c r="F2240" s="7"/>
      <c r="G2240" s="7"/>
    </row>
    <row r="2241" spans="1:7" customFormat="1" x14ac:dyDescent="0.25">
      <c r="F2241" s="2"/>
      <c r="G2241" s="2"/>
    </row>
    <row r="2242" spans="1:7" x14ac:dyDescent="0.25">
      <c r="A2242" s="3"/>
      <c r="B2242" s="3"/>
      <c r="C2242" s="3"/>
      <c r="D2242" s="3"/>
      <c r="E2242" s="3"/>
      <c r="F2242" s="4"/>
      <c r="G2242" s="4"/>
    </row>
    <row r="2243" spans="1:7" x14ac:dyDescent="0.25">
      <c r="A2243" s="12" t="s">
        <v>5</v>
      </c>
      <c r="B2243" s="12" t="s">
        <v>6</v>
      </c>
      <c r="C2243" s="12"/>
      <c r="D2243" s="8" t="s">
        <v>7</v>
      </c>
      <c r="E2243" s="8" t="s">
        <v>8</v>
      </c>
      <c r="F2243" s="9" t="s">
        <v>4</v>
      </c>
      <c r="G2243" s="9" t="s">
        <v>1205</v>
      </c>
    </row>
    <row r="2244" spans="1:7" x14ac:dyDescent="0.25">
      <c r="F2244" s="8" t="s">
        <v>9</v>
      </c>
      <c r="G2244" s="8" t="s">
        <v>9</v>
      </c>
    </row>
    <row r="2245" spans="1:7" customFormat="1" x14ac:dyDescent="0.25">
      <c r="F2245" s="2"/>
      <c r="G2245" s="2"/>
    </row>
    <row r="2246" spans="1:7" customFormat="1" x14ac:dyDescent="0.25">
      <c r="A2246" t="s">
        <v>388</v>
      </c>
      <c r="B2246" t="s">
        <v>389</v>
      </c>
      <c r="D2246" t="s">
        <v>47</v>
      </c>
      <c r="E2246">
        <v>1</v>
      </c>
      <c r="F2246" s="2"/>
      <c r="G2246" s="2"/>
    </row>
    <row r="2247" spans="1:7" customFormat="1" x14ac:dyDescent="0.25">
      <c r="A2247" t="s">
        <v>50</v>
      </c>
      <c r="B2247" t="s">
        <v>51</v>
      </c>
      <c r="D2247" t="s">
        <v>14</v>
      </c>
      <c r="E2247">
        <v>1</v>
      </c>
      <c r="F2247" s="2"/>
      <c r="G2247" s="2"/>
    </row>
    <row r="2248" spans="1:7" customFormat="1" x14ac:dyDescent="0.25">
      <c r="A2248" t="s">
        <v>52</v>
      </c>
      <c r="B2248" t="s">
        <v>53</v>
      </c>
      <c r="D2248" t="s">
        <v>14</v>
      </c>
      <c r="E2248">
        <v>1</v>
      </c>
      <c r="F2248" s="2">
        <v>5418</v>
      </c>
      <c r="G2248" s="2">
        <v>5418</v>
      </c>
    </row>
    <row r="2249" spans="1:7" customFormat="1" x14ac:dyDescent="0.25">
      <c r="A2249" t="s">
        <v>54</v>
      </c>
      <c r="B2249" t="s">
        <v>55</v>
      </c>
      <c r="D2249" t="s">
        <v>56</v>
      </c>
      <c r="E2249">
        <v>1</v>
      </c>
      <c r="F2249" s="2">
        <v>1543.99</v>
      </c>
      <c r="G2249" s="2">
        <v>1543.99</v>
      </c>
    </row>
    <row r="2250" spans="1:7" customFormat="1" x14ac:dyDescent="0.25">
      <c r="A2250" t="s">
        <v>390</v>
      </c>
      <c r="B2250" t="s">
        <v>391</v>
      </c>
      <c r="D2250" t="s">
        <v>18</v>
      </c>
      <c r="E2250">
        <v>0.2</v>
      </c>
      <c r="F2250" s="2">
        <v>1300</v>
      </c>
      <c r="G2250" s="2">
        <v>260</v>
      </c>
    </row>
    <row r="2251" spans="1:7" customFormat="1" x14ac:dyDescent="0.25">
      <c r="A2251" t="s">
        <v>392</v>
      </c>
      <c r="B2251" t="s">
        <v>393</v>
      </c>
      <c r="D2251" t="s">
        <v>174</v>
      </c>
      <c r="E2251">
        <v>5.0000000000000001E-3</v>
      </c>
      <c r="F2251" s="2">
        <v>95000</v>
      </c>
      <c r="G2251" s="2">
        <v>475</v>
      </c>
    </row>
    <row r="2252" spans="1:7" customFormat="1" x14ac:dyDescent="0.25">
      <c r="F2252" s="2"/>
      <c r="G2252" s="2"/>
    </row>
    <row r="2253" spans="1:7" x14ac:dyDescent="0.25">
      <c r="A2253" s="3"/>
      <c r="B2253" s="3"/>
      <c r="C2253" s="3"/>
      <c r="D2253" s="5" t="s">
        <v>31</v>
      </c>
      <c r="E2253" s="3"/>
      <c r="F2253" s="4"/>
      <c r="G2253" s="4">
        <v>475</v>
      </c>
    </row>
    <row r="2254" spans="1:7" x14ac:dyDescent="0.25">
      <c r="A2254" s="3"/>
      <c r="B2254" s="3"/>
      <c r="C2254" s="3"/>
      <c r="D2254" s="5" t="s">
        <v>32</v>
      </c>
      <c r="E2254" s="3"/>
      <c r="F2254" s="4"/>
      <c r="G2254" s="4">
        <v>5418</v>
      </c>
    </row>
    <row r="2255" spans="1:7" x14ac:dyDescent="0.25">
      <c r="A2255" s="3"/>
      <c r="B2255" s="3"/>
      <c r="C2255" s="3"/>
      <c r="D2255" s="5" t="s">
        <v>33</v>
      </c>
      <c r="E2255" s="3"/>
      <c r="F2255" s="4"/>
      <c r="G2255" s="4">
        <v>1803.99</v>
      </c>
    </row>
    <row r="2256" spans="1:7" customFormat="1" x14ac:dyDescent="0.25">
      <c r="F2256" s="2"/>
      <c r="G2256" s="2"/>
    </row>
    <row r="2257" spans="1:7" x14ac:dyDescent="0.25">
      <c r="A2257" s="3"/>
      <c r="B2257" s="5"/>
      <c r="C2257" s="5"/>
      <c r="D2257" s="5" t="s">
        <v>35</v>
      </c>
      <c r="E2257" s="3"/>
      <c r="F2257" s="4"/>
      <c r="G2257" s="4">
        <v>7696.99</v>
      </c>
    </row>
    <row r="2258" spans="1:7" x14ac:dyDescent="0.25">
      <c r="A2258" s="3"/>
      <c r="B2258" s="5"/>
      <c r="C2258" s="5"/>
      <c r="D2258" s="5" t="s">
        <v>36</v>
      </c>
      <c r="E2258" s="3"/>
      <c r="F2258" s="4"/>
      <c r="G2258" s="4">
        <v>200121.74</v>
      </c>
    </row>
    <row r="2259" spans="1:7" x14ac:dyDescent="0.25">
      <c r="A2259" s="6" t="s">
        <v>521</v>
      </c>
      <c r="B2259" s="6" t="s">
        <v>522</v>
      </c>
      <c r="C2259" s="6"/>
      <c r="D2259" s="6" t="s">
        <v>88</v>
      </c>
      <c r="E2259" s="7">
        <v>2.5</v>
      </c>
      <c r="F2259" s="7"/>
      <c r="G2259" s="7"/>
    </row>
    <row r="2260" spans="1:7" customFormat="1" x14ac:dyDescent="0.25">
      <c r="F2260" s="2"/>
      <c r="G2260" s="2"/>
    </row>
    <row r="2261" spans="1:7" x14ac:dyDescent="0.25">
      <c r="A2261" s="3"/>
      <c r="B2261" s="3"/>
      <c r="C2261" s="3"/>
      <c r="D2261" s="3"/>
      <c r="E2261" s="3"/>
      <c r="F2261" s="4"/>
      <c r="G2261" s="4"/>
    </row>
    <row r="2262" spans="1:7" x14ac:dyDescent="0.25">
      <c r="A2262" s="12" t="s">
        <v>5</v>
      </c>
      <c r="B2262" s="12" t="s">
        <v>6</v>
      </c>
      <c r="C2262" s="12"/>
      <c r="D2262" s="8" t="s">
        <v>7</v>
      </c>
      <c r="E2262" s="8" t="s">
        <v>8</v>
      </c>
      <c r="F2262" s="9" t="s">
        <v>4</v>
      </c>
      <c r="G2262" s="9" t="s">
        <v>1205</v>
      </c>
    </row>
    <row r="2263" spans="1:7" x14ac:dyDescent="0.25">
      <c r="F2263" s="8" t="s">
        <v>9</v>
      </c>
      <c r="G2263" s="8" t="s">
        <v>9</v>
      </c>
    </row>
    <row r="2264" spans="1:7" customFormat="1" x14ac:dyDescent="0.25">
      <c r="F2264" s="2"/>
      <c r="G2264" s="2"/>
    </row>
    <row r="2265" spans="1:7" customFormat="1" x14ac:dyDescent="0.25">
      <c r="A2265" t="s">
        <v>335</v>
      </c>
      <c r="B2265" t="s">
        <v>336</v>
      </c>
      <c r="D2265" t="s">
        <v>3</v>
      </c>
      <c r="E2265">
        <v>0.2</v>
      </c>
      <c r="F2265" s="2"/>
      <c r="G2265" s="2"/>
    </row>
    <row r="2266" spans="1:7" customFormat="1" x14ac:dyDescent="0.25">
      <c r="A2266" t="s">
        <v>50</v>
      </c>
      <c r="B2266" t="s">
        <v>51</v>
      </c>
      <c r="D2266" t="s">
        <v>14</v>
      </c>
      <c r="E2266">
        <v>1.1000000000000001</v>
      </c>
      <c r="F2266" s="2"/>
      <c r="G2266" s="2"/>
    </row>
    <row r="2267" spans="1:7" customFormat="1" x14ac:dyDescent="0.25">
      <c r="A2267" t="s">
        <v>52</v>
      </c>
      <c r="B2267" t="s">
        <v>53</v>
      </c>
      <c r="D2267" t="s">
        <v>14</v>
      </c>
      <c r="E2267">
        <v>1.1000000000000001</v>
      </c>
      <c r="F2267" s="2">
        <v>5418</v>
      </c>
      <c r="G2267" s="2">
        <v>5959.8</v>
      </c>
    </row>
    <row r="2268" spans="1:7" customFormat="1" x14ac:dyDescent="0.25">
      <c r="A2268" t="s">
        <v>54</v>
      </c>
      <c r="B2268" t="s">
        <v>55</v>
      </c>
      <c r="D2268" t="s">
        <v>56</v>
      </c>
      <c r="E2268">
        <v>1.1000000000000001</v>
      </c>
      <c r="F2268" s="2">
        <v>1543.99</v>
      </c>
      <c r="G2268" s="2">
        <v>1698.39</v>
      </c>
    </row>
    <row r="2269" spans="1:7" customFormat="1" x14ac:dyDescent="0.25">
      <c r="A2269" t="s">
        <v>337</v>
      </c>
      <c r="B2269" t="s">
        <v>338</v>
      </c>
      <c r="D2269" t="s">
        <v>18</v>
      </c>
      <c r="E2269">
        <v>0.75</v>
      </c>
      <c r="F2269" s="2">
        <v>3500</v>
      </c>
      <c r="G2269" s="2">
        <v>2625</v>
      </c>
    </row>
    <row r="2270" spans="1:7" customFormat="1" x14ac:dyDescent="0.25">
      <c r="A2270" t="s">
        <v>339</v>
      </c>
      <c r="B2270" t="s">
        <v>340</v>
      </c>
      <c r="D2270" t="s">
        <v>18</v>
      </c>
      <c r="E2270">
        <v>1</v>
      </c>
      <c r="F2270" s="2">
        <v>1500</v>
      </c>
      <c r="G2270" s="2">
        <v>1500</v>
      </c>
    </row>
    <row r="2271" spans="1:7" customFormat="1" x14ac:dyDescent="0.25">
      <c r="A2271" t="s">
        <v>21</v>
      </c>
      <c r="B2271" t="s">
        <v>22</v>
      </c>
      <c r="D2271" t="s">
        <v>23</v>
      </c>
      <c r="E2271">
        <v>0.8</v>
      </c>
      <c r="F2271" s="2">
        <v>600</v>
      </c>
      <c r="G2271" s="2">
        <v>480</v>
      </c>
    </row>
    <row r="2272" spans="1:7" customFormat="1" x14ac:dyDescent="0.25">
      <c r="F2272" s="2"/>
      <c r="G2272" s="2"/>
    </row>
    <row r="2273" spans="1:7" x14ac:dyDescent="0.25">
      <c r="A2273" s="3"/>
      <c r="B2273" s="3"/>
      <c r="C2273" s="3"/>
      <c r="D2273" s="5" t="s">
        <v>31</v>
      </c>
      <c r="E2273" s="3"/>
      <c r="F2273" s="4"/>
      <c r="G2273" s="4">
        <v>480</v>
      </c>
    </row>
    <row r="2274" spans="1:7" x14ac:dyDescent="0.25">
      <c r="A2274" s="3"/>
      <c r="B2274" s="3"/>
      <c r="C2274" s="3"/>
      <c r="D2274" s="5" t="s">
        <v>32</v>
      </c>
      <c r="E2274" s="3"/>
      <c r="F2274" s="4"/>
      <c r="G2274" s="4">
        <v>5959.8</v>
      </c>
    </row>
    <row r="2275" spans="1:7" x14ac:dyDescent="0.25">
      <c r="A2275" s="3"/>
      <c r="B2275" s="3"/>
      <c r="C2275" s="3"/>
      <c r="D2275" s="5" t="s">
        <v>33</v>
      </c>
      <c r="E2275" s="3"/>
      <c r="F2275" s="4"/>
      <c r="G2275" s="4">
        <v>5823.39</v>
      </c>
    </row>
    <row r="2276" spans="1:7" customFormat="1" x14ac:dyDescent="0.25">
      <c r="F2276" s="2"/>
      <c r="G2276" s="2"/>
    </row>
    <row r="2277" spans="1:7" x14ac:dyDescent="0.25">
      <c r="A2277" s="3"/>
      <c r="B2277" s="5"/>
      <c r="C2277" s="5"/>
      <c r="D2277" s="5" t="s">
        <v>35</v>
      </c>
      <c r="E2277" s="3"/>
      <c r="F2277" s="4"/>
      <c r="G2277" s="4">
        <v>12263.19</v>
      </c>
    </row>
    <row r="2278" spans="1:7" x14ac:dyDescent="0.25">
      <c r="A2278" s="3"/>
      <c r="B2278" s="5"/>
      <c r="C2278" s="5"/>
      <c r="D2278" s="5" t="s">
        <v>36</v>
      </c>
      <c r="E2278" s="3"/>
      <c r="F2278" s="4"/>
      <c r="G2278" s="4">
        <v>30657.98</v>
      </c>
    </row>
    <row r="2279" spans="1:7" x14ac:dyDescent="0.25">
      <c r="A2279" s="6" t="s">
        <v>523</v>
      </c>
      <c r="B2279" s="6" t="s">
        <v>397</v>
      </c>
      <c r="C2279" s="6"/>
      <c r="D2279" s="6" t="s">
        <v>3</v>
      </c>
      <c r="E2279" s="7">
        <v>11.9</v>
      </c>
      <c r="F2279" s="7"/>
      <c r="G2279" s="7"/>
    </row>
    <row r="2280" spans="1:7" customFormat="1" x14ac:dyDescent="0.25">
      <c r="F2280" s="2"/>
      <c r="G2280" s="2"/>
    </row>
    <row r="2281" spans="1:7" x14ac:dyDescent="0.25">
      <c r="A2281" s="3"/>
      <c r="B2281" s="3"/>
      <c r="C2281" s="3"/>
      <c r="D2281" s="3"/>
      <c r="E2281" s="3"/>
      <c r="F2281" s="4"/>
      <c r="G2281" s="4"/>
    </row>
    <row r="2282" spans="1:7" x14ac:dyDescent="0.25">
      <c r="A2282" s="12" t="s">
        <v>5</v>
      </c>
      <c r="B2282" s="12" t="s">
        <v>6</v>
      </c>
      <c r="C2282" s="12"/>
      <c r="D2282" s="8" t="s">
        <v>7</v>
      </c>
      <c r="E2282" s="8" t="s">
        <v>8</v>
      </c>
      <c r="F2282" s="9" t="s">
        <v>4</v>
      </c>
      <c r="G2282" s="9" t="s">
        <v>1205</v>
      </c>
    </row>
    <row r="2283" spans="1:7" x14ac:dyDescent="0.25">
      <c r="F2283" s="8" t="s">
        <v>9</v>
      </c>
      <c r="G2283" s="8" t="s">
        <v>9</v>
      </c>
    </row>
    <row r="2284" spans="1:7" customFormat="1" x14ac:dyDescent="0.25">
      <c r="F2284" s="2"/>
      <c r="G2284" s="2"/>
    </row>
    <row r="2285" spans="1:7" customFormat="1" x14ac:dyDescent="0.25">
      <c r="A2285" t="s">
        <v>131</v>
      </c>
      <c r="B2285" t="s">
        <v>132</v>
      </c>
      <c r="D2285" t="s">
        <v>3</v>
      </c>
      <c r="E2285">
        <v>1</v>
      </c>
      <c r="F2285" s="2"/>
      <c r="G2285" s="2"/>
    </row>
    <row r="2286" spans="1:7" customFormat="1" x14ac:dyDescent="0.25">
      <c r="A2286" t="s">
        <v>12</v>
      </c>
      <c r="B2286" t="s">
        <v>13</v>
      </c>
      <c r="D2286" t="s">
        <v>14</v>
      </c>
      <c r="E2286">
        <v>0.2</v>
      </c>
      <c r="F2286" s="2"/>
      <c r="G2286" s="2"/>
    </row>
    <row r="2287" spans="1:7" customFormat="1" x14ac:dyDescent="0.25">
      <c r="A2287" t="s">
        <v>15</v>
      </c>
      <c r="B2287" t="s">
        <v>13</v>
      </c>
      <c r="D2287" t="s">
        <v>14</v>
      </c>
      <c r="E2287">
        <v>0.2</v>
      </c>
      <c r="F2287" s="2">
        <v>5209</v>
      </c>
      <c r="G2287" s="2">
        <v>1041.8</v>
      </c>
    </row>
    <row r="2288" spans="1:7" customFormat="1" x14ac:dyDescent="0.25">
      <c r="A2288" t="s">
        <v>19</v>
      </c>
      <c r="B2288" t="s">
        <v>20</v>
      </c>
      <c r="D2288" t="s">
        <v>18</v>
      </c>
      <c r="E2288">
        <v>9.0999999999999998E-2</v>
      </c>
      <c r="F2288" s="2">
        <v>17171</v>
      </c>
      <c r="G2288" s="2">
        <v>1568.28</v>
      </c>
    </row>
    <row r="2289" spans="1:7" customFormat="1" x14ac:dyDescent="0.25">
      <c r="A2289" t="s">
        <v>133</v>
      </c>
      <c r="B2289" t="s">
        <v>134</v>
      </c>
      <c r="D2289" t="s">
        <v>18</v>
      </c>
      <c r="E2289">
        <v>9.2999999999999999E-2</v>
      </c>
      <c r="F2289" s="2">
        <v>23995</v>
      </c>
      <c r="G2289" s="2">
        <v>2239.5300000000002</v>
      </c>
    </row>
    <row r="2290" spans="1:7" customFormat="1" x14ac:dyDescent="0.25">
      <c r="A2290" t="s">
        <v>21</v>
      </c>
      <c r="B2290" t="s">
        <v>22</v>
      </c>
      <c r="D2290" t="s">
        <v>23</v>
      </c>
      <c r="E2290">
        <v>1.8</v>
      </c>
      <c r="F2290" s="2">
        <v>600</v>
      </c>
      <c r="G2290" s="2">
        <v>1080</v>
      </c>
    </row>
    <row r="2291" spans="1:7" customFormat="1" x14ac:dyDescent="0.25">
      <c r="A2291" t="s">
        <v>135</v>
      </c>
      <c r="B2291" t="s">
        <v>136</v>
      </c>
      <c r="D2291" t="s">
        <v>137</v>
      </c>
      <c r="E2291">
        <v>1</v>
      </c>
      <c r="F2291" s="2">
        <v>850</v>
      </c>
      <c r="G2291" s="2">
        <v>850</v>
      </c>
    </row>
    <row r="2292" spans="1:7" customFormat="1" x14ac:dyDescent="0.25">
      <c r="F2292" s="2"/>
      <c r="G2292" s="2"/>
    </row>
    <row r="2293" spans="1:7" x14ac:dyDescent="0.25">
      <c r="A2293" s="3"/>
      <c r="B2293" s="3"/>
      <c r="C2293" s="3"/>
      <c r="D2293" s="5" t="s">
        <v>31</v>
      </c>
      <c r="E2293" s="3"/>
      <c r="F2293" s="4"/>
      <c r="G2293" s="4">
        <v>1930</v>
      </c>
    </row>
    <row r="2294" spans="1:7" x14ac:dyDescent="0.25">
      <c r="A2294" s="3"/>
      <c r="B2294" s="3"/>
      <c r="C2294" s="3"/>
      <c r="D2294" s="5" t="s">
        <v>32</v>
      </c>
      <c r="E2294" s="3"/>
      <c r="F2294" s="4"/>
      <c r="G2294" s="4">
        <v>1041.8</v>
      </c>
    </row>
    <row r="2295" spans="1:7" x14ac:dyDescent="0.25">
      <c r="A2295" s="3"/>
      <c r="B2295" s="3"/>
      <c r="C2295" s="3"/>
      <c r="D2295" s="5" t="s">
        <v>33</v>
      </c>
      <c r="E2295" s="3"/>
      <c r="F2295" s="4"/>
      <c r="G2295" s="4">
        <v>3807.81</v>
      </c>
    </row>
    <row r="2296" spans="1:7" customFormat="1" x14ac:dyDescent="0.25">
      <c r="F2296" s="2"/>
      <c r="G2296" s="2"/>
    </row>
    <row r="2297" spans="1:7" x14ac:dyDescent="0.25">
      <c r="A2297" s="3"/>
      <c r="B2297" s="5"/>
      <c r="C2297" s="5"/>
      <c r="D2297" s="5" t="s">
        <v>35</v>
      </c>
      <c r="E2297" s="3"/>
      <c r="F2297" s="4"/>
      <c r="G2297" s="4">
        <v>6779.61</v>
      </c>
    </row>
    <row r="2298" spans="1:7" x14ac:dyDescent="0.25">
      <c r="A2298" s="3"/>
      <c r="B2298" s="5"/>
      <c r="C2298" s="5"/>
      <c r="D2298" s="5" t="s">
        <v>36</v>
      </c>
      <c r="E2298" s="3"/>
      <c r="F2298" s="4"/>
      <c r="G2298" s="4">
        <v>80677.36</v>
      </c>
    </row>
    <row r="2299" spans="1:7" x14ac:dyDescent="0.25">
      <c r="A2299" s="6" t="s">
        <v>524</v>
      </c>
      <c r="B2299" s="6" t="s">
        <v>399</v>
      </c>
      <c r="C2299" s="6"/>
      <c r="D2299" s="6" t="s">
        <v>3</v>
      </c>
      <c r="E2299" s="7">
        <v>0.5</v>
      </c>
      <c r="F2299" s="7"/>
      <c r="G2299" s="7"/>
    </row>
    <row r="2300" spans="1:7" customFormat="1" x14ac:dyDescent="0.25">
      <c r="F2300" s="2"/>
      <c r="G2300" s="2"/>
    </row>
    <row r="2301" spans="1:7" x14ac:dyDescent="0.25">
      <c r="A2301" s="3"/>
      <c r="B2301" s="3"/>
      <c r="C2301" s="3"/>
      <c r="D2301" s="3"/>
      <c r="E2301" s="3"/>
      <c r="F2301" s="4"/>
      <c r="G2301" s="4"/>
    </row>
    <row r="2302" spans="1:7" x14ac:dyDescent="0.25">
      <c r="A2302" s="12" t="s">
        <v>5</v>
      </c>
      <c r="B2302" s="12" t="s">
        <v>6</v>
      </c>
      <c r="C2302" s="12"/>
      <c r="D2302" s="8" t="s">
        <v>7</v>
      </c>
      <c r="E2302" s="8" t="s">
        <v>8</v>
      </c>
      <c r="F2302" s="9" t="s">
        <v>4</v>
      </c>
      <c r="G2302" s="9" t="s">
        <v>1205</v>
      </c>
    </row>
    <row r="2303" spans="1:7" x14ac:dyDescent="0.25">
      <c r="F2303" s="8" t="s">
        <v>9</v>
      </c>
      <c r="G2303" s="8" t="s">
        <v>9</v>
      </c>
    </row>
    <row r="2304" spans="1:7" customFormat="1" x14ac:dyDescent="0.25">
      <c r="F2304" s="2"/>
      <c r="G2304" s="2"/>
    </row>
    <row r="2305" spans="1:7" customFormat="1" x14ac:dyDescent="0.25">
      <c r="A2305" t="s">
        <v>150</v>
      </c>
      <c r="B2305" t="s">
        <v>151</v>
      </c>
      <c r="D2305" t="s">
        <v>3</v>
      </c>
      <c r="E2305">
        <v>1.2</v>
      </c>
      <c r="F2305" s="2"/>
      <c r="G2305" s="2"/>
    </row>
    <row r="2306" spans="1:7" customFormat="1" x14ac:dyDescent="0.25">
      <c r="A2306" t="s">
        <v>50</v>
      </c>
      <c r="B2306" t="s">
        <v>51</v>
      </c>
      <c r="D2306" t="s">
        <v>14</v>
      </c>
      <c r="E2306">
        <v>3.6</v>
      </c>
      <c r="F2306" s="2"/>
      <c r="G2306" s="2"/>
    </row>
    <row r="2307" spans="1:7" customFormat="1" x14ac:dyDescent="0.25">
      <c r="A2307" t="s">
        <v>52</v>
      </c>
      <c r="B2307" t="s">
        <v>53</v>
      </c>
      <c r="D2307" t="s">
        <v>14</v>
      </c>
      <c r="E2307">
        <v>3.6</v>
      </c>
      <c r="F2307" s="2">
        <v>5418</v>
      </c>
      <c r="G2307" s="2">
        <v>19504.8</v>
      </c>
    </row>
    <row r="2308" spans="1:7" customFormat="1" x14ac:dyDescent="0.25">
      <c r="A2308" t="s">
        <v>54</v>
      </c>
      <c r="B2308" t="s">
        <v>55</v>
      </c>
      <c r="D2308" t="s">
        <v>56</v>
      </c>
      <c r="E2308">
        <v>3.6</v>
      </c>
      <c r="F2308" s="2">
        <v>1543.99</v>
      </c>
      <c r="G2308" s="2">
        <v>5558.36</v>
      </c>
    </row>
    <row r="2309" spans="1:7" customFormat="1" x14ac:dyDescent="0.25">
      <c r="A2309" t="s">
        <v>152</v>
      </c>
      <c r="B2309" t="s">
        <v>153</v>
      </c>
      <c r="D2309" t="s">
        <v>88</v>
      </c>
      <c r="E2309">
        <v>12</v>
      </c>
      <c r="F2309" s="2">
        <v>350</v>
      </c>
      <c r="G2309" s="2">
        <v>4200</v>
      </c>
    </row>
    <row r="2310" spans="1:7" customFormat="1" x14ac:dyDescent="0.25">
      <c r="A2310" t="s">
        <v>154</v>
      </c>
      <c r="B2310" t="s">
        <v>155</v>
      </c>
      <c r="D2310" t="s">
        <v>3</v>
      </c>
      <c r="E2310">
        <v>1.2</v>
      </c>
      <c r="F2310" s="2">
        <v>43300</v>
      </c>
      <c r="G2310" s="2">
        <v>51960</v>
      </c>
    </row>
    <row r="2311" spans="1:7" customFormat="1" x14ac:dyDescent="0.25">
      <c r="F2311" s="2"/>
      <c r="G2311" s="2"/>
    </row>
    <row r="2312" spans="1:7" x14ac:dyDescent="0.25">
      <c r="A2312" s="3"/>
      <c r="B2312" s="3"/>
      <c r="C2312" s="3"/>
      <c r="D2312" s="5" t="s">
        <v>31</v>
      </c>
      <c r="E2312" s="3"/>
      <c r="F2312" s="4"/>
      <c r="G2312" s="4">
        <v>56160</v>
      </c>
    </row>
    <row r="2313" spans="1:7" x14ac:dyDescent="0.25">
      <c r="A2313" s="3"/>
      <c r="B2313" s="3"/>
      <c r="C2313" s="3"/>
      <c r="D2313" s="5" t="s">
        <v>32</v>
      </c>
      <c r="E2313" s="3"/>
      <c r="F2313" s="4"/>
      <c r="G2313" s="4">
        <v>19504.8</v>
      </c>
    </row>
    <row r="2314" spans="1:7" x14ac:dyDescent="0.25">
      <c r="A2314" s="3"/>
      <c r="B2314" s="3"/>
      <c r="C2314" s="3"/>
      <c r="D2314" s="5" t="s">
        <v>33</v>
      </c>
      <c r="E2314" s="3"/>
      <c r="F2314" s="4"/>
      <c r="G2314" s="4">
        <v>5558.36</v>
      </c>
    </row>
    <row r="2315" spans="1:7" customFormat="1" x14ac:dyDescent="0.25">
      <c r="F2315" s="2"/>
      <c r="G2315" s="2"/>
    </row>
    <row r="2316" spans="1:7" x14ac:dyDescent="0.25">
      <c r="A2316" s="3"/>
      <c r="B2316" s="5"/>
      <c r="C2316" s="5"/>
      <c r="D2316" s="5" t="s">
        <v>35</v>
      </c>
      <c r="E2316" s="3"/>
      <c r="F2316" s="4"/>
      <c r="G2316" s="4">
        <v>81223.16</v>
      </c>
    </row>
    <row r="2317" spans="1:7" x14ac:dyDescent="0.25">
      <c r="A2317" s="3"/>
      <c r="B2317" s="5"/>
      <c r="C2317" s="5"/>
      <c r="D2317" s="5" t="s">
        <v>36</v>
      </c>
      <c r="E2317" s="3"/>
      <c r="F2317" s="4"/>
      <c r="G2317" s="4">
        <v>40611.58</v>
      </c>
    </row>
    <row r="2318" spans="1:7" x14ac:dyDescent="0.25">
      <c r="A2318" s="6" t="s">
        <v>525</v>
      </c>
      <c r="B2318" s="6" t="s">
        <v>401</v>
      </c>
      <c r="C2318" s="6"/>
      <c r="D2318" s="6" t="s">
        <v>65</v>
      </c>
      <c r="E2318" s="7">
        <v>3480</v>
      </c>
      <c r="F2318" s="7"/>
      <c r="G2318" s="7"/>
    </row>
    <row r="2319" spans="1:7" customFormat="1" x14ac:dyDescent="0.25">
      <c r="F2319" s="2"/>
      <c r="G2319" s="2"/>
    </row>
    <row r="2320" spans="1:7" x14ac:dyDescent="0.25">
      <c r="A2320" s="3"/>
      <c r="B2320" s="3"/>
      <c r="C2320" s="3"/>
      <c r="D2320" s="3"/>
      <c r="E2320" s="3"/>
      <c r="F2320" s="4"/>
      <c r="G2320" s="4"/>
    </row>
    <row r="2321" spans="1:7" x14ac:dyDescent="0.25">
      <c r="A2321" s="12" t="s">
        <v>5</v>
      </c>
      <c r="B2321" s="12" t="s">
        <v>6</v>
      </c>
      <c r="C2321" s="12"/>
      <c r="D2321" s="8" t="s">
        <v>7</v>
      </c>
      <c r="E2321" s="8" t="s">
        <v>8</v>
      </c>
      <c r="F2321" s="9" t="s">
        <v>4</v>
      </c>
      <c r="G2321" s="9" t="s">
        <v>1205</v>
      </c>
    </row>
    <row r="2322" spans="1:7" x14ac:dyDescent="0.25">
      <c r="F2322" s="8" t="s">
        <v>9</v>
      </c>
      <c r="G2322" s="8" t="s">
        <v>9</v>
      </c>
    </row>
    <row r="2323" spans="1:7" customFormat="1" x14ac:dyDescent="0.25">
      <c r="F2323" s="2"/>
      <c r="G2323" s="2"/>
    </row>
    <row r="2324" spans="1:7" customFormat="1" x14ac:dyDescent="0.25">
      <c r="A2324" t="s">
        <v>213</v>
      </c>
      <c r="B2324" t="s">
        <v>214</v>
      </c>
      <c r="D2324" t="s">
        <v>65</v>
      </c>
      <c r="E2324">
        <v>1</v>
      </c>
      <c r="F2324" s="2"/>
      <c r="G2324" s="2"/>
    </row>
    <row r="2325" spans="1:7" customFormat="1" x14ac:dyDescent="0.25">
      <c r="A2325" t="s">
        <v>215</v>
      </c>
      <c r="B2325" t="s">
        <v>216</v>
      </c>
      <c r="D2325" t="s">
        <v>14</v>
      </c>
      <c r="E2325">
        <v>4.4999999999999998E-2</v>
      </c>
      <c r="F2325" s="2"/>
      <c r="G2325" s="2"/>
    </row>
    <row r="2326" spans="1:7" customFormat="1" x14ac:dyDescent="0.25">
      <c r="A2326" t="s">
        <v>217</v>
      </c>
      <c r="B2326" t="s">
        <v>218</v>
      </c>
      <c r="D2326" t="s">
        <v>14</v>
      </c>
      <c r="E2326">
        <v>4.4999999999999998E-2</v>
      </c>
      <c r="F2326" s="2">
        <v>5418</v>
      </c>
      <c r="G2326" s="2">
        <v>243.81</v>
      </c>
    </row>
    <row r="2327" spans="1:7" customFormat="1" x14ac:dyDescent="0.25">
      <c r="A2327" t="s">
        <v>54</v>
      </c>
      <c r="B2327" t="s">
        <v>55</v>
      </c>
      <c r="D2327" t="s">
        <v>56</v>
      </c>
      <c r="E2327">
        <v>4.4999999999999998E-2</v>
      </c>
      <c r="F2327" s="2">
        <v>1543.99</v>
      </c>
      <c r="G2327" s="2">
        <v>69.48</v>
      </c>
    </row>
    <row r="2328" spans="1:7" customFormat="1" x14ac:dyDescent="0.25">
      <c r="A2328" t="s">
        <v>219</v>
      </c>
      <c r="B2328" t="s">
        <v>220</v>
      </c>
      <c r="D2328" t="s">
        <v>65</v>
      </c>
      <c r="E2328">
        <v>1.05</v>
      </c>
      <c r="F2328" s="2">
        <v>480</v>
      </c>
      <c r="G2328" s="2">
        <v>504</v>
      </c>
    </row>
    <row r="2329" spans="1:7" customFormat="1" x14ac:dyDescent="0.25">
      <c r="A2329" t="s">
        <v>221</v>
      </c>
      <c r="B2329" t="s">
        <v>222</v>
      </c>
      <c r="D2329" t="s">
        <v>65</v>
      </c>
      <c r="E2329">
        <v>0.01</v>
      </c>
      <c r="F2329" s="2">
        <v>670</v>
      </c>
      <c r="G2329" s="2">
        <v>6.7</v>
      </c>
    </row>
    <row r="2330" spans="1:7" customFormat="1" x14ac:dyDescent="0.25">
      <c r="A2330" t="s">
        <v>223</v>
      </c>
      <c r="B2330" t="s">
        <v>224</v>
      </c>
      <c r="D2330" t="s">
        <v>76</v>
      </c>
      <c r="E2330" s="1">
        <v>390000</v>
      </c>
      <c r="F2330" s="2">
        <v>12.63</v>
      </c>
      <c r="G2330" s="2"/>
    </row>
    <row r="2331" spans="1:7" customFormat="1" x14ac:dyDescent="0.25">
      <c r="F2331" s="2"/>
      <c r="G2331" s="2"/>
    </row>
    <row r="2332" spans="1:7" x14ac:dyDescent="0.25">
      <c r="A2332" s="3"/>
      <c r="B2332" s="3"/>
      <c r="C2332" s="3"/>
      <c r="D2332" s="5" t="s">
        <v>31</v>
      </c>
      <c r="E2332" s="3"/>
      <c r="F2332" s="4"/>
      <c r="G2332" s="4">
        <v>510.7</v>
      </c>
    </row>
    <row r="2333" spans="1:7" x14ac:dyDescent="0.25">
      <c r="A2333" s="3"/>
      <c r="B2333" s="3"/>
      <c r="C2333" s="3"/>
      <c r="D2333" s="5" t="s">
        <v>32</v>
      </c>
      <c r="E2333" s="3"/>
      <c r="F2333" s="4"/>
      <c r="G2333" s="4">
        <v>243.81</v>
      </c>
    </row>
    <row r="2334" spans="1:7" x14ac:dyDescent="0.25">
      <c r="A2334" s="3"/>
      <c r="B2334" s="3"/>
      <c r="C2334" s="3"/>
      <c r="D2334" s="5" t="s">
        <v>33</v>
      </c>
      <c r="E2334" s="3"/>
      <c r="F2334" s="4"/>
      <c r="G2334" s="4">
        <v>69.48</v>
      </c>
    </row>
    <row r="2335" spans="1:7" x14ac:dyDescent="0.25">
      <c r="A2335" s="3"/>
      <c r="B2335" s="3"/>
      <c r="C2335" s="3"/>
      <c r="D2335" s="5" t="s">
        <v>34</v>
      </c>
      <c r="E2335" s="3"/>
      <c r="F2335" s="4"/>
      <c r="G2335" s="4">
        <v>12.63</v>
      </c>
    </row>
    <row r="2336" spans="1:7" customFormat="1" x14ac:dyDescent="0.25">
      <c r="F2336" s="2"/>
      <c r="G2336" s="2"/>
    </row>
    <row r="2337" spans="1:7" x14ac:dyDescent="0.25">
      <c r="A2337" s="3"/>
      <c r="B2337" s="5"/>
      <c r="C2337" s="5"/>
      <c r="D2337" s="5" t="s">
        <v>35</v>
      </c>
      <c r="E2337" s="3"/>
      <c r="F2337" s="4"/>
      <c r="G2337" s="4">
        <v>836.62</v>
      </c>
    </row>
    <row r="2338" spans="1:7" x14ac:dyDescent="0.25">
      <c r="A2338" s="3"/>
      <c r="B2338" s="5"/>
      <c r="C2338" s="5"/>
      <c r="D2338" s="5" t="s">
        <v>36</v>
      </c>
      <c r="E2338" s="3"/>
      <c r="F2338" s="4"/>
      <c r="G2338" s="4">
        <v>2911437.6</v>
      </c>
    </row>
    <row r="2339" spans="1:7" x14ac:dyDescent="0.25">
      <c r="A2339" s="6" t="s">
        <v>526</v>
      </c>
      <c r="B2339" s="6" t="s">
        <v>527</v>
      </c>
      <c r="C2339" s="6"/>
      <c r="D2339" s="6" t="s">
        <v>88</v>
      </c>
      <c r="E2339" s="7">
        <v>22</v>
      </c>
      <c r="F2339" s="7"/>
      <c r="G2339" s="7"/>
    </row>
    <row r="2340" spans="1:7" customFormat="1" x14ac:dyDescent="0.25">
      <c r="F2340" s="2"/>
      <c r="G2340" s="2"/>
    </row>
    <row r="2341" spans="1:7" x14ac:dyDescent="0.25">
      <c r="A2341" s="3"/>
      <c r="B2341" s="3"/>
      <c r="C2341" s="3"/>
      <c r="D2341" s="3"/>
      <c r="E2341" s="3"/>
      <c r="F2341" s="4"/>
      <c r="G2341" s="4"/>
    </row>
    <row r="2342" spans="1:7" x14ac:dyDescent="0.25">
      <c r="A2342" s="12" t="s">
        <v>5</v>
      </c>
      <c r="B2342" s="12" t="s">
        <v>6</v>
      </c>
      <c r="C2342" s="12"/>
      <c r="D2342" s="8" t="s">
        <v>7</v>
      </c>
      <c r="E2342" s="8" t="s">
        <v>8</v>
      </c>
      <c r="F2342" s="9" t="s">
        <v>4</v>
      </c>
      <c r="G2342" s="9" t="s">
        <v>1205</v>
      </c>
    </row>
    <row r="2343" spans="1:7" x14ac:dyDescent="0.25">
      <c r="F2343" s="8" t="s">
        <v>9</v>
      </c>
      <c r="G2343" s="8" t="s">
        <v>9</v>
      </c>
    </row>
    <row r="2344" spans="1:7" customFormat="1" x14ac:dyDescent="0.25">
      <c r="F2344" s="2"/>
      <c r="G2344" s="2"/>
    </row>
    <row r="2345" spans="1:7" customFormat="1" x14ac:dyDescent="0.25">
      <c r="A2345" t="s">
        <v>188</v>
      </c>
      <c r="B2345" t="s">
        <v>189</v>
      </c>
      <c r="D2345" t="s">
        <v>88</v>
      </c>
      <c r="E2345">
        <v>1</v>
      </c>
      <c r="F2345" s="2"/>
      <c r="G2345" s="2"/>
    </row>
    <row r="2346" spans="1:7" customFormat="1" x14ac:dyDescent="0.25">
      <c r="A2346" t="s">
        <v>190</v>
      </c>
      <c r="B2346" t="s">
        <v>191</v>
      </c>
      <c r="D2346" t="s">
        <v>14</v>
      </c>
      <c r="E2346">
        <v>2.5</v>
      </c>
      <c r="F2346" s="2"/>
      <c r="G2346" s="2"/>
    </row>
    <row r="2347" spans="1:7" customFormat="1" x14ac:dyDescent="0.25">
      <c r="A2347" t="s">
        <v>192</v>
      </c>
      <c r="B2347" t="s">
        <v>191</v>
      </c>
      <c r="D2347" t="s">
        <v>14</v>
      </c>
      <c r="E2347">
        <v>2.5</v>
      </c>
      <c r="F2347" s="2">
        <v>5418</v>
      </c>
      <c r="G2347" s="2">
        <v>13545</v>
      </c>
    </row>
    <row r="2348" spans="1:7" customFormat="1" x14ac:dyDescent="0.25">
      <c r="A2348" t="s">
        <v>54</v>
      </c>
      <c r="B2348" t="s">
        <v>55</v>
      </c>
      <c r="D2348" t="s">
        <v>56</v>
      </c>
      <c r="E2348">
        <v>2.5</v>
      </c>
      <c r="F2348" s="2">
        <v>1543.99</v>
      </c>
      <c r="G2348" s="2">
        <v>3859.98</v>
      </c>
    </row>
    <row r="2349" spans="1:7" customFormat="1" x14ac:dyDescent="0.25">
      <c r="A2349" t="s">
        <v>193</v>
      </c>
      <c r="B2349" t="s">
        <v>194</v>
      </c>
      <c r="D2349" t="s">
        <v>88</v>
      </c>
      <c r="E2349">
        <v>0.26300000000000001</v>
      </c>
      <c r="F2349" s="2">
        <v>12500</v>
      </c>
      <c r="G2349" s="2">
        <v>3281.25</v>
      </c>
    </row>
    <row r="2350" spans="1:7" customFormat="1" x14ac:dyDescent="0.25">
      <c r="A2350" t="s">
        <v>195</v>
      </c>
      <c r="B2350" t="s">
        <v>196</v>
      </c>
      <c r="D2350" t="s">
        <v>88</v>
      </c>
      <c r="E2350">
        <v>1</v>
      </c>
      <c r="F2350" s="2">
        <v>200</v>
      </c>
      <c r="G2350" s="2">
        <v>200</v>
      </c>
    </row>
    <row r="2351" spans="1:7" customFormat="1" x14ac:dyDescent="0.25">
      <c r="A2351" t="s">
        <v>197</v>
      </c>
      <c r="B2351" t="s">
        <v>198</v>
      </c>
      <c r="D2351" t="s">
        <v>79</v>
      </c>
      <c r="E2351">
        <v>4</v>
      </c>
      <c r="F2351" s="2">
        <v>60</v>
      </c>
      <c r="G2351" s="2">
        <v>240</v>
      </c>
    </row>
    <row r="2352" spans="1:7" customFormat="1" x14ac:dyDescent="0.25">
      <c r="A2352" t="s">
        <v>199</v>
      </c>
      <c r="B2352" t="s">
        <v>200</v>
      </c>
      <c r="D2352" t="s">
        <v>65</v>
      </c>
      <c r="E2352">
        <v>0.05</v>
      </c>
      <c r="F2352" s="2">
        <v>1200</v>
      </c>
      <c r="G2352" s="2">
        <v>60</v>
      </c>
    </row>
    <row r="2353" spans="1:7" customFormat="1" x14ac:dyDescent="0.25">
      <c r="A2353" t="s">
        <v>201</v>
      </c>
      <c r="B2353" t="s">
        <v>202</v>
      </c>
      <c r="D2353" t="s">
        <v>76</v>
      </c>
      <c r="E2353">
        <v>1E-3</v>
      </c>
      <c r="F2353" s="2">
        <v>390000</v>
      </c>
      <c r="G2353" s="2">
        <v>338.14</v>
      </c>
    </row>
    <row r="2354" spans="1:7" customFormat="1" x14ac:dyDescent="0.25">
      <c r="F2354" s="2"/>
      <c r="G2354" s="2"/>
    </row>
    <row r="2355" spans="1:7" x14ac:dyDescent="0.25">
      <c r="A2355" s="3"/>
      <c r="B2355" s="3"/>
      <c r="C2355" s="3"/>
      <c r="D2355" s="5" t="s">
        <v>31</v>
      </c>
      <c r="E2355" s="3"/>
      <c r="F2355" s="4"/>
      <c r="G2355" s="4">
        <v>3781.25</v>
      </c>
    </row>
    <row r="2356" spans="1:7" x14ac:dyDescent="0.25">
      <c r="A2356" s="3"/>
      <c r="B2356" s="3"/>
      <c r="C2356" s="3"/>
      <c r="D2356" s="5" t="s">
        <v>32</v>
      </c>
      <c r="E2356" s="3"/>
      <c r="F2356" s="4"/>
      <c r="G2356" s="4">
        <v>13545</v>
      </c>
    </row>
    <row r="2357" spans="1:7" x14ac:dyDescent="0.25">
      <c r="A2357" s="3"/>
      <c r="B2357" s="3"/>
      <c r="C2357" s="3"/>
      <c r="D2357" s="5" t="s">
        <v>33</v>
      </c>
      <c r="E2357" s="3"/>
      <c r="F2357" s="4"/>
      <c r="G2357" s="4">
        <v>3859.98</v>
      </c>
    </row>
    <row r="2358" spans="1:7" x14ac:dyDescent="0.25">
      <c r="A2358" s="3"/>
      <c r="B2358" s="3"/>
      <c r="C2358" s="3"/>
      <c r="D2358" s="5" t="s">
        <v>34</v>
      </c>
      <c r="E2358" s="3"/>
      <c r="F2358" s="4"/>
      <c r="G2358" s="4">
        <v>338.14</v>
      </c>
    </row>
    <row r="2359" spans="1:7" customFormat="1" x14ac:dyDescent="0.25">
      <c r="F2359" s="2"/>
      <c r="G2359" s="2"/>
    </row>
    <row r="2360" spans="1:7" x14ac:dyDescent="0.25">
      <c r="A2360" s="3"/>
      <c r="B2360" s="5"/>
      <c r="C2360" s="5"/>
      <c r="D2360" s="5" t="s">
        <v>35</v>
      </c>
      <c r="E2360" s="3"/>
      <c r="F2360" s="4"/>
      <c r="G2360" s="4">
        <v>21524.37</v>
      </c>
    </row>
    <row r="2361" spans="1:7" x14ac:dyDescent="0.25">
      <c r="A2361" s="3"/>
      <c r="B2361" s="5"/>
      <c r="C2361" s="5"/>
      <c r="D2361" s="5" t="s">
        <v>36</v>
      </c>
      <c r="E2361" s="3"/>
      <c r="F2361" s="4"/>
      <c r="G2361" s="4">
        <v>473536.14</v>
      </c>
    </row>
    <row r="2362" spans="1:7" x14ac:dyDescent="0.25">
      <c r="A2362" s="6" t="s">
        <v>528</v>
      </c>
      <c r="B2362" s="6" t="s">
        <v>529</v>
      </c>
      <c r="C2362" s="6"/>
      <c r="D2362" s="6" t="s">
        <v>88</v>
      </c>
      <c r="E2362" s="7">
        <v>61</v>
      </c>
      <c r="F2362" s="7"/>
      <c r="G2362" s="7"/>
    </row>
    <row r="2363" spans="1:7" customFormat="1" x14ac:dyDescent="0.25">
      <c r="F2363" s="2"/>
      <c r="G2363" s="2"/>
    </row>
    <row r="2364" spans="1:7" x14ac:dyDescent="0.25">
      <c r="A2364" s="3"/>
      <c r="B2364" s="3"/>
      <c r="C2364" s="3"/>
      <c r="D2364" s="3"/>
      <c r="E2364" s="3"/>
      <c r="F2364" s="4"/>
      <c r="G2364" s="4"/>
    </row>
    <row r="2365" spans="1:7" x14ac:dyDescent="0.25">
      <c r="A2365" s="12" t="s">
        <v>5</v>
      </c>
      <c r="B2365" s="12" t="s">
        <v>6</v>
      </c>
      <c r="C2365" s="12"/>
      <c r="D2365" s="8" t="s">
        <v>7</v>
      </c>
      <c r="E2365" s="8" t="s">
        <v>8</v>
      </c>
      <c r="F2365" s="9" t="s">
        <v>4</v>
      </c>
      <c r="G2365" s="9" t="s">
        <v>1205</v>
      </c>
    </row>
    <row r="2366" spans="1:7" x14ac:dyDescent="0.25">
      <c r="F2366" s="8" t="s">
        <v>9</v>
      </c>
      <c r="G2366" s="8" t="s">
        <v>9</v>
      </c>
    </row>
    <row r="2367" spans="1:7" customFormat="1" x14ac:dyDescent="0.25">
      <c r="F2367" s="2"/>
      <c r="G2367" s="2"/>
    </row>
    <row r="2368" spans="1:7" customFormat="1" x14ac:dyDescent="0.25">
      <c r="A2368" t="s">
        <v>188</v>
      </c>
      <c r="B2368" t="s">
        <v>189</v>
      </c>
      <c r="D2368" t="s">
        <v>88</v>
      </c>
      <c r="E2368">
        <v>1</v>
      </c>
      <c r="F2368" s="2"/>
      <c r="G2368" s="2"/>
    </row>
    <row r="2369" spans="1:7" customFormat="1" x14ac:dyDescent="0.25">
      <c r="A2369" t="s">
        <v>190</v>
      </c>
      <c r="B2369" t="s">
        <v>191</v>
      </c>
      <c r="D2369" t="s">
        <v>14</v>
      </c>
      <c r="E2369">
        <v>2.5</v>
      </c>
      <c r="F2369" s="2"/>
      <c r="G2369" s="2"/>
    </row>
    <row r="2370" spans="1:7" customFormat="1" x14ac:dyDescent="0.25">
      <c r="A2370" t="s">
        <v>192</v>
      </c>
      <c r="B2370" t="s">
        <v>191</v>
      </c>
      <c r="D2370" t="s">
        <v>14</v>
      </c>
      <c r="E2370">
        <v>2.5</v>
      </c>
      <c r="F2370" s="2">
        <v>5418</v>
      </c>
      <c r="G2370" s="2">
        <v>13545</v>
      </c>
    </row>
    <row r="2371" spans="1:7" customFormat="1" x14ac:dyDescent="0.25">
      <c r="A2371" t="s">
        <v>54</v>
      </c>
      <c r="B2371" t="s">
        <v>55</v>
      </c>
      <c r="D2371" t="s">
        <v>56</v>
      </c>
      <c r="E2371">
        <v>2.5</v>
      </c>
      <c r="F2371" s="2">
        <v>1543.99</v>
      </c>
      <c r="G2371" s="2">
        <v>3859.98</v>
      </c>
    </row>
    <row r="2372" spans="1:7" customFormat="1" x14ac:dyDescent="0.25">
      <c r="A2372" t="s">
        <v>193</v>
      </c>
      <c r="B2372" t="s">
        <v>194</v>
      </c>
      <c r="D2372" t="s">
        <v>88</v>
      </c>
      <c r="E2372">
        <v>0.26300000000000001</v>
      </c>
      <c r="F2372" s="2">
        <v>12500</v>
      </c>
      <c r="G2372" s="2">
        <v>3281.25</v>
      </c>
    </row>
    <row r="2373" spans="1:7" customFormat="1" x14ac:dyDescent="0.25">
      <c r="A2373" t="s">
        <v>195</v>
      </c>
      <c r="B2373" t="s">
        <v>196</v>
      </c>
      <c r="D2373" t="s">
        <v>88</v>
      </c>
      <c r="E2373">
        <v>1</v>
      </c>
      <c r="F2373" s="2">
        <v>200</v>
      </c>
      <c r="G2373" s="2">
        <v>200</v>
      </c>
    </row>
    <row r="2374" spans="1:7" customFormat="1" x14ac:dyDescent="0.25">
      <c r="A2374" t="s">
        <v>197</v>
      </c>
      <c r="B2374" t="s">
        <v>198</v>
      </c>
      <c r="D2374" t="s">
        <v>79</v>
      </c>
      <c r="E2374">
        <v>4</v>
      </c>
      <c r="F2374" s="2">
        <v>60</v>
      </c>
      <c r="G2374" s="2">
        <v>240</v>
      </c>
    </row>
    <row r="2375" spans="1:7" customFormat="1" x14ac:dyDescent="0.25">
      <c r="A2375" t="s">
        <v>199</v>
      </c>
      <c r="B2375" t="s">
        <v>200</v>
      </c>
      <c r="D2375" t="s">
        <v>65</v>
      </c>
      <c r="E2375">
        <v>0.05</v>
      </c>
      <c r="F2375" s="2">
        <v>1200</v>
      </c>
      <c r="G2375" s="2">
        <v>60</v>
      </c>
    </row>
    <row r="2376" spans="1:7" customFormat="1" x14ac:dyDescent="0.25">
      <c r="A2376" t="s">
        <v>201</v>
      </c>
      <c r="B2376" t="s">
        <v>202</v>
      </c>
      <c r="D2376" t="s">
        <v>76</v>
      </c>
      <c r="E2376">
        <v>1E-3</v>
      </c>
      <c r="F2376" s="2">
        <v>390000</v>
      </c>
      <c r="G2376" s="2">
        <v>338.14</v>
      </c>
    </row>
    <row r="2377" spans="1:7" customFormat="1" x14ac:dyDescent="0.25">
      <c r="F2377" s="2"/>
      <c r="G2377" s="2"/>
    </row>
    <row r="2378" spans="1:7" x14ac:dyDescent="0.25">
      <c r="A2378" s="3"/>
      <c r="B2378" s="3"/>
      <c r="C2378" s="3"/>
      <c r="D2378" s="5" t="s">
        <v>31</v>
      </c>
      <c r="E2378" s="3"/>
      <c r="F2378" s="4"/>
      <c r="G2378" s="4">
        <v>3781.25</v>
      </c>
    </row>
    <row r="2379" spans="1:7" x14ac:dyDescent="0.25">
      <c r="A2379" s="3"/>
      <c r="B2379" s="3"/>
      <c r="C2379" s="3"/>
      <c r="D2379" s="5" t="s">
        <v>32</v>
      </c>
      <c r="E2379" s="3"/>
      <c r="F2379" s="4"/>
      <c r="G2379" s="4">
        <v>13545</v>
      </c>
    </row>
    <row r="2380" spans="1:7" x14ac:dyDescent="0.25">
      <c r="A2380" s="3"/>
      <c r="B2380" s="3"/>
      <c r="C2380" s="3"/>
      <c r="D2380" s="5" t="s">
        <v>33</v>
      </c>
      <c r="E2380" s="3"/>
      <c r="F2380" s="4"/>
      <c r="G2380" s="4">
        <v>3859.98</v>
      </c>
    </row>
    <row r="2381" spans="1:7" x14ac:dyDescent="0.25">
      <c r="A2381" s="3"/>
      <c r="B2381" s="3"/>
      <c r="C2381" s="3"/>
      <c r="D2381" s="5" t="s">
        <v>34</v>
      </c>
      <c r="E2381" s="3"/>
      <c r="F2381" s="4"/>
      <c r="G2381" s="4">
        <v>338.14</v>
      </c>
    </row>
    <row r="2382" spans="1:7" customFormat="1" x14ac:dyDescent="0.25">
      <c r="F2382" s="2"/>
      <c r="G2382" s="2"/>
    </row>
    <row r="2383" spans="1:7" x14ac:dyDescent="0.25">
      <c r="A2383" s="3"/>
      <c r="B2383" s="5"/>
      <c r="C2383" s="5"/>
      <c r="D2383" s="5" t="s">
        <v>35</v>
      </c>
      <c r="E2383" s="3"/>
      <c r="F2383" s="4"/>
      <c r="G2383" s="4">
        <v>21524.37</v>
      </c>
    </row>
    <row r="2384" spans="1:7" x14ac:dyDescent="0.25">
      <c r="A2384" s="3"/>
      <c r="B2384" s="5"/>
      <c r="C2384" s="5"/>
      <c r="D2384" s="5" t="s">
        <v>36</v>
      </c>
      <c r="E2384" s="3"/>
      <c r="F2384" s="4"/>
      <c r="G2384" s="4">
        <v>1312986.57</v>
      </c>
    </row>
    <row r="2385" spans="1:7" x14ac:dyDescent="0.25">
      <c r="A2385" s="6" t="s">
        <v>530</v>
      </c>
      <c r="B2385" s="6" t="s">
        <v>449</v>
      </c>
      <c r="C2385" s="6"/>
      <c r="D2385" s="6" t="s">
        <v>3</v>
      </c>
      <c r="E2385" s="7">
        <v>29</v>
      </c>
      <c r="F2385" s="7"/>
      <c r="G2385" s="7"/>
    </row>
    <row r="2386" spans="1:7" customFormat="1" x14ac:dyDescent="0.25">
      <c r="F2386" s="2"/>
      <c r="G2386" s="2"/>
    </row>
    <row r="2387" spans="1:7" x14ac:dyDescent="0.25">
      <c r="A2387" s="3"/>
      <c r="B2387" s="3"/>
      <c r="C2387" s="3"/>
      <c r="D2387" s="3"/>
      <c r="E2387" s="3"/>
      <c r="F2387" s="4"/>
      <c r="G2387" s="4"/>
    </row>
    <row r="2388" spans="1:7" x14ac:dyDescent="0.25">
      <c r="A2388" s="12" t="s">
        <v>5</v>
      </c>
      <c r="B2388" s="12" t="s">
        <v>6</v>
      </c>
      <c r="C2388" s="12"/>
      <c r="D2388" s="8" t="s">
        <v>7</v>
      </c>
      <c r="E2388" s="8" t="s">
        <v>8</v>
      </c>
      <c r="F2388" s="9" t="s">
        <v>4</v>
      </c>
      <c r="G2388" s="9" t="s">
        <v>1205</v>
      </c>
    </row>
    <row r="2389" spans="1:7" x14ac:dyDescent="0.25">
      <c r="F2389" s="8" t="s">
        <v>9</v>
      </c>
      <c r="G2389" s="8" t="s">
        <v>9</v>
      </c>
    </row>
    <row r="2390" spans="1:7" customFormat="1" x14ac:dyDescent="0.25">
      <c r="F2390" s="2"/>
      <c r="G2390" s="2"/>
    </row>
    <row r="2391" spans="1:7" customFormat="1" x14ac:dyDescent="0.25">
      <c r="A2391" t="s">
        <v>158</v>
      </c>
      <c r="B2391" t="s">
        <v>159</v>
      </c>
      <c r="D2391" t="s">
        <v>88</v>
      </c>
      <c r="E2391">
        <v>1</v>
      </c>
      <c r="F2391" s="2"/>
      <c r="G2391" s="2"/>
    </row>
    <row r="2392" spans="1:7" customFormat="1" x14ac:dyDescent="0.25">
      <c r="A2392" t="s">
        <v>50</v>
      </c>
      <c r="B2392" t="s">
        <v>51</v>
      </c>
      <c r="D2392" t="s">
        <v>14</v>
      </c>
      <c r="E2392">
        <v>2.4</v>
      </c>
      <c r="F2392" s="2"/>
      <c r="G2392" s="2"/>
    </row>
    <row r="2393" spans="1:7" customFormat="1" x14ac:dyDescent="0.25">
      <c r="A2393" t="s">
        <v>52</v>
      </c>
      <c r="B2393" t="s">
        <v>53</v>
      </c>
      <c r="D2393" t="s">
        <v>14</v>
      </c>
      <c r="E2393">
        <v>2.4</v>
      </c>
      <c r="F2393" s="2">
        <v>5418</v>
      </c>
      <c r="G2393" s="2">
        <v>13003.2</v>
      </c>
    </row>
    <row r="2394" spans="1:7" customFormat="1" x14ac:dyDescent="0.25">
      <c r="A2394" t="s">
        <v>54</v>
      </c>
      <c r="B2394" t="s">
        <v>55</v>
      </c>
      <c r="D2394" t="s">
        <v>56</v>
      </c>
      <c r="E2394">
        <v>2.4</v>
      </c>
      <c r="F2394" s="2">
        <v>1543.99</v>
      </c>
      <c r="G2394" s="2">
        <v>3705.58</v>
      </c>
    </row>
    <row r="2395" spans="1:7" customFormat="1" x14ac:dyDescent="0.25">
      <c r="A2395" t="s">
        <v>160</v>
      </c>
      <c r="B2395" t="s">
        <v>161</v>
      </c>
      <c r="D2395" t="s">
        <v>18</v>
      </c>
      <c r="E2395">
        <v>0.33300000000000002</v>
      </c>
      <c r="F2395" s="2"/>
      <c r="G2395" s="2"/>
    </row>
    <row r="2396" spans="1:7" customFormat="1" x14ac:dyDescent="0.25">
      <c r="A2396" t="s">
        <v>162</v>
      </c>
      <c r="B2396" t="s">
        <v>163</v>
      </c>
      <c r="D2396" t="s">
        <v>164</v>
      </c>
      <c r="E2396">
        <v>7.0000000000000001E-3</v>
      </c>
      <c r="F2396" s="2">
        <v>84000</v>
      </c>
      <c r="G2396" s="2">
        <v>559.44000000000005</v>
      </c>
    </row>
    <row r="2397" spans="1:7" customFormat="1" x14ac:dyDescent="0.25">
      <c r="A2397" t="s">
        <v>165</v>
      </c>
      <c r="B2397" t="s">
        <v>166</v>
      </c>
      <c r="D2397" t="s">
        <v>3</v>
      </c>
      <c r="E2397">
        <v>1.05</v>
      </c>
      <c r="F2397" s="2">
        <v>50500</v>
      </c>
      <c r="G2397" s="2">
        <v>53025</v>
      </c>
    </row>
    <row r="2398" spans="1:7" customFormat="1" x14ac:dyDescent="0.25">
      <c r="A2398" t="s">
        <v>167</v>
      </c>
      <c r="B2398" t="s">
        <v>168</v>
      </c>
      <c r="D2398" t="s">
        <v>3</v>
      </c>
      <c r="E2398">
        <v>1.05</v>
      </c>
      <c r="F2398" s="2">
        <v>8500</v>
      </c>
      <c r="G2398" s="2">
        <v>8925</v>
      </c>
    </row>
    <row r="2399" spans="1:7" customFormat="1" x14ac:dyDescent="0.25">
      <c r="A2399" t="s">
        <v>169</v>
      </c>
      <c r="B2399" t="s">
        <v>170</v>
      </c>
      <c r="D2399" t="s">
        <v>171</v>
      </c>
      <c r="E2399">
        <v>0.2</v>
      </c>
      <c r="F2399" s="2">
        <v>1799</v>
      </c>
      <c r="G2399" s="2">
        <v>359.8</v>
      </c>
    </row>
    <row r="2400" spans="1:7" customFormat="1" x14ac:dyDescent="0.25">
      <c r="A2400" t="s">
        <v>172</v>
      </c>
      <c r="B2400" t="s">
        <v>173</v>
      </c>
      <c r="D2400" t="s">
        <v>174</v>
      </c>
      <c r="E2400">
        <v>0.02</v>
      </c>
      <c r="F2400" s="2">
        <v>95000</v>
      </c>
      <c r="G2400" s="2">
        <v>1900</v>
      </c>
    </row>
    <row r="2401" spans="1:7" customFormat="1" x14ac:dyDescent="0.25">
      <c r="F2401" s="2"/>
      <c r="G2401" s="2"/>
    </row>
    <row r="2402" spans="1:7" x14ac:dyDescent="0.25">
      <c r="A2402" s="3"/>
      <c r="B2402" s="3"/>
      <c r="C2402" s="3"/>
      <c r="D2402" s="5" t="s">
        <v>31</v>
      </c>
      <c r="E2402" s="3"/>
      <c r="F2402" s="4"/>
      <c r="G2402" s="4">
        <v>64209.8</v>
      </c>
    </row>
    <row r="2403" spans="1:7" x14ac:dyDescent="0.25">
      <c r="A2403" s="3"/>
      <c r="B2403" s="3"/>
      <c r="C2403" s="3"/>
      <c r="D2403" s="5" t="s">
        <v>32</v>
      </c>
      <c r="E2403" s="3"/>
      <c r="F2403" s="4"/>
      <c r="G2403" s="4">
        <v>13003.2</v>
      </c>
    </row>
    <row r="2404" spans="1:7" x14ac:dyDescent="0.25">
      <c r="A2404" s="3"/>
      <c r="B2404" s="3"/>
      <c r="C2404" s="3"/>
      <c r="D2404" s="5" t="s">
        <v>33</v>
      </c>
      <c r="E2404" s="3"/>
      <c r="F2404" s="4"/>
      <c r="G2404" s="4">
        <v>4265.0200000000004</v>
      </c>
    </row>
    <row r="2405" spans="1:7" customFormat="1" x14ac:dyDescent="0.25">
      <c r="F2405" s="2"/>
      <c r="G2405" s="2"/>
    </row>
    <row r="2406" spans="1:7" x14ac:dyDescent="0.25">
      <c r="A2406" s="3"/>
      <c r="B2406" s="5"/>
      <c r="C2406" s="5"/>
      <c r="D2406" s="5" t="s">
        <v>35</v>
      </c>
      <c r="E2406" s="3"/>
      <c r="F2406" s="4"/>
      <c r="G2406" s="4">
        <v>81478.58</v>
      </c>
    </row>
    <row r="2407" spans="1:7" x14ac:dyDescent="0.25">
      <c r="A2407" s="3"/>
      <c r="B2407" s="5"/>
      <c r="C2407" s="5"/>
      <c r="D2407" s="5" t="s">
        <v>36</v>
      </c>
      <c r="E2407" s="3"/>
      <c r="F2407" s="4"/>
      <c r="G2407" s="4">
        <v>2362878.8199999998</v>
      </c>
    </row>
    <row r="2408" spans="1:7" x14ac:dyDescent="0.25">
      <c r="A2408" s="6" t="s">
        <v>531</v>
      </c>
      <c r="B2408" s="6" t="s">
        <v>455</v>
      </c>
      <c r="C2408" s="6"/>
      <c r="D2408" s="6" t="s">
        <v>243</v>
      </c>
      <c r="E2408" s="7">
        <v>120</v>
      </c>
      <c r="F2408" s="7"/>
      <c r="G2408" s="7"/>
    </row>
    <row r="2409" spans="1:7" customFormat="1" x14ac:dyDescent="0.25">
      <c r="F2409" s="2"/>
      <c r="G2409" s="2"/>
    </row>
    <row r="2410" spans="1:7" x14ac:dyDescent="0.25">
      <c r="A2410" s="3"/>
      <c r="B2410" s="3"/>
      <c r="C2410" s="3"/>
      <c r="D2410" s="3"/>
      <c r="E2410" s="3"/>
      <c r="F2410" s="4"/>
      <c r="G2410" s="4"/>
    </row>
    <row r="2411" spans="1:7" x14ac:dyDescent="0.25">
      <c r="A2411" s="12" t="s">
        <v>5</v>
      </c>
      <c r="B2411" s="12" t="s">
        <v>6</v>
      </c>
      <c r="C2411" s="12"/>
      <c r="D2411" s="8" t="s">
        <v>7</v>
      </c>
      <c r="E2411" s="8" t="s">
        <v>8</v>
      </c>
      <c r="F2411" s="9" t="s">
        <v>4</v>
      </c>
      <c r="G2411" s="9" t="s">
        <v>1205</v>
      </c>
    </row>
    <row r="2412" spans="1:7" x14ac:dyDescent="0.25">
      <c r="F2412" s="8" t="s">
        <v>9</v>
      </c>
      <c r="G2412" s="8" t="s">
        <v>9</v>
      </c>
    </row>
    <row r="2413" spans="1:7" customFormat="1" x14ac:dyDescent="0.25">
      <c r="F2413" s="2"/>
      <c r="G2413" s="2"/>
    </row>
    <row r="2414" spans="1:7" customFormat="1" x14ac:dyDescent="0.25">
      <c r="A2414" t="s">
        <v>288</v>
      </c>
      <c r="B2414" t="s">
        <v>289</v>
      </c>
      <c r="D2414" t="s">
        <v>246</v>
      </c>
      <c r="E2414">
        <v>1</v>
      </c>
      <c r="F2414" s="2"/>
      <c r="G2414" s="2"/>
    </row>
    <row r="2415" spans="1:7" customFormat="1" x14ac:dyDescent="0.25">
      <c r="A2415" t="s">
        <v>247</v>
      </c>
      <c r="B2415" t="s">
        <v>248</v>
      </c>
      <c r="D2415" t="s">
        <v>14</v>
      </c>
      <c r="E2415">
        <v>0.35</v>
      </c>
      <c r="F2415" s="2"/>
      <c r="G2415" s="2"/>
    </row>
    <row r="2416" spans="1:7" customFormat="1" x14ac:dyDescent="0.25">
      <c r="A2416" t="s">
        <v>249</v>
      </c>
      <c r="B2416" t="s">
        <v>248</v>
      </c>
      <c r="D2416" t="s">
        <v>14</v>
      </c>
      <c r="E2416">
        <v>0.35</v>
      </c>
      <c r="F2416" s="2">
        <v>5418</v>
      </c>
      <c r="G2416" s="2">
        <v>1896.3</v>
      </c>
    </row>
    <row r="2417" spans="1:7" customFormat="1" x14ac:dyDescent="0.25">
      <c r="A2417" t="s">
        <v>54</v>
      </c>
      <c r="B2417" t="s">
        <v>55</v>
      </c>
      <c r="D2417" t="s">
        <v>56</v>
      </c>
      <c r="E2417">
        <v>0.35</v>
      </c>
      <c r="F2417" s="2">
        <v>1543.99</v>
      </c>
      <c r="G2417" s="2">
        <v>540.4</v>
      </c>
    </row>
    <row r="2418" spans="1:7" customFormat="1" x14ac:dyDescent="0.25">
      <c r="A2418" t="s">
        <v>279</v>
      </c>
      <c r="B2418" t="s">
        <v>280</v>
      </c>
      <c r="D2418" t="s">
        <v>88</v>
      </c>
      <c r="E2418">
        <v>2.1999999999999999E-2</v>
      </c>
      <c r="F2418" s="2">
        <v>2912</v>
      </c>
      <c r="G2418" s="2">
        <v>64.709999999999994</v>
      </c>
    </row>
    <row r="2419" spans="1:7" customFormat="1" x14ac:dyDescent="0.25">
      <c r="A2419" t="s">
        <v>290</v>
      </c>
      <c r="B2419" t="s">
        <v>291</v>
      </c>
      <c r="D2419" t="s">
        <v>65</v>
      </c>
      <c r="E2419">
        <v>2.5</v>
      </c>
      <c r="F2419" s="2">
        <v>300</v>
      </c>
      <c r="G2419" s="2">
        <v>750</v>
      </c>
    </row>
    <row r="2420" spans="1:7" customFormat="1" x14ac:dyDescent="0.25">
      <c r="F2420" s="2"/>
      <c r="G2420" s="2"/>
    </row>
    <row r="2421" spans="1:7" x14ac:dyDescent="0.25">
      <c r="A2421" s="3"/>
      <c r="B2421" s="3"/>
      <c r="C2421" s="3"/>
      <c r="D2421" s="5" t="s">
        <v>31</v>
      </c>
      <c r="E2421" s="3"/>
      <c r="F2421" s="4"/>
      <c r="G2421" s="4">
        <v>814.71</v>
      </c>
    </row>
    <row r="2422" spans="1:7" x14ac:dyDescent="0.25">
      <c r="A2422" s="3"/>
      <c r="B2422" s="3"/>
      <c r="C2422" s="3"/>
      <c r="D2422" s="5" t="s">
        <v>32</v>
      </c>
      <c r="E2422" s="3"/>
      <c r="F2422" s="4"/>
      <c r="G2422" s="4">
        <v>1896.3</v>
      </c>
    </row>
    <row r="2423" spans="1:7" x14ac:dyDescent="0.25">
      <c r="A2423" s="3"/>
      <c r="B2423" s="3"/>
      <c r="C2423" s="3"/>
      <c r="D2423" s="5" t="s">
        <v>33</v>
      </c>
      <c r="E2423" s="3"/>
      <c r="F2423" s="4"/>
      <c r="G2423" s="4">
        <v>540.4</v>
      </c>
    </row>
    <row r="2424" spans="1:7" customFormat="1" x14ac:dyDescent="0.25">
      <c r="F2424" s="2"/>
      <c r="G2424" s="2"/>
    </row>
    <row r="2425" spans="1:7" x14ac:dyDescent="0.25">
      <c r="A2425" s="3"/>
      <c r="B2425" s="5"/>
      <c r="C2425" s="5"/>
      <c r="D2425" s="5" t="s">
        <v>35</v>
      </c>
      <c r="E2425" s="3"/>
      <c r="F2425" s="4"/>
      <c r="G2425" s="4">
        <v>3251.41</v>
      </c>
    </row>
    <row r="2426" spans="1:7" x14ac:dyDescent="0.25">
      <c r="A2426" s="3"/>
      <c r="B2426" s="5"/>
      <c r="C2426" s="5"/>
      <c r="D2426" s="5" t="s">
        <v>36</v>
      </c>
      <c r="E2426" s="3"/>
      <c r="F2426" s="4"/>
      <c r="G2426" s="4">
        <v>390169.2</v>
      </c>
    </row>
    <row r="2427" spans="1:7" x14ac:dyDescent="0.25">
      <c r="A2427" s="6" t="s">
        <v>532</v>
      </c>
      <c r="B2427" s="6" t="s">
        <v>405</v>
      </c>
      <c r="C2427" s="6"/>
      <c r="D2427" s="6" t="s">
        <v>65</v>
      </c>
      <c r="E2427" s="7">
        <v>68</v>
      </c>
      <c r="F2427" s="7"/>
      <c r="G2427" s="7"/>
    </row>
    <row r="2428" spans="1:7" customFormat="1" x14ac:dyDescent="0.25">
      <c r="F2428" s="2"/>
      <c r="G2428" s="2"/>
    </row>
    <row r="2429" spans="1:7" x14ac:dyDescent="0.25">
      <c r="A2429" s="3"/>
      <c r="B2429" s="3"/>
      <c r="C2429" s="3"/>
      <c r="D2429" s="3"/>
      <c r="E2429" s="3"/>
      <c r="F2429" s="4"/>
      <c r="G2429" s="4"/>
    </row>
    <row r="2430" spans="1:7" x14ac:dyDescent="0.25">
      <c r="A2430" s="12" t="s">
        <v>5</v>
      </c>
      <c r="B2430" s="12" t="s">
        <v>6</v>
      </c>
      <c r="C2430" s="12"/>
      <c r="D2430" s="8" t="s">
        <v>7</v>
      </c>
      <c r="E2430" s="8" t="s">
        <v>8</v>
      </c>
      <c r="F2430" s="9" t="s">
        <v>4</v>
      </c>
      <c r="G2430" s="9" t="s">
        <v>1205</v>
      </c>
    </row>
    <row r="2431" spans="1:7" x14ac:dyDescent="0.25">
      <c r="F2431" s="8" t="s">
        <v>9</v>
      </c>
      <c r="G2431" s="8" t="s">
        <v>9</v>
      </c>
    </row>
    <row r="2432" spans="1:7" customFormat="1" x14ac:dyDescent="0.25">
      <c r="F2432" s="2"/>
      <c r="G2432" s="2"/>
    </row>
    <row r="2433" spans="1:7" customFormat="1" x14ac:dyDescent="0.25">
      <c r="A2433" t="s">
        <v>302</v>
      </c>
      <c r="B2433" t="s">
        <v>303</v>
      </c>
      <c r="D2433" t="s">
        <v>65</v>
      </c>
      <c r="E2433">
        <v>1</v>
      </c>
      <c r="F2433" s="2"/>
      <c r="G2433" s="2"/>
    </row>
    <row r="2434" spans="1:7" customFormat="1" x14ac:dyDescent="0.25">
      <c r="A2434" t="s">
        <v>304</v>
      </c>
      <c r="B2434" t="s">
        <v>305</v>
      </c>
      <c r="D2434" t="s">
        <v>14</v>
      </c>
      <c r="E2434">
        <v>7.4999999999999997E-2</v>
      </c>
      <c r="F2434" s="2"/>
      <c r="G2434" s="2"/>
    </row>
    <row r="2435" spans="1:7" customFormat="1" x14ac:dyDescent="0.25">
      <c r="A2435" t="s">
        <v>306</v>
      </c>
      <c r="B2435" t="s">
        <v>305</v>
      </c>
      <c r="D2435" t="s">
        <v>14</v>
      </c>
      <c r="E2435">
        <v>7.4999999999999997E-2</v>
      </c>
      <c r="F2435" s="2">
        <v>6383</v>
      </c>
      <c r="G2435" s="2">
        <v>478.73</v>
      </c>
    </row>
    <row r="2436" spans="1:7" customFormat="1" x14ac:dyDescent="0.25">
      <c r="A2436" t="s">
        <v>54</v>
      </c>
      <c r="B2436" t="s">
        <v>55</v>
      </c>
      <c r="D2436" t="s">
        <v>56</v>
      </c>
      <c r="E2436">
        <v>7.4999999999999997E-2</v>
      </c>
      <c r="F2436" s="2">
        <v>1543.99</v>
      </c>
      <c r="G2436" s="2">
        <v>115.8</v>
      </c>
    </row>
    <row r="2437" spans="1:7" customFormat="1" x14ac:dyDescent="0.25">
      <c r="A2437" t="s">
        <v>307</v>
      </c>
      <c r="B2437" t="s">
        <v>308</v>
      </c>
      <c r="D2437" t="s">
        <v>246</v>
      </c>
      <c r="E2437">
        <v>0.01</v>
      </c>
      <c r="F2437" s="2"/>
      <c r="G2437" s="2"/>
    </row>
    <row r="2438" spans="1:7" customFormat="1" x14ac:dyDescent="0.25">
      <c r="A2438" t="s">
        <v>247</v>
      </c>
      <c r="B2438" t="s">
        <v>248</v>
      </c>
      <c r="D2438" t="s">
        <v>14</v>
      </c>
      <c r="E2438">
        <v>2E-3</v>
      </c>
      <c r="F2438" s="2"/>
      <c r="G2438" s="2"/>
    </row>
    <row r="2439" spans="1:7" customFormat="1" x14ac:dyDescent="0.25">
      <c r="A2439" t="s">
        <v>249</v>
      </c>
      <c r="B2439" t="s">
        <v>248</v>
      </c>
      <c r="D2439" t="s">
        <v>14</v>
      </c>
      <c r="E2439">
        <v>2E-3</v>
      </c>
      <c r="F2439" s="2">
        <v>5418</v>
      </c>
      <c r="G2439" s="2">
        <v>10.84</v>
      </c>
    </row>
    <row r="2440" spans="1:7" customFormat="1" x14ac:dyDescent="0.25">
      <c r="A2440" t="s">
        <v>54</v>
      </c>
      <c r="B2440" t="s">
        <v>55</v>
      </c>
      <c r="D2440" t="s">
        <v>56</v>
      </c>
      <c r="E2440">
        <v>2E-3</v>
      </c>
      <c r="F2440" s="2">
        <v>1543.99</v>
      </c>
      <c r="G2440" s="2">
        <v>3.09</v>
      </c>
    </row>
    <row r="2441" spans="1:7" customFormat="1" x14ac:dyDescent="0.25">
      <c r="A2441" t="s">
        <v>279</v>
      </c>
      <c r="B2441" t="s">
        <v>280</v>
      </c>
      <c r="D2441" t="s">
        <v>88</v>
      </c>
      <c r="E2441" s="1">
        <v>2912</v>
      </c>
      <c r="F2441" s="2">
        <v>0.65</v>
      </c>
      <c r="G2441" s="2"/>
    </row>
    <row r="2442" spans="1:7" customFormat="1" x14ac:dyDescent="0.25">
      <c r="A2442" t="s">
        <v>290</v>
      </c>
      <c r="B2442" t="s">
        <v>291</v>
      </c>
      <c r="D2442" t="s">
        <v>65</v>
      </c>
      <c r="E2442">
        <v>3.2000000000000001E-2</v>
      </c>
      <c r="F2442" s="2">
        <v>300</v>
      </c>
      <c r="G2442" s="2">
        <v>9.4499999999999993</v>
      </c>
    </row>
    <row r="2443" spans="1:7" customFormat="1" x14ac:dyDescent="0.25">
      <c r="A2443" t="s">
        <v>309</v>
      </c>
      <c r="B2443" t="s">
        <v>310</v>
      </c>
      <c r="D2443" t="s">
        <v>65</v>
      </c>
      <c r="E2443">
        <v>1</v>
      </c>
      <c r="F2443" s="2">
        <v>1552</v>
      </c>
      <c r="G2443" s="2">
        <v>1552</v>
      </c>
    </row>
    <row r="2444" spans="1:7" customFormat="1" x14ac:dyDescent="0.25">
      <c r="A2444" t="s">
        <v>311</v>
      </c>
      <c r="B2444" t="s">
        <v>312</v>
      </c>
      <c r="D2444" t="s">
        <v>65</v>
      </c>
      <c r="E2444">
        <v>2.5000000000000001E-2</v>
      </c>
      <c r="F2444" s="2"/>
      <c r="G2444" s="2"/>
    </row>
    <row r="2445" spans="1:7" customFormat="1" x14ac:dyDescent="0.25">
      <c r="A2445" t="s">
        <v>313</v>
      </c>
      <c r="B2445" t="s">
        <v>314</v>
      </c>
      <c r="D2445" t="s">
        <v>65</v>
      </c>
      <c r="E2445">
        <v>1.05</v>
      </c>
      <c r="F2445" s="2">
        <v>50</v>
      </c>
      <c r="G2445" s="2">
        <v>52.5</v>
      </c>
    </row>
    <row r="2446" spans="1:7" customFormat="1" x14ac:dyDescent="0.25">
      <c r="A2446" t="s">
        <v>315</v>
      </c>
      <c r="B2446" t="s">
        <v>316</v>
      </c>
      <c r="D2446" t="s">
        <v>79</v>
      </c>
      <c r="E2446" s="1">
        <v>390000</v>
      </c>
      <c r="F2446" s="2">
        <v>34.57</v>
      </c>
      <c r="G2446" s="2"/>
    </row>
    <row r="2447" spans="1:7" customFormat="1" x14ac:dyDescent="0.25">
      <c r="F2447" s="2"/>
      <c r="G2447" s="2"/>
    </row>
    <row r="2448" spans="1:7" x14ac:dyDescent="0.25">
      <c r="A2448" s="3"/>
      <c r="B2448" s="3"/>
      <c r="C2448" s="3"/>
      <c r="D2448" s="5" t="s">
        <v>31</v>
      </c>
      <c r="E2448" s="3"/>
      <c r="F2448" s="4"/>
      <c r="G2448" s="4">
        <v>1614.6</v>
      </c>
    </row>
    <row r="2449" spans="1:7" x14ac:dyDescent="0.25">
      <c r="A2449" s="3"/>
      <c r="B2449" s="3"/>
      <c r="C2449" s="3"/>
      <c r="D2449" s="5" t="s">
        <v>32</v>
      </c>
      <c r="E2449" s="3"/>
      <c r="F2449" s="4"/>
      <c r="G2449" s="4">
        <v>489.57</v>
      </c>
    </row>
    <row r="2450" spans="1:7" x14ac:dyDescent="0.25">
      <c r="A2450" s="3"/>
      <c r="B2450" s="3"/>
      <c r="C2450" s="3"/>
      <c r="D2450" s="5" t="s">
        <v>33</v>
      </c>
      <c r="E2450" s="3"/>
      <c r="F2450" s="4"/>
      <c r="G2450" s="4">
        <v>118.89</v>
      </c>
    </row>
    <row r="2451" spans="1:7" x14ac:dyDescent="0.25">
      <c r="A2451" s="3"/>
      <c r="B2451" s="3"/>
      <c r="C2451" s="3"/>
      <c r="D2451" s="5" t="s">
        <v>34</v>
      </c>
      <c r="E2451" s="3"/>
      <c r="F2451" s="4"/>
      <c r="G2451" s="4">
        <v>34.57</v>
      </c>
    </row>
    <row r="2452" spans="1:7" customFormat="1" x14ac:dyDescent="0.25">
      <c r="F2452" s="2"/>
      <c r="G2452" s="2"/>
    </row>
    <row r="2453" spans="1:7" x14ac:dyDescent="0.25">
      <c r="A2453" s="3"/>
      <c r="B2453" s="5"/>
      <c r="C2453" s="5"/>
      <c r="D2453" s="5" t="s">
        <v>35</v>
      </c>
      <c r="E2453" s="3"/>
      <c r="F2453" s="4"/>
      <c r="G2453" s="4">
        <v>2254.13</v>
      </c>
    </row>
    <row r="2454" spans="1:7" x14ac:dyDescent="0.25">
      <c r="A2454" s="3"/>
      <c r="B2454" s="5"/>
      <c r="C2454" s="5"/>
      <c r="D2454" s="5" t="s">
        <v>36</v>
      </c>
      <c r="E2454" s="3"/>
      <c r="F2454" s="4"/>
      <c r="G2454" s="4">
        <v>153280.84</v>
      </c>
    </row>
    <row r="2455" spans="1:7" x14ac:dyDescent="0.25">
      <c r="A2455" s="6" t="s">
        <v>533</v>
      </c>
      <c r="B2455" s="6" t="s">
        <v>534</v>
      </c>
      <c r="C2455" s="6"/>
      <c r="D2455" s="6" t="s">
        <v>65</v>
      </c>
      <c r="E2455" s="7">
        <v>240</v>
      </c>
      <c r="F2455" s="7"/>
      <c r="G2455" s="7"/>
    </row>
    <row r="2456" spans="1:7" customFormat="1" x14ac:dyDescent="0.25">
      <c r="F2456" s="2"/>
      <c r="G2456" s="2"/>
    </row>
    <row r="2457" spans="1:7" x14ac:dyDescent="0.25">
      <c r="A2457" s="3"/>
      <c r="B2457" s="3"/>
      <c r="C2457" s="3"/>
      <c r="D2457" s="3"/>
      <c r="E2457" s="3"/>
      <c r="F2457" s="4"/>
      <c r="G2457" s="4"/>
    </row>
    <row r="2458" spans="1:7" x14ac:dyDescent="0.25">
      <c r="A2458" s="12" t="s">
        <v>5</v>
      </c>
      <c r="B2458" s="12" t="s">
        <v>6</v>
      </c>
      <c r="C2458" s="12"/>
      <c r="D2458" s="8" t="s">
        <v>7</v>
      </c>
      <c r="E2458" s="8" t="s">
        <v>8</v>
      </c>
      <c r="F2458" s="9" t="s">
        <v>4</v>
      </c>
      <c r="G2458" s="9" t="s">
        <v>1205</v>
      </c>
    </row>
    <row r="2459" spans="1:7" x14ac:dyDescent="0.25">
      <c r="F2459" s="8" t="s">
        <v>9</v>
      </c>
      <c r="G2459" s="8" t="s">
        <v>9</v>
      </c>
    </row>
    <row r="2460" spans="1:7" customFormat="1" x14ac:dyDescent="0.25">
      <c r="F2460" s="2"/>
      <c r="G2460" s="2"/>
    </row>
    <row r="2461" spans="1:7" customFormat="1" x14ac:dyDescent="0.25">
      <c r="A2461" t="s">
        <v>478</v>
      </c>
      <c r="B2461" t="s">
        <v>479</v>
      </c>
      <c r="D2461" t="s">
        <v>65</v>
      </c>
      <c r="E2461">
        <v>1</v>
      </c>
      <c r="F2461" s="2"/>
      <c r="G2461" s="2"/>
    </row>
    <row r="2462" spans="1:7" customFormat="1" x14ac:dyDescent="0.25">
      <c r="A2462" t="s">
        <v>304</v>
      </c>
      <c r="B2462" t="s">
        <v>305</v>
      </c>
      <c r="D2462" t="s">
        <v>14</v>
      </c>
      <c r="E2462">
        <v>0.06</v>
      </c>
      <c r="F2462" s="2"/>
      <c r="G2462" s="2"/>
    </row>
    <row r="2463" spans="1:7" customFormat="1" x14ac:dyDescent="0.25">
      <c r="A2463" t="s">
        <v>306</v>
      </c>
      <c r="B2463" t="s">
        <v>305</v>
      </c>
      <c r="D2463" t="s">
        <v>14</v>
      </c>
      <c r="E2463">
        <v>0.06</v>
      </c>
      <c r="F2463" s="2">
        <v>6383</v>
      </c>
      <c r="G2463" s="2">
        <v>382.98</v>
      </c>
    </row>
    <row r="2464" spans="1:7" customFormat="1" x14ac:dyDescent="0.25">
      <c r="A2464" t="s">
        <v>54</v>
      </c>
      <c r="B2464" t="s">
        <v>55</v>
      </c>
      <c r="D2464" t="s">
        <v>56</v>
      </c>
      <c r="E2464">
        <v>0.06</v>
      </c>
      <c r="F2464" s="2">
        <v>1543.99</v>
      </c>
      <c r="G2464" s="2">
        <v>92.64</v>
      </c>
    </row>
    <row r="2465" spans="1:7" customFormat="1" x14ac:dyDescent="0.25">
      <c r="A2465" t="s">
        <v>313</v>
      </c>
      <c r="B2465" t="s">
        <v>314</v>
      </c>
      <c r="D2465" t="s">
        <v>65</v>
      </c>
      <c r="E2465">
        <v>1.05</v>
      </c>
      <c r="F2465" s="2">
        <v>50</v>
      </c>
      <c r="G2465" s="2">
        <v>52.5</v>
      </c>
    </row>
    <row r="2466" spans="1:7" customFormat="1" x14ac:dyDescent="0.25">
      <c r="A2466" t="s">
        <v>480</v>
      </c>
      <c r="B2466" t="s">
        <v>481</v>
      </c>
      <c r="D2466" t="s">
        <v>65</v>
      </c>
      <c r="E2466">
        <v>1</v>
      </c>
      <c r="F2466" s="2">
        <v>1730</v>
      </c>
      <c r="G2466" s="2">
        <v>1730</v>
      </c>
    </row>
    <row r="2467" spans="1:7" customFormat="1" x14ac:dyDescent="0.25">
      <c r="A2467" t="s">
        <v>412</v>
      </c>
      <c r="B2467" t="s">
        <v>413</v>
      </c>
      <c r="D2467" t="s">
        <v>65</v>
      </c>
      <c r="E2467">
        <v>1</v>
      </c>
      <c r="F2467" s="2">
        <v>500</v>
      </c>
      <c r="G2467" s="2">
        <v>500</v>
      </c>
    </row>
    <row r="2468" spans="1:7" customFormat="1" x14ac:dyDescent="0.25">
      <c r="A2468" t="s">
        <v>315</v>
      </c>
      <c r="B2468" t="s">
        <v>316</v>
      </c>
      <c r="D2468" t="s">
        <v>79</v>
      </c>
      <c r="E2468" s="1">
        <v>390000</v>
      </c>
      <c r="F2468" s="2">
        <v>34.57</v>
      </c>
      <c r="G2468" s="2"/>
    </row>
    <row r="2469" spans="1:7" customFormat="1" x14ac:dyDescent="0.25">
      <c r="F2469" s="2"/>
      <c r="G2469" s="2"/>
    </row>
    <row r="2470" spans="1:7" x14ac:dyDescent="0.25">
      <c r="A2470" s="3"/>
      <c r="B2470" s="3"/>
      <c r="C2470" s="3"/>
      <c r="D2470" s="5" t="s">
        <v>31</v>
      </c>
      <c r="E2470" s="3"/>
      <c r="F2470" s="4"/>
      <c r="G2470" s="4">
        <v>2282.5</v>
      </c>
    </row>
    <row r="2471" spans="1:7" x14ac:dyDescent="0.25">
      <c r="A2471" s="3"/>
      <c r="B2471" s="3"/>
      <c r="C2471" s="3"/>
      <c r="D2471" s="5" t="s">
        <v>32</v>
      </c>
      <c r="E2471" s="3"/>
      <c r="F2471" s="4"/>
      <c r="G2471" s="4">
        <v>382.98</v>
      </c>
    </row>
    <row r="2472" spans="1:7" x14ac:dyDescent="0.25">
      <c r="A2472" s="3"/>
      <c r="B2472" s="3"/>
      <c r="C2472" s="3"/>
      <c r="D2472" s="5" t="s">
        <v>33</v>
      </c>
      <c r="E2472" s="3"/>
      <c r="F2472" s="4"/>
      <c r="G2472" s="4">
        <v>92.64</v>
      </c>
    </row>
    <row r="2473" spans="1:7" x14ac:dyDescent="0.25">
      <c r="A2473" s="3"/>
      <c r="B2473" s="3"/>
      <c r="C2473" s="3"/>
      <c r="D2473" s="5" t="s">
        <v>34</v>
      </c>
      <c r="E2473" s="3"/>
      <c r="F2473" s="4"/>
      <c r="G2473" s="4">
        <v>34.57</v>
      </c>
    </row>
    <row r="2474" spans="1:7" customFormat="1" x14ac:dyDescent="0.25">
      <c r="F2474" s="2"/>
      <c r="G2474" s="2"/>
    </row>
    <row r="2475" spans="1:7" x14ac:dyDescent="0.25">
      <c r="A2475" s="3"/>
      <c r="B2475" s="5"/>
      <c r="C2475" s="5"/>
      <c r="D2475" s="5" t="s">
        <v>35</v>
      </c>
      <c r="E2475" s="3"/>
      <c r="F2475" s="4"/>
      <c r="G2475" s="4">
        <v>2792.69</v>
      </c>
    </row>
    <row r="2476" spans="1:7" x14ac:dyDescent="0.25">
      <c r="A2476" s="3"/>
      <c r="B2476" s="5"/>
      <c r="C2476" s="5"/>
      <c r="D2476" s="5" t="s">
        <v>36</v>
      </c>
      <c r="E2476" s="3"/>
      <c r="F2476" s="4"/>
      <c r="G2476" s="4">
        <v>670245.6</v>
      </c>
    </row>
    <row r="2477" spans="1:7" x14ac:dyDescent="0.25">
      <c r="A2477" s="6" t="s">
        <v>535</v>
      </c>
      <c r="B2477" s="6" t="s">
        <v>536</v>
      </c>
      <c r="C2477" s="6"/>
      <c r="D2477" s="6" t="s">
        <v>65</v>
      </c>
      <c r="E2477" s="7">
        <v>277</v>
      </c>
      <c r="F2477" s="7"/>
      <c r="G2477" s="7"/>
    </row>
    <row r="2478" spans="1:7" customFormat="1" x14ac:dyDescent="0.25">
      <c r="F2478" s="2"/>
      <c r="G2478" s="2"/>
    </row>
    <row r="2479" spans="1:7" x14ac:dyDescent="0.25">
      <c r="A2479" s="3"/>
      <c r="B2479" s="3"/>
      <c r="C2479" s="3"/>
      <c r="D2479" s="3"/>
      <c r="E2479" s="3"/>
      <c r="F2479" s="4"/>
      <c r="G2479" s="4"/>
    </row>
    <row r="2480" spans="1:7" x14ac:dyDescent="0.25">
      <c r="A2480" s="12" t="s">
        <v>5</v>
      </c>
      <c r="B2480" s="12" t="s">
        <v>6</v>
      </c>
      <c r="C2480" s="12"/>
      <c r="D2480" s="8" t="s">
        <v>7</v>
      </c>
      <c r="E2480" s="8" t="s">
        <v>8</v>
      </c>
      <c r="F2480" s="9" t="s">
        <v>4</v>
      </c>
      <c r="G2480" s="9" t="s">
        <v>1205</v>
      </c>
    </row>
    <row r="2481" spans="1:7" x14ac:dyDescent="0.25">
      <c r="F2481" s="8" t="s">
        <v>9</v>
      </c>
      <c r="G2481" s="8" t="s">
        <v>9</v>
      </c>
    </row>
    <row r="2482" spans="1:7" customFormat="1" x14ac:dyDescent="0.25">
      <c r="F2482" s="2"/>
      <c r="G2482" s="2"/>
    </row>
    <row r="2483" spans="1:7" customFormat="1" x14ac:dyDescent="0.25">
      <c r="A2483" t="s">
        <v>484</v>
      </c>
      <c r="B2483" t="s">
        <v>485</v>
      </c>
      <c r="D2483" t="s">
        <v>65</v>
      </c>
      <c r="E2483">
        <v>1</v>
      </c>
      <c r="F2483" s="2"/>
      <c r="G2483" s="2"/>
    </row>
    <row r="2484" spans="1:7" customFormat="1" x14ac:dyDescent="0.25">
      <c r="A2484" t="s">
        <v>304</v>
      </c>
      <c r="B2484" t="s">
        <v>305</v>
      </c>
      <c r="D2484" t="s">
        <v>14</v>
      </c>
      <c r="E2484">
        <v>0.12</v>
      </c>
      <c r="F2484" s="2"/>
      <c r="G2484" s="2"/>
    </row>
    <row r="2485" spans="1:7" customFormat="1" x14ac:dyDescent="0.25">
      <c r="A2485" t="s">
        <v>306</v>
      </c>
      <c r="B2485" t="s">
        <v>305</v>
      </c>
      <c r="D2485" t="s">
        <v>14</v>
      </c>
      <c r="E2485">
        <v>0.12</v>
      </c>
      <c r="F2485" s="2">
        <v>6383</v>
      </c>
      <c r="G2485" s="2">
        <v>765.96</v>
      </c>
    </row>
    <row r="2486" spans="1:7" customFormat="1" x14ac:dyDescent="0.25">
      <c r="A2486" t="s">
        <v>54</v>
      </c>
      <c r="B2486" t="s">
        <v>55</v>
      </c>
      <c r="D2486" t="s">
        <v>56</v>
      </c>
      <c r="E2486">
        <v>0.12</v>
      </c>
      <c r="F2486" s="2">
        <v>1543.99</v>
      </c>
      <c r="G2486" s="2">
        <v>185.28</v>
      </c>
    </row>
    <row r="2487" spans="1:7" customFormat="1" x14ac:dyDescent="0.25">
      <c r="A2487" t="s">
        <v>486</v>
      </c>
      <c r="B2487" t="s">
        <v>487</v>
      </c>
      <c r="D2487" t="s">
        <v>65</v>
      </c>
      <c r="E2487">
        <v>1</v>
      </c>
      <c r="F2487" s="2">
        <v>2342</v>
      </c>
      <c r="G2487" s="2">
        <v>2342</v>
      </c>
    </row>
    <row r="2488" spans="1:7" customFormat="1" x14ac:dyDescent="0.25">
      <c r="A2488" t="s">
        <v>311</v>
      </c>
      <c r="B2488" t="s">
        <v>312</v>
      </c>
      <c r="D2488" t="s">
        <v>65</v>
      </c>
      <c r="E2488">
        <v>2.5000000000000001E-2</v>
      </c>
      <c r="F2488" s="2"/>
      <c r="G2488" s="2"/>
    </row>
    <row r="2489" spans="1:7" customFormat="1" x14ac:dyDescent="0.25">
      <c r="A2489" t="s">
        <v>313</v>
      </c>
      <c r="B2489" t="s">
        <v>314</v>
      </c>
      <c r="D2489" t="s">
        <v>65</v>
      </c>
      <c r="E2489">
        <v>1.05</v>
      </c>
      <c r="F2489" s="2">
        <v>50</v>
      </c>
      <c r="G2489" s="2">
        <v>52.5</v>
      </c>
    </row>
    <row r="2490" spans="1:7" customFormat="1" x14ac:dyDescent="0.25">
      <c r="A2490" t="s">
        <v>315</v>
      </c>
      <c r="B2490" t="s">
        <v>316</v>
      </c>
      <c r="D2490" t="s">
        <v>79</v>
      </c>
      <c r="E2490" s="1">
        <v>390000</v>
      </c>
      <c r="F2490" s="2">
        <v>34.57</v>
      </c>
      <c r="G2490" s="2"/>
    </row>
    <row r="2491" spans="1:7" customFormat="1" x14ac:dyDescent="0.25">
      <c r="F2491" s="2"/>
      <c r="G2491" s="2"/>
    </row>
    <row r="2492" spans="1:7" x14ac:dyDescent="0.25">
      <c r="A2492" s="3"/>
      <c r="B2492" s="3"/>
      <c r="C2492" s="3"/>
      <c r="D2492" s="5" t="s">
        <v>31</v>
      </c>
      <c r="E2492" s="3"/>
      <c r="F2492" s="4"/>
      <c r="G2492" s="4">
        <v>2394.5</v>
      </c>
    </row>
    <row r="2493" spans="1:7" x14ac:dyDescent="0.25">
      <c r="A2493" s="3"/>
      <c r="B2493" s="3"/>
      <c r="C2493" s="3"/>
      <c r="D2493" s="5" t="s">
        <v>32</v>
      </c>
      <c r="E2493" s="3"/>
      <c r="F2493" s="4"/>
      <c r="G2493" s="4">
        <v>765.96</v>
      </c>
    </row>
    <row r="2494" spans="1:7" x14ac:dyDescent="0.25">
      <c r="A2494" s="3"/>
      <c r="B2494" s="3"/>
      <c r="C2494" s="3"/>
      <c r="D2494" s="5" t="s">
        <v>33</v>
      </c>
      <c r="E2494" s="3"/>
      <c r="F2494" s="4"/>
      <c r="G2494" s="4">
        <v>185.28</v>
      </c>
    </row>
    <row r="2495" spans="1:7" x14ac:dyDescent="0.25">
      <c r="A2495" s="3"/>
      <c r="B2495" s="3"/>
      <c r="C2495" s="3"/>
      <c r="D2495" s="5" t="s">
        <v>34</v>
      </c>
      <c r="E2495" s="3"/>
      <c r="F2495" s="4"/>
      <c r="G2495" s="4">
        <v>34.57</v>
      </c>
    </row>
    <row r="2496" spans="1:7" customFormat="1" x14ac:dyDescent="0.25">
      <c r="F2496" s="2"/>
      <c r="G2496" s="2"/>
    </row>
    <row r="2497" spans="1:7" x14ac:dyDescent="0.25">
      <c r="A2497" s="3"/>
      <c r="B2497" s="5"/>
      <c r="C2497" s="5"/>
      <c r="D2497" s="5" t="s">
        <v>35</v>
      </c>
      <c r="E2497" s="3"/>
      <c r="F2497" s="4"/>
      <c r="G2497" s="4">
        <v>3380.31</v>
      </c>
    </row>
    <row r="2498" spans="1:7" x14ac:dyDescent="0.25">
      <c r="A2498" s="3"/>
      <c r="B2498" s="5"/>
      <c r="C2498" s="5"/>
      <c r="D2498" s="5" t="s">
        <v>36</v>
      </c>
      <c r="E2498" s="3"/>
      <c r="F2498" s="4"/>
      <c r="G2498" s="4">
        <v>936345.87</v>
      </c>
    </row>
    <row r="2499" spans="1:7" x14ac:dyDescent="0.25">
      <c r="A2499" s="6" t="s">
        <v>537</v>
      </c>
      <c r="B2499" s="6" t="s">
        <v>538</v>
      </c>
      <c r="C2499" s="6"/>
      <c r="D2499" s="6" t="s">
        <v>65</v>
      </c>
      <c r="E2499" s="7">
        <v>850</v>
      </c>
      <c r="F2499" s="7"/>
      <c r="G2499" s="7"/>
    </row>
    <row r="2500" spans="1:7" customFormat="1" x14ac:dyDescent="0.25">
      <c r="F2500" s="2"/>
      <c r="G2500" s="2"/>
    </row>
    <row r="2501" spans="1:7" x14ac:dyDescent="0.25">
      <c r="A2501" s="3"/>
      <c r="B2501" s="3"/>
      <c r="C2501" s="3"/>
      <c r="D2501" s="3"/>
      <c r="E2501" s="3"/>
      <c r="F2501" s="4"/>
      <c r="G2501" s="4"/>
    </row>
    <row r="2502" spans="1:7" x14ac:dyDescent="0.25">
      <c r="A2502" s="12" t="s">
        <v>5</v>
      </c>
      <c r="B2502" s="12" t="s">
        <v>6</v>
      </c>
      <c r="C2502" s="12"/>
      <c r="D2502" s="8" t="s">
        <v>7</v>
      </c>
      <c r="E2502" s="8" t="s">
        <v>8</v>
      </c>
      <c r="F2502" s="9" t="s">
        <v>4</v>
      </c>
      <c r="G2502" s="9" t="s">
        <v>1205</v>
      </c>
    </row>
    <row r="2503" spans="1:7" x14ac:dyDescent="0.25">
      <c r="F2503" s="8" t="s">
        <v>9</v>
      </c>
      <c r="G2503" s="8" t="s">
        <v>9</v>
      </c>
    </row>
    <row r="2504" spans="1:7" customFormat="1" x14ac:dyDescent="0.25">
      <c r="F2504" s="2"/>
      <c r="G2504" s="2"/>
    </row>
    <row r="2505" spans="1:7" customFormat="1" x14ac:dyDescent="0.25">
      <c r="A2505" t="s">
        <v>514</v>
      </c>
      <c r="B2505" t="s">
        <v>515</v>
      </c>
      <c r="D2505" t="s">
        <v>65</v>
      </c>
      <c r="E2505">
        <v>1</v>
      </c>
      <c r="F2505" s="2"/>
      <c r="G2505" s="2"/>
    </row>
    <row r="2506" spans="1:7" customFormat="1" x14ac:dyDescent="0.25">
      <c r="A2506" t="s">
        <v>304</v>
      </c>
      <c r="B2506" t="s">
        <v>305</v>
      </c>
      <c r="D2506" t="s">
        <v>14</v>
      </c>
      <c r="E2506">
        <v>0.09</v>
      </c>
      <c r="F2506" s="2"/>
      <c r="G2506" s="2"/>
    </row>
    <row r="2507" spans="1:7" customFormat="1" x14ac:dyDescent="0.25">
      <c r="A2507" t="s">
        <v>306</v>
      </c>
      <c r="B2507" t="s">
        <v>305</v>
      </c>
      <c r="D2507" t="s">
        <v>14</v>
      </c>
      <c r="E2507">
        <v>0.09</v>
      </c>
      <c r="F2507" s="2">
        <v>6383</v>
      </c>
      <c r="G2507" s="2">
        <v>574.47</v>
      </c>
    </row>
    <row r="2508" spans="1:7" customFormat="1" x14ac:dyDescent="0.25">
      <c r="A2508" t="s">
        <v>54</v>
      </c>
      <c r="B2508" t="s">
        <v>55</v>
      </c>
      <c r="D2508" t="s">
        <v>56</v>
      </c>
      <c r="E2508">
        <v>0.09</v>
      </c>
      <c r="F2508" s="2">
        <v>1543.99</v>
      </c>
      <c r="G2508" s="2">
        <v>138.96</v>
      </c>
    </row>
    <row r="2509" spans="1:7" customFormat="1" x14ac:dyDescent="0.25">
      <c r="A2509" t="s">
        <v>307</v>
      </c>
      <c r="B2509" t="s">
        <v>308</v>
      </c>
      <c r="D2509" t="s">
        <v>246</v>
      </c>
      <c r="E2509">
        <v>0.01</v>
      </c>
      <c r="F2509" s="2"/>
      <c r="G2509" s="2"/>
    </row>
    <row r="2510" spans="1:7" customFormat="1" x14ac:dyDescent="0.25">
      <c r="A2510" t="s">
        <v>247</v>
      </c>
      <c r="B2510" t="s">
        <v>248</v>
      </c>
      <c r="D2510" t="s">
        <v>14</v>
      </c>
      <c r="E2510">
        <v>2E-3</v>
      </c>
      <c r="F2510" s="2"/>
      <c r="G2510" s="2"/>
    </row>
    <row r="2511" spans="1:7" customFormat="1" x14ac:dyDescent="0.25">
      <c r="A2511" t="s">
        <v>249</v>
      </c>
      <c r="B2511" t="s">
        <v>248</v>
      </c>
      <c r="D2511" t="s">
        <v>14</v>
      </c>
      <c r="E2511">
        <v>2E-3</v>
      </c>
      <c r="F2511" s="2">
        <v>5418</v>
      </c>
      <c r="G2511" s="2">
        <v>10.84</v>
      </c>
    </row>
    <row r="2512" spans="1:7" customFormat="1" x14ac:dyDescent="0.25">
      <c r="A2512" t="s">
        <v>54</v>
      </c>
      <c r="B2512" t="s">
        <v>55</v>
      </c>
      <c r="D2512" t="s">
        <v>56</v>
      </c>
      <c r="E2512">
        <v>2E-3</v>
      </c>
      <c r="F2512" s="2">
        <v>1543.99</v>
      </c>
      <c r="G2512" s="2">
        <v>3.09</v>
      </c>
    </row>
    <row r="2513" spans="1:7" customFormat="1" x14ac:dyDescent="0.25">
      <c r="A2513" t="s">
        <v>279</v>
      </c>
      <c r="B2513" t="s">
        <v>280</v>
      </c>
      <c r="D2513" t="s">
        <v>88</v>
      </c>
      <c r="E2513" s="1">
        <v>2912</v>
      </c>
      <c r="F2513" s="2">
        <v>0.65</v>
      </c>
      <c r="G2513" s="2"/>
    </row>
    <row r="2514" spans="1:7" customFormat="1" x14ac:dyDescent="0.25">
      <c r="A2514" t="s">
        <v>290</v>
      </c>
      <c r="B2514" t="s">
        <v>291</v>
      </c>
      <c r="D2514" t="s">
        <v>65</v>
      </c>
      <c r="E2514">
        <v>3.2000000000000001E-2</v>
      </c>
      <c r="F2514" s="2">
        <v>300</v>
      </c>
      <c r="G2514" s="2">
        <v>9.4499999999999993</v>
      </c>
    </row>
    <row r="2515" spans="1:7" customFormat="1" x14ac:dyDescent="0.25">
      <c r="A2515" t="s">
        <v>516</v>
      </c>
      <c r="B2515" t="s">
        <v>517</v>
      </c>
      <c r="D2515" t="s">
        <v>65</v>
      </c>
      <c r="E2515">
        <v>1</v>
      </c>
      <c r="F2515" s="2">
        <v>2369</v>
      </c>
      <c r="G2515" s="2">
        <v>2369</v>
      </c>
    </row>
    <row r="2516" spans="1:7" customFormat="1" x14ac:dyDescent="0.25">
      <c r="A2516" t="s">
        <v>311</v>
      </c>
      <c r="B2516" t="s">
        <v>312</v>
      </c>
      <c r="D2516" t="s">
        <v>65</v>
      </c>
      <c r="E2516">
        <v>2.5000000000000001E-2</v>
      </c>
      <c r="F2516" s="2"/>
      <c r="G2516" s="2"/>
    </row>
    <row r="2517" spans="1:7" customFormat="1" x14ac:dyDescent="0.25">
      <c r="A2517" t="s">
        <v>313</v>
      </c>
      <c r="B2517" t="s">
        <v>314</v>
      </c>
      <c r="D2517" t="s">
        <v>65</v>
      </c>
      <c r="E2517">
        <v>1.05</v>
      </c>
      <c r="F2517" s="2">
        <v>50</v>
      </c>
      <c r="G2517" s="2">
        <v>52.5</v>
      </c>
    </row>
    <row r="2518" spans="1:7" customFormat="1" x14ac:dyDescent="0.25">
      <c r="A2518" t="s">
        <v>315</v>
      </c>
      <c r="B2518" t="s">
        <v>316</v>
      </c>
      <c r="D2518" t="s">
        <v>79</v>
      </c>
      <c r="E2518" s="1">
        <v>390000</v>
      </c>
      <c r="F2518" s="2">
        <v>34.57</v>
      </c>
      <c r="G2518" s="2"/>
    </row>
    <row r="2519" spans="1:7" customFormat="1" x14ac:dyDescent="0.25">
      <c r="F2519" s="2"/>
      <c r="G2519" s="2"/>
    </row>
    <row r="2520" spans="1:7" x14ac:dyDescent="0.25">
      <c r="A2520" s="3"/>
      <c r="B2520" s="3"/>
      <c r="C2520" s="3"/>
      <c r="D2520" s="5" t="s">
        <v>31</v>
      </c>
      <c r="E2520" s="3"/>
      <c r="F2520" s="4"/>
      <c r="G2520" s="4">
        <v>2431.6</v>
      </c>
    </row>
    <row r="2521" spans="1:7" x14ac:dyDescent="0.25">
      <c r="A2521" s="3"/>
      <c r="B2521" s="3"/>
      <c r="C2521" s="3"/>
      <c r="D2521" s="5" t="s">
        <v>32</v>
      </c>
      <c r="E2521" s="3"/>
      <c r="F2521" s="4"/>
      <c r="G2521" s="4">
        <v>585.30999999999995</v>
      </c>
    </row>
    <row r="2522" spans="1:7" x14ac:dyDescent="0.25">
      <c r="A2522" s="3"/>
      <c r="B2522" s="3"/>
      <c r="C2522" s="3"/>
      <c r="D2522" s="5" t="s">
        <v>33</v>
      </c>
      <c r="E2522" s="3"/>
      <c r="F2522" s="4"/>
      <c r="G2522" s="4">
        <v>142.05000000000001</v>
      </c>
    </row>
    <row r="2523" spans="1:7" x14ac:dyDescent="0.25">
      <c r="A2523" s="3"/>
      <c r="B2523" s="3"/>
      <c r="C2523" s="3"/>
      <c r="D2523" s="5" t="s">
        <v>34</v>
      </c>
      <c r="E2523" s="3"/>
      <c r="F2523" s="4"/>
      <c r="G2523" s="4">
        <v>34.57</v>
      </c>
    </row>
    <row r="2524" spans="1:7" customFormat="1" x14ac:dyDescent="0.25">
      <c r="F2524" s="2"/>
      <c r="G2524" s="2"/>
    </row>
    <row r="2525" spans="1:7" x14ac:dyDescent="0.25">
      <c r="A2525" s="3"/>
      <c r="B2525" s="5"/>
      <c r="C2525" s="5"/>
      <c r="D2525" s="5" t="s">
        <v>35</v>
      </c>
      <c r="E2525" s="3"/>
      <c r="F2525" s="4"/>
      <c r="G2525" s="4">
        <v>3190.04</v>
      </c>
    </row>
    <row r="2526" spans="1:7" x14ac:dyDescent="0.25">
      <c r="A2526" s="3"/>
      <c r="B2526" s="5"/>
      <c r="C2526" s="5"/>
      <c r="D2526" s="5" t="s">
        <v>36</v>
      </c>
      <c r="E2526" s="3"/>
      <c r="F2526" s="4"/>
      <c r="G2526" s="4">
        <v>2711534</v>
      </c>
    </row>
    <row r="2527" spans="1:7" x14ac:dyDescent="0.25">
      <c r="A2527" s="6" t="s">
        <v>539</v>
      </c>
      <c r="B2527" s="6" t="s">
        <v>540</v>
      </c>
      <c r="C2527" s="6"/>
      <c r="D2527" s="6" t="s">
        <v>65</v>
      </c>
      <c r="E2527" s="7">
        <v>566</v>
      </c>
      <c r="F2527" s="7"/>
      <c r="G2527" s="7"/>
    </row>
    <row r="2528" spans="1:7" customFormat="1" x14ac:dyDescent="0.25">
      <c r="F2528" s="2"/>
      <c r="G2528" s="2"/>
    </row>
    <row r="2529" spans="1:7" x14ac:dyDescent="0.25">
      <c r="A2529" s="3"/>
      <c r="B2529" s="3"/>
      <c r="C2529" s="3"/>
      <c r="D2529" s="3"/>
      <c r="E2529" s="3"/>
      <c r="F2529" s="4"/>
      <c r="G2529" s="4"/>
    </row>
    <row r="2530" spans="1:7" x14ac:dyDescent="0.25">
      <c r="A2530" s="12" t="s">
        <v>5</v>
      </c>
      <c r="B2530" s="12" t="s">
        <v>6</v>
      </c>
      <c r="C2530" s="12"/>
      <c r="D2530" s="8" t="s">
        <v>7</v>
      </c>
      <c r="E2530" s="8" t="s">
        <v>8</v>
      </c>
      <c r="F2530" s="9" t="s">
        <v>4</v>
      </c>
      <c r="G2530" s="9" t="s">
        <v>1205</v>
      </c>
    </row>
    <row r="2531" spans="1:7" x14ac:dyDescent="0.25">
      <c r="F2531" s="8" t="s">
        <v>9</v>
      </c>
      <c r="G2531" s="8" t="s">
        <v>9</v>
      </c>
    </row>
    <row r="2532" spans="1:7" customFormat="1" x14ac:dyDescent="0.25">
      <c r="F2532" s="2"/>
      <c r="G2532" s="2"/>
    </row>
    <row r="2533" spans="1:7" customFormat="1" x14ac:dyDescent="0.25">
      <c r="A2533" t="s">
        <v>541</v>
      </c>
      <c r="B2533" t="s">
        <v>542</v>
      </c>
      <c r="D2533" t="s">
        <v>65</v>
      </c>
      <c r="E2533">
        <v>1</v>
      </c>
      <c r="F2533" s="2"/>
      <c r="G2533" s="2"/>
    </row>
    <row r="2534" spans="1:7" customFormat="1" x14ac:dyDescent="0.25">
      <c r="A2534" t="s">
        <v>304</v>
      </c>
      <c r="B2534" t="s">
        <v>305</v>
      </c>
      <c r="D2534" t="s">
        <v>14</v>
      </c>
      <c r="E2534">
        <v>0.15</v>
      </c>
      <c r="F2534" s="2"/>
      <c r="G2534" s="2"/>
    </row>
    <row r="2535" spans="1:7" customFormat="1" x14ac:dyDescent="0.25">
      <c r="A2535" t="s">
        <v>306</v>
      </c>
      <c r="B2535" t="s">
        <v>305</v>
      </c>
      <c r="D2535" t="s">
        <v>14</v>
      </c>
      <c r="E2535">
        <v>0.15</v>
      </c>
      <c r="F2535" s="2">
        <v>6383</v>
      </c>
      <c r="G2535" s="2">
        <v>957.45</v>
      </c>
    </row>
    <row r="2536" spans="1:7" customFormat="1" x14ac:dyDescent="0.25">
      <c r="A2536" t="s">
        <v>54</v>
      </c>
      <c r="B2536" t="s">
        <v>55</v>
      </c>
      <c r="D2536" t="s">
        <v>56</v>
      </c>
      <c r="E2536">
        <v>0.15</v>
      </c>
      <c r="F2536" s="2">
        <v>1543.99</v>
      </c>
      <c r="G2536" s="2">
        <v>231.6</v>
      </c>
    </row>
    <row r="2537" spans="1:7" customFormat="1" x14ac:dyDescent="0.25">
      <c r="F2537" s="2"/>
      <c r="G2537" s="2"/>
    </row>
    <row r="2538" spans="1:7" x14ac:dyDescent="0.25">
      <c r="A2538" s="3"/>
      <c r="B2538" s="3"/>
      <c r="C2538" s="3"/>
      <c r="D2538" s="5" t="s">
        <v>32</v>
      </c>
      <c r="E2538" s="3"/>
      <c r="F2538" s="4"/>
      <c r="G2538" s="4">
        <v>957.45</v>
      </c>
    </row>
    <row r="2539" spans="1:7" x14ac:dyDescent="0.25">
      <c r="A2539" s="3"/>
      <c r="B2539" s="3"/>
      <c r="C2539" s="3"/>
      <c r="D2539" s="5" t="s">
        <v>33</v>
      </c>
      <c r="E2539" s="3"/>
      <c r="F2539" s="4"/>
      <c r="G2539" s="4">
        <v>231.6</v>
      </c>
    </row>
    <row r="2540" spans="1:7" customFormat="1" x14ac:dyDescent="0.25">
      <c r="F2540" s="2"/>
      <c r="G2540" s="2"/>
    </row>
    <row r="2541" spans="1:7" x14ac:dyDescent="0.25">
      <c r="A2541" s="3"/>
      <c r="B2541" s="5"/>
      <c r="C2541" s="5"/>
      <c r="D2541" s="5" t="s">
        <v>35</v>
      </c>
      <c r="E2541" s="3"/>
      <c r="F2541" s="4"/>
      <c r="G2541" s="4">
        <v>1189.05</v>
      </c>
    </row>
    <row r="2542" spans="1:7" x14ac:dyDescent="0.25">
      <c r="A2542" s="3"/>
      <c r="B2542" s="5"/>
      <c r="C2542" s="5"/>
      <c r="D2542" s="5" t="s">
        <v>36</v>
      </c>
      <c r="E2542" s="3"/>
      <c r="F2542" s="4"/>
      <c r="G2542" s="4">
        <v>673002.3</v>
      </c>
    </row>
    <row r="2543" spans="1:7" x14ac:dyDescent="0.25">
      <c r="A2543" s="6" t="s">
        <v>543</v>
      </c>
      <c r="B2543" s="6" t="s">
        <v>520</v>
      </c>
      <c r="C2543" s="6"/>
      <c r="D2543" s="6" t="s">
        <v>387</v>
      </c>
      <c r="E2543" s="7">
        <v>24</v>
      </c>
      <c r="F2543" s="7"/>
      <c r="G2543" s="7"/>
    </row>
    <row r="2544" spans="1:7" customFormat="1" x14ac:dyDescent="0.25">
      <c r="F2544" s="2"/>
      <c r="G2544" s="2"/>
    </row>
    <row r="2545" spans="1:7" x14ac:dyDescent="0.25">
      <c r="A2545" s="3"/>
      <c r="B2545" s="3"/>
      <c r="C2545" s="3"/>
      <c r="D2545" s="3"/>
      <c r="E2545" s="3"/>
      <c r="F2545" s="4"/>
      <c r="G2545" s="4"/>
    </row>
    <row r="2546" spans="1:7" x14ac:dyDescent="0.25">
      <c r="A2546" s="12" t="s">
        <v>5</v>
      </c>
      <c r="B2546" s="12" t="s">
        <v>6</v>
      </c>
      <c r="C2546" s="12"/>
      <c r="D2546" s="8" t="s">
        <v>7</v>
      </c>
      <c r="E2546" s="8" t="s">
        <v>8</v>
      </c>
      <c r="F2546" s="9" t="s">
        <v>4</v>
      </c>
      <c r="G2546" s="9" t="s">
        <v>1205</v>
      </c>
    </row>
    <row r="2547" spans="1:7" x14ac:dyDescent="0.25">
      <c r="F2547" s="8" t="s">
        <v>9</v>
      </c>
      <c r="G2547" s="8" t="s">
        <v>9</v>
      </c>
    </row>
    <row r="2548" spans="1:7" customFormat="1" x14ac:dyDescent="0.25">
      <c r="F2548" s="2"/>
      <c r="G2548" s="2"/>
    </row>
    <row r="2549" spans="1:7" customFormat="1" x14ac:dyDescent="0.25">
      <c r="A2549" t="s">
        <v>388</v>
      </c>
      <c r="B2549" t="s">
        <v>389</v>
      </c>
      <c r="D2549" t="s">
        <v>47</v>
      </c>
      <c r="E2549">
        <v>1</v>
      </c>
      <c r="F2549" s="2"/>
      <c r="G2549" s="2"/>
    </row>
    <row r="2550" spans="1:7" customFormat="1" x14ac:dyDescent="0.25">
      <c r="A2550" t="s">
        <v>50</v>
      </c>
      <c r="B2550" t="s">
        <v>51</v>
      </c>
      <c r="D2550" t="s">
        <v>14</v>
      </c>
      <c r="E2550">
        <v>1</v>
      </c>
      <c r="F2550" s="2"/>
      <c r="G2550" s="2"/>
    </row>
    <row r="2551" spans="1:7" customFormat="1" x14ac:dyDescent="0.25">
      <c r="A2551" t="s">
        <v>52</v>
      </c>
      <c r="B2551" t="s">
        <v>53</v>
      </c>
      <c r="D2551" t="s">
        <v>14</v>
      </c>
      <c r="E2551">
        <v>1</v>
      </c>
      <c r="F2551" s="2">
        <v>5418</v>
      </c>
      <c r="G2551" s="2">
        <v>5418</v>
      </c>
    </row>
    <row r="2552" spans="1:7" customFormat="1" x14ac:dyDescent="0.25">
      <c r="A2552" t="s">
        <v>54</v>
      </c>
      <c r="B2552" t="s">
        <v>55</v>
      </c>
      <c r="D2552" t="s">
        <v>56</v>
      </c>
      <c r="E2552">
        <v>1</v>
      </c>
      <c r="F2552" s="2">
        <v>1543.99</v>
      </c>
      <c r="G2552" s="2">
        <v>1543.99</v>
      </c>
    </row>
    <row r="2553" spans="1:7" customFormat="1" x14ac:dyDescent="0.25">
      <c r="A2553" t="s">
        <v>390</v>
      </c>
      <c r="B2553" t="s">
        <v>391</v>
      </c>
      <c r="D2553" t="s">
        <v>18</v>
      </c>
      <c r="E2553">
        <v>0.2</v>
      </c>
      <c r="F2553" s="2">
        <v>1300</v>
      </c>
      <c r="G2553" s="2">
        <v>260</v>
      </c>
    </row>
    <row r="2554" spans="1:7" customFormat="1" x14ac:dyDescent="0.25">
      <c r="A2554" t="s">
        <v>392</v>
      </c>
      <c r="B2554" t="s">
        <v>393</v>
      </c>
      <c r="D2554" t="s">
        <v>174</v>
      </c>
      <c r="E2554">
        <v>5.0000000000000001E-3</v>
      </c>
      <c r="F2554" s="2">
        <v>95000</v>
      </c>
      <c r="G2554" s="2">
        <v>475</v>
      </c>
    </row>
    <row r="2555" spans="1:7" customFormat="1" x14ac:dyDescent="0.25">
      <c r="F2555" s="2"/>
      <c r="G2555" s="2"/>
    </row>
    <row r="2556" spans="1:7" x14ac:dyDescent="0.25">
      <c r="A2556" s="3"/>
      <c r="B2556" s="3"/>
      <c r="C2556" s="3"/>
      <c r="D2556" s="5" t="s">
        <v>31</v>
      </c>
      <c r="E2556" s="3"/>
      <c r="F2556" s="4"/>
      <c r="G2556" s="4">
        <v>475</v>
      </c>
    </row>
    <row r="2557" spans="1:7" x14ac:dyDescent="0.25">
      <c r="A2557" s="3"/>
      <c r="B2557" s="3"/>
      <c r="C2557" s="3"/>
      <c r="D2557" s="5" t="s">
        <v>32</v>
      </c>
      <c r="E2557" s="3"/>
      <c r="F2557" s="4"/>
      <c r="G2557" s="4">
        <v>5418</v>
      </c>
    </row>
    <row r="2558" spans="1:7" x14ac:dyDescent="0.25">
      <c r="A2558" s="3"/>
      <c r="B2558" s="3"/>
      <c r="C2558" s="3"/>
      <c r="D2558" s="5" t="s">
        <v>33</v>
      </c>
      <c r="E2558" s="3"/>
      <c r="F2558" s="4"/>
      <c r="G2558" s="4">
        <v>1803.99</v>
      </c>
    </row>
    <row r="2559" spans="1:7" customFormat="1" x14ac:dyDescent="0.25">
      <c r="F2559" s="2"/>
      <c r="G2559" s="2"/>
    </row>
    <row r="2560" spans="1:7" x14ac:dyDescent="0.25">
      <c r="A2560" s="3"/>
      <c r="B2560" s="5"/>
      <c r="C2560" s="5"/>
      <c r="D2560" s="5" t="s">
        <v>35</v>
      </c>
      <c r="E2560" s="3"/>
      <c r="F2560" s="4"/>
      <c r="G2560" s="4">
        <v>7696.99</v>
      </c>
    </row>
    <row r="2561" spans="1:7" x14ac:dyDescent="0.25">
      <c r="A2561" s="3"/>
      <c r="B2561" s="5"/>
      <c r="C2561" s="5"/>
      <c r="D2561" s="5" t="s">
        <v>36</v>
      </c>
      <c r="E2561" s="3"/>
      <c r="F2561" s="4"/>
      <c r="G2561" s="4">
        <v>184727.76</v>
      </c>
    </row>
    <row r="2562" spans="1:7" x14ac:dyDescent="0.25">
      <c r="A2562" s="6" t="s">
        <v>544</v>
      </c>
      <c r="B2562" s="6" t="s">
        <v>522</v>
      </c>
      <c r="C2562" s="6"/>
      <c r="D2562" s="6" t="s">
        <v>3</v>
      </c>
      <c r="E2562" s="7">
        <v>1.2</v>
      </c>
      <c r="F2562" s="7"/>
      <c r="G2562" s="7"/>
    </row>
    <row r="2563" spans="1:7" customFormat="1" x14ac:dyDescent="0.25">
      <c r="F2563" s="2"/>
      <c r="G2563" s="2"/>
    </row>
    <row r="2564" spans="1:7" x14ac:dyDescent="0.25">
      <c r="A2564" s="3"/>
      <c r="B2564" s="3"/>
      <c r="C2564" s="3"/>
      <c r="D2564" s="3"/>
      <c r="E2564" s="3"/>
      <c r="F2564" s="4"/>
      <c r="G2564" s="4"/>
    </row>
    <row r="2565" spans="1:7" x14ac:dyDescent="0.25">
      <c r="A2565" s="12" t="s">
        <v>5</v>
      </c>
      <c r="B2565" s="12" t="s">
        <v>6</v>
      </c>
      <c r="C2565" s="12"/>
      <c r="D2565" s="8" t="s">
        <v>7</v>
      </c>
      <c r="E2565" s="8" t="s">
        <v>8</v>
      </c>
      <c r="F2565" s="9" t="s">
        <v>4</v>
      </c>
      <c r="G2565" s="9" t="s">
        <v>1205</v>
      </c>
    </row>
    <row r="2566" spans="1:7" x14ac:dyDescent="0.25">
      <c r="F2566" s="8" t="s">
        <v>9</v>
      </c>
      <c r="G2566" s="8" t="s">
        <v>9</v>
      </c>
    </row>
    <row r="2567" spans="1:7" customFormat="1" x14ac:dyDescent="0.25">
      <c r="F2567" s="2"/>
      <c r="G2567" s="2"/>
    </row>
    <row r="2568" spans="1:7" customFormat="1" x14ac:dyDescent="0.25">
      <c r="A2568" t="s">
        <v>335</v>
      </c>
      <c r="B2568" t="s">
        <v>336</v>
      </c>
      <c r="D2568" t="s">
        <v>3</v>
      </c>
      <c r="E2568">
        <v>1</v>
      </c>
      <c r="F2568" s="2"/>
      <c r="G2568" s="2"/>
    </row>
    <row r="2569" spans="1:7" customFormat="1" x14ac:dyDescent="0.25">
      <c r="A2569" t="s">
        <v>50</v>
      </c>
      <c r="B2569" t="s">
        <v>51</v>
      </c>
      <c r="D2569" t="s">
        <v>14</v>
      </c>
      <c r="E2569">
        <v>5.5</v>
      </c>
      <c r="F2569" s="2"/>
      <c r="G2569" s="2"/>
    </row>
    <row r="2570" spans="1:7" customFormat="1" x14ac:dyDescent="0.25">
      <c r="A2570" t="s">
        <v>52</v>
      </c>
      <c r="B2570" t="s">
        <v>53</v>
      </c>
      <c r="D2570" t="s">
        <v>14</v>
      </c>
      <c r="E2570">
        <v>5.5</v>
      </c>
      <c r="F2570" s="2">
        <v>5418</v>
      </c>
      <c r="G2570" s="2">
        <v>29799</v>
      </c>
    </row>
    <row r="2571" spans="1:7" customFormat="1" x14ac:dyDescent="0.25">
      <c r="A2571" t="s">
        <v>54</v>
      </c>
      <c r="B2571" t="s">
        <v>55</v>
      </c>
      <c r="D2571" t="s">
        <v>56</v>
      </c>
      <c r="E2571">
        <v>5.5</v>
      </c>
      <c r="F2571" s="2">
        <v>1543.99</v>
      </c>
      <c r="G2571" s="2">
        <v>8491.9500000000007</v>
      </c>
    </row>
    <row r="2572" spans="1:7" customFormat="1" x14ac:dyDescent="0.25">
      <c r="A2572" t="s">
        <v>337</v>
      </c>
      <c r="B2572" t="s">
        <v>338</v>
      </c>
      <c r="D2572" t="s">
        <v>18</v>
      </c>
      <c r="E2572">
        <v>3.75</v>
      </c>
      <c r="F2572" s="2">
        <v>3500</v>
      </c>
      <c r="G2572" s="2">
        <v>13125</v>
      </c>
    </row>
    <row r="2573" spans="1:7" customFormat="1" x14ac:dyDescent="0.25">
      <c r="A2573" t="s">
        <v>339</v>
      </c>
      <c r="B2573" t="s">
        <v>340</v>
      </c>
      <c r="D2573" t="s">
        <v>18</v>
      </c>
      <c r="E2573">
        <v>5</v>
      </c>
      <c r="F2573" s="2">
        <v>1500</v>
      </c>
      <c r="G2573" s="2">
        <v>7500</v>
      </c>
    </row>
    <row r="2574" spans="1:7" customFormat="1" x14ac:dyDescent="0.25">
      <c r="A2574" t="s">
        <v>21</v>
      </c>
      <c r="B2574" t="s">
        <v>22</v>
      </c>
      <c r="D2574" t="s">
        <v>23</v>
      </c>
      <c r="E2574">
        <v>4</v>
      </c>
      <c r="F2574" s="2">
        <v>600</v>
      </c>
      <c r="G2574" s="2">
        <v>2400</v>
      </c>
    </row>
    <row r="2575" spans="1:7" customFormat="1" x14ac:dyDescent="0.25">
      <c r="F2575" s="2"/>
      <c r="G2575" s="2"/>
    </row>
    <row r="2576" spans="1:7" x14ac:dyDescent="0.25">
      <c r="A2576" s="3"/>
      <c r="B2576" s="3"/>
      <c r="C2576" s="3"/>
      <c r="D2576" s="5" t="s">
        <v>31</v>
      </c>
      <c r="E2576" s="3"/>
      <c r="F2576" s="4"/>
      <c r="G2576" s="4">
        <v>2400</v>
      </c>
    </row>
    <row r="2577" spans="1:7" x14ac:dyDescent="0.25">
      <c r="A2577" s="3"/>
      <c r="B2577" s="3"/>
      <c r="C2577" s="3"/>
      <c r="D2577" s="5" t="s">
        <v>32</v>
      </c>
      <c r="E2577" s="3"/>
      <c r="F2577" s="4"/>
      <c r="G2577" s="4">
        <v>29799</v>
      </c>
    </row>
    <row r="2578" spans="1:7" x14ac:dyDescent="0.25">
      <c r="A2578" s="3"/>
      <c r="B2578" s="3"/>
      <c r="C2578" s="3"/>
      <c r="D2578" s="5" t="s">
        <v>33</v>
      </c>
      <c r="E2578" s="3"/>
      <c r="F2578" s="4"/>
      <c r="G2578" s="4">
        <v>29116.95</v>
      </c>
    </row>
    <row r="2579" spans="1:7" customFormat="1" x14ac:dyDescent="0.25">
      <c r="F2579" s="2"/>
      <c r="G2579" s="2"/>
    </row>
    <row r="2580" spans="1:7" x14ac:dyDescent="0.25">
      <c r="A2580" s="3"/>
      <c r="B2580" s="5"/>
      <c r="C2580" s="5"/>
      <c r="D2580" s="5" t="s">
        <v>35</v>
      </c>
      <c r="E2580" s="3"/>
      <c r="F2580" s="4"/>
      <c r="G2580" s="4">
        <v>61315.95</v>
      </c>
    </row>
    <row r="2581" spans="1:7" x14ac:dyDescent="0.25">
      <c r="A2581" s="3"/>
      <c r="B2581" s="5"/>
      <c r="C2581" s="5"/>
      <c r="D2581" s="5" t="s">
        <v>36</v>
      </c>
      <c r="E2581" s="3"/>
      <c r="F2581" s="4"/>
      <c r="G2581" s="4">
        <v>73579.14</v>
      </c>
    </row>
    <row r="2582" spans="1:7" x14ac:dyDescent="0.25">
      <c r="A2582" s="6" t="s">
        <v>545</v>
      </c>
      <c r="B2582" s="6" t="s">
        <v>397</v>
      </c>
      <c r="C2582" s="6"/>
      <c r="D2582" s="6" t="s">
        <v>3</v>
      </c>
      <c r="E2582" s="7">
        <v>2.2999999999999998</v>
      </c>
      <c r="F2582" s="7"/>
      <c r="G2582" s="7"/>
    </row>
    <row r="2583" spans="1:7" customFormat="1" x14ac:dyDescent="0.25">
      <c r="F2583" s="2"/>
      <c r="G2583" s="2"/>
    </row>
    <row r="2584" spans="1:7" x14ac:dyDescent="0.25">
      <c r="A2584" s="3"/>
      <c r="B2584" s="3"/>
      <c r="C2584" s="3"/>
      <c r="D2584" s="3"/>
      <c r="E2584" s="3"/>
      <c r="F2584" s="4"/>
      <c r="G2584" s="4"/>
    </row>
    <row r="2585" spans="1:7" x14ac:dyDescent="0.25">
      <c r="A2585" s="12" t="s">
        <v>5</v>
      </c>
      <c r="B2585" s="12" t="s">
        <v>6</v>
      </c>
      <c r="C2585" s="12"/>
      <c r="D2585" s="8" t="s">
        <v>7</v>
      </c>
      <c r="E2585" s="8" t="s">
        <v>8</v>
      </c>
      <c r="F2585" s="9" t="s">
        <v>4</v>
      </c>
      <c r="G2585" s="9" t="s">
        <v>1205</v>
      </c>
    </row>
    <row r="2586" spans="1:7" x14ac:dyDescent="0.25">
      <c r="F2586" s="8" t="s">
        <v>9</v>
      </c>
      <c r="G2586" s="8" t="s">
        <v>9</v>
      </c>
    </row>
    <row r="2587" spans="1:7" customFormat="1" x14ac:dyDescent="0.25">
      <c r="F2587" s="2"/>
      <c r="G2587" s="2"/>
    </row>
    <row r="2588" spans="1:7" customFormat="1" x14ac:dyDescent="0.25">
      <c r="A2588" t="s">
        <v>131</v>
      </c>
      <c r="B2588" t="s">
        <v>132</v>
      </c>
      <c r="D2588" t="s">
        <v>3</v>
      </c>
      <c r="E2588">
        <v>1</v>
      </c>
      <c r="F2588" s="2"/>
      <c r="G2588" s="2"/>
    </row>
    <row r="2589" spans="1:7" customFormat="1" x14ac:dyDescent="0.25">
      <c r="A2589" t="s">
        <v>12</v>
      </c>
      <c r="B2589" t="s">
        <v>13</v>
      </c>
      <c r="D2589" t="s">
        <v>14</v>
      </c>
      <c r="E2589">
        <v>0.2</v>
      </c>
      <c r="F2589" s="2"/>
      <c r="G2589" s="2"/>
    </row>
    <row r="2590" spans="1:7" customFormat="1" x14ac:dyDescent="0.25">
      <c r="A2590" t="s">
        <v>15</v>
      </c>
      <c r="B2590" t="s">
        <v>13</v>
      </c>
      <c r="D2590" t="s">
        <v>14</v>
      </c>
      <c r="E2590">
        <v>0.2</v>
      </c>
      <c r="F2590" s="2">
        <v>5209</v>
      </c>
      <c r="G2590" s="2">
        <v>1041.8</v>
      </c>
    </row>
    <row r="2591" spans="1:7" customFormat="1" x14ac:dyDescent="0.25">
      <c r="A2591" t="s">
        <v>19</v>
      </c>
      <c r="B2591" t="s">
        <v>20</v>
      </c>
      <c r="D2591" t="s">
        <v>18</v>
      </c>
      <c r="E2591">
        <v>9.0999999999999998E-2</v>
      </c>
      <c r="F2591" s="2">
        <v>17171</v>
      </c>
      <c r="G2591" s="2">
        <v>1568.28</v>
      </c>
    </row>
    <row r="2592" spans="1:7" customFormat="1" x14ac:dyDescent="0.25">
      <c r="A2592" t="s">
        <v>133</v>
      </c>
      <c r="B2592" t="s">
        <v>134</v>
      </c>
      <c r="D2592" t="s">
        <v>18</v>
      </c>
      <c r="E2592">
        <v>9.2999999999999999E-2</v>
      </c>
      <c r="F2592" s="2">
        <v>23995</v>
      </c>
      <c r="G2592" s="2">
        <v>2239.5300000000002</v>
      </c>
    </row>
    <row r="2593" spans="1:7" customFormat="1" x14ac:dyDescent="0.25">
      <c r="A2593" t="s">
        <v>21</v>
      </c>
      <c r="B2593" t="s">
        <v>22</v>
      </c>
      <c r="D2593" t="s">
        <v>23</v>
      </c>
      <c r="E2593">
        <v>1.8</v>
      </c>
      <c r="F2593" s="2">
        <v>600</v>
      </c>
      <c r="G2593" s="2">
        <v>1080</v>
      </c>
    </row>
    <row r="2594" spans="1:7" customFormat="1" x14ac:dyDescent="0.25">
      <c r="A2594" t="s">
        <v>135</v>
      </c>
      <c r="B2594" t="s">
        <v>136</v>
      </c>
      <c r="D2594" t="s">
        <v>137</v>
      </c>
      <c r="E2594">
        <v>1</v>
      </c>
      <c r="F2594" s="2">
        <v>850</v>
      </c>
      <c r="G2594" s="2">
        <v>850</v>
      </c>
    </row>
    <row r="2595" spans="1:7" customFormat="1" x14ac:dyDescent="0.25">
      <c r="F2595" s="2"/>
      <c r="G2595" s="2"/>
    </row>
    <row r="2596" spans="1:7" x14ac:dyDescent="0.25">
      <c r="A2596" s="3"/>
      <c r="B2596" s="3"/>
      <c r="C2596" s="3"/>
      <c r="D2596" s="5" t="s">
        <v>31</v>
      </c>
      <c r="E2596" s="3"/>
      <c r="F2596" s="4"/>
      <c r="G2596" s="4">
        <v>1930</v>
      </c>
    </row>
    <row r="2597" spans="1:7" x14ac:dyDescent="0.25">
      <c r="A2597" s="3"/>
      <c r="B2597" s="3"/>
      <c r="C2597" s="3"/>
      <c r="D2597" s="5" t="s">
        <v>32</v>
      </c>
      <c r="E2597" s="3"/>
      <c r="F2597" s="4"/>
      <c r="G2597" s="4">
        <v>1041.8</v>
      </c>
    </row>
    <row r="2598" spans="1:7" x14ac:dyDescent="0.25">
      <c r="A2598" s="3"/>
      <c r="B2598" s="3"/>
      <c r="C2598" s="3"/>
      <c r="D2598" s="5" t="s">
        <v>33</v>
      </c>
      <c r="E2598" s="3"/>
      <c r="F2598" s="4"/>
      <c r="G2598" s="4">
        <v>3807.81</v>
      </c>
    </row>
    <row r="2599" spans="1:7" customFormat="1" x14ac:dyDescent="0.25">
      <c r="F2599" s="2"/>
      <c r="G2599" s="2"/>
    </row>
    <row r="2600" spans="1:7" x14ac:dyDescent="0.25">
      <c r="A2600" s="3"/>
      <c r="B2600" s="5"/>
      <c r="C2600" s="5"/>
      <c r="D2600" s="5" t="s">
        <v>35</v>
      </c>
      <c r="E2600" s="3"/>
      <c r="F2600" s="4"/>
      <c r="G2600" s="4">
        <v>6779.61</v>
      </c>
    </row>
    <row r="2601" spans="1:7" x14ac:dyDescent="0.25">
      <c r="A2601" s="3"/>
      <c r="B2601" s="5"/>
      <c r="C2601" s="5"/>
      <c r="D2601" s="5" t="s">
        <v>36</v>
      </c>
      <c r="E2601" s="3"/>
      <c r="F2601" s="4"/>
      <c r="G2601" s="4">
        <v>15593.1</v>
      </c>
    </row>
    <row r="2602" spans="1:7" x14ac:dyDescent="0.25">
      <c r="A2602" s="6" t="s">
        <v>546</v>
      </c>
      <c r="B2602" s="6" t="s">
        <v>399</v>
      </c>
      <c r="C2602" s="6"/>
      <c r="D2602" s="6" t="s">
        <v>3</v>
      </c>
      <c r="E2602" s="7">
        <v>0.3</v>
      </c>
      <c r="F2602" s="7"/>
      <c r="G2602" s="7"/>
    </row>
    <row r="2603" spans="1:7" customFormat="1" x14ac:dyDescent="0.25">
      <c r="F2603" s="2"/>
      <c r="G2603" s="2"/>
    </row>
    <row r="2604" spans="1:7" x14ac:dyDescent="0.25">
      <c r="A2604" s="3"/>
      <c r="B2604" s="3"/>
      <c r="C2604" s="3"/>
      <c r="D2604" s="3"/>
      <c r="E2604" s="3"/>
      <c r="F2604" s="4"/>
      <c r="G2604" s="4"/>
    </row>
    <row r="2605" spans="1:7" x14ac:dyDescent="0.25">
      <c r="A2605" s="12" t="s">
        <v>5</v>
      </c>
      <c r="B2605" s="12" t="s">
        <v>6</v>
      </c>
      <c r="C2605" s="12"/>
      <c r="D2605" s="8" t="s">
        <v>7</v>
      </c>
      <c r="E2605" s="8" t="s">
        <v>8</v>
      </c>
      <c r="F2605" s="9" t="s">
        <v>4</v>
      </c>
      <c r="G2605" s="9" t="s">
        <v>1205</v>
      </c>
    </row>
    <row r="2606" spans="1:7" x14ac:dyDescent="0.25">
      <c r="F2606" s="8" t="s">
        <v>9</v>
      </c>
      <c r="G2606" s="8" t="s">
        <v>9</v>
      </c>
    </row>
    <row r="2607" spans="1:7" customFormat="1" x14ac:dyDescent="0.25">
      <c r="F2607" s="2"/>
      <c r="G2607" s="2"/>
    </row>
    <row r="2608" spans="1:7" customFormat="1" x14ac:dyDescent="0.25">
      <c r="A2608" t="s">
        <v>150</v>
      </c>
      <c r="B2608" t="s">
        <v>151</v>
      </c>
      <c r="D2608" t="s">
        <v>3</v>
      </c>
      <c r="E2608">
        <v>1.2</v>
      </c>
      <c r="F2608" s="2"/>
      <c r="G2608" s="2"/>
    </row>
    <row r="2609" spans="1:7" customFormat="1" x14ac:dyDescent="0.25">
      <c r="A2609" t="s">
        <v>50</v>
      </c>
      <c r="B2609" t="s">
        <v>51</v>
      </c>
      <c r="D2609" t="s">
        <v>14</v>
      </c>
      <c r="E2609">
        <v>3.6</v>
      </c>
      <c r="F2609" s="2"/>
      <c r="G2609" s="2"/>
    </row>
    <row r="2610" spans="1:7" customFormat="1" x14ac:dyDescent="0.25">
      <c r="A2610" t="s">
        <v>52</v>
      </c>
      <c r="B2610" t="s">
        <v>53</v>
      </c>
      <c r="D2610" t="s">
        <v>14</v>
      </c>
      <c r="E2610">
        <v>3.6</v>
      </c>
      <c r="F2610" s="2">
        <v>5418</v>
      </c>
      <c r="G2610" s="2">
        <v>19504.8</v>
      </c>
    </row>
    <row r="2611" spans="1:7" customFormat="1" x14ac:dyDescent="0.25">
      <c r="A2611" t="s">
        <v>54</v>
      </c>
      <c r="B2611" t="s">
        <v>55</v>
      </c>
      <c r="D2611" t="s">
        <v>56</v>
      </c>
      <c r="E2611">
        <v>3.6</v>
      </c>
      <c r="F2611" s="2">
        <v>1543.99</v>
      </c>
      <c r="G2611" s="2">
        <v>5558.36</v>
      </c>
    </row>
    <row r="2612" spans="1:7" customFormat="1" x14ac:dyDescent="0.25">
      <c r="A2612" t="s">
        <v>152</v>
      </c>
      <c r="B2612" t="s">
        <v>153</v>
      </c>
      <c r="D2612" t="s">
        <v>88</v>
      </c>
      <c r="E2612">
        <v>12</v>
      </c>
      <c r="F2612" s="2">
        <v>350</v>
      </c>
      <c r="G2612" s="2">
        <v>4200</v>
      </c>
    </row>
    <row r="2613" spans="1:7" customFormat="1" x14ac:dyDescent="0.25">
      <c r="A2613" t="s">
        <v>154</v>
      </c>
      <c r="B2613" t="s">
        <v>155</v>
      </c>
      <c r="D2613" t="s">
        <v>3</v>
      </c>
      <c r="E2613">
        <v>1.2</v>
      </c>
      <c r="F2613" s="2">
        <v>43300</v>
      </c>
      <c r="G2613" s="2">
        <v>51960</v>
      </c>
    </row>
    <row r="2614" spans="1:7" customFormat="1" x14ac:dyDescent="0.25">
      <c r="F2614" s="2"/>
      <c r="G2614" s="2"/>
    </row>
    <row r="2615" spans="1:7" x14ac:dyDescent="0.25">
      <c r="A2615" s="3"/>
      <c r="B2615" s="3"/>
      <c r="C2615" s="3"/>
      <c r="D2615" s="5" t="s">
        <v>31</v>
      </c>
      <c r="E2615" s="3"/>
      <c r="F2615" s="4"/>
      <c r="G2615" s="4">
        <v>56160</v>
      </c>
    </row>
    <row r="2616" spans="1:7" x14ac:dyDescent="0.25">
      <c r="A2616" s="3"/>
      <c r="B2616" s="3"/>
      <c r="C2616" s="3"/>
      <c r="D2616" s="5" t="s">
        <v>32</v>
      </c>
      <c r="E2616" s="3"/>
      <c r="F2616" s="4"/>
      <c r="G2616" s="4">
        <v>19504.8</v>
      </c>
    </row>
    <row r="2617" spans="1:7" x14ac:dyDescent="0.25">
      <c r="A2617" s="3"/>
      <c r="B2617" s="3"/>
      <c r="C2617" s="3"/>
      <c r="D2617" s="5" t="s">
        <v>33</v>
      </c>
      <c r="E2617" s="3"/>
      <c r="F2617" s="4"/>
      <c r="G2617" s="4">
        <v>5558.36</v>
      </c>
    </row>
    <row r="2618" spans="1:7" customFormat="1" x14ac:dyDescent="0.25">
      <c r="F2618" s="2"/>
      <c r="G2618" s="2"/>
    </row>
    <row r="2619" spans="1:7" x14ac:dyDescent="0.25">
      <c r="A2619" s="3"/>
      <c r="B2619" s="5"/>
      <c r="C2619" s="5"/>
      <c r="D2619" s="5" t="s">
        <v>35</v>
      </c>
      <c r="E2619" s="3"/>
      <c r="F2619" s="4"/>
      <c r="G2619" s="4">
        <v>81223.16</v>
      </c>
    </row>
    <row r="2620" spans="1:7" x14ac:dyDescent="0.25">
      <c r="A2620" s="3"/>
      <c r="B2620" s="5"/>
      <c r="C2620" s="5"/>
      <c r="D2620" s="5" t="s">
        <v>36</v>
      </c>
      <c r="E2620" s="3"/>
      <c r="F2620" s="4"/>
      <c r="G2620" s="4">
        <v>24366.95</v>
      </c>
    </row>
    <row r="2621" spans="1:7" x14ac:dyDescent="0.25">
      <c r="A2621" s="6" t="s">
        <v>547</v>
      </c>
      <c r="B2621" s="6" t="s">
        <v>401</v>
      </c>
      <c r="C2621" s="6"/>
      <c r="D2621" s="6" t="s">
        <v>65</v>
      </c>
      <c r="E2621" s="7">
        <v>476</v>
      </c>
      <c r="F2621" s="7"/>
      <c r="G2621" s="7"/>
    </row>
    <row r="2622" spans="1:7" customFormat="1" x14ac:dyDescent="0.25">
      <c r="F2622" s="2"/>
      <c r="G2622" s="2"/>
    </row>
    <row r="2623" spans="1:7" x14ac:dyDescent="0.25">
      <c r="A2623" s="3"/>
      <c r="B2623" s="3"/>
      <c r="C2623" s="3"/>
      <c r="D2623" s="3"/>
      <c r="E2623" s="3"/>
      <c r="F2623" s="4"/>
      <c r="G2623" s="4"/>
    </row>
    <row r="2624" spans="1:7" x14ac:dyDescent="0.25">
      <c r="A2624" s="12" t="s">
        <v>5</v>
      </c>
      <c r="B2624" s="12" t="s">
        <v>6</v>
      </c>
      <c r="C2624" s="12"/>
      <c r="D2624" s="8" t="s">
        <v>7</v>
      </c>
      <c r="E2624" s="8" t="s">
        <v>8</v>
      </c>
      <c r="F2624" s="9" t="s">
        <v>4</v>
      </c>
      <c r="G2624" s="9" t="s">
        <v>1205</v>
      </c>
    </row>
    <row r="2625" spans="1:7" x14ac:dyDescent="0.25">
      <c r="F2625" s="8" t="s">
        <v>9</v>
      </c>
      <c r="G2625" s="8" t="s">
        <v>9</v>
      </c>
    </row>
    <row r="2626" spans="1:7" customFormat="1" x14ac:dyDescent="0.25">
      <c r="F2626" s="2"/>
      <c r="G2626" s="2"/>
    </row>
    <row r="2627" spans="1:7" customFormat="1" x14ac:dyDescent="0.25">
      <c r="A2627" t="s">
        <v>213</v>
      </c>
      <c r="B2627" t="s">
        <v>214</v>
      </c>
      <c r="D2627" t="s">
        <v>65</v>
      </c>
      <c r="E2627">
        <v>1</v>
      </c>
      <c r="F2627" s="2"/>
      <c r="G2627" s="2"/>
    </row>
    <row r="2628" spans="1:7" customFormat="1" x14ac:dyDescent="0.25">
      <c r="A2628" t="s">
        <v>215</v>
      </c>
      <c r="B2628" t="s">
        <v>216</v>
      </c>
      <c r="D2628" t="s">
        <v>14</v>
      </c>
      <c r="E2628">
        <v>4.4999999999999998E-2</v>
      </c>
      <c r="F2628" s="2"/>
      <c r="G2628" s="2"/>
    </row>
    <row r="2629" spans="1:7" customFormat="1" x14ac:dyDescent="0.25">
      <c r="A2629" t="s">
        <v>217</v>
      </c>
      <c r="B2629" t="s">
        <v>218</v>
      </c>
      <c r="D2629" t="s">
        <v>14</v>
      </c>
      <c r="E2629">
        <v>4.4999999999999998E-2</v>
      </c>
      <c r="F2629" s="2">
        <v>5418</v>
      </c>
      <c r="G2629" s="2">
        <v>243.81</v>
      </c>
    </row>
    <row r="2630" spans="1:7" customFormat="1" x14ac:dyDescent="0.25">
      <c r="A2630" t="s">
        <v>54</v>
      </c>
      <c r="B2630" t="s">
        <v>55</v>
      </c>
      <c r="D2630" t="s">
        <v>56</v>
      </c>
      <c r="E2630">
        <v>4.4999999999999998E-2</v>
      </c>
      <c r="F2630" s="2">
        <v>1543.99</v>
      </c>
      <c r="G2630" s="2">
        <v>69.48</v>
      </c>
    </row>
    <row r="2631" spans="1:7" customFormat="1" x14ac:dyDescent="0.25">
      <c r="A2631" t="s">
        <v>219</v>
      </c>
      <c r="B2631" t="s">
        <v>220</v>
      </c>
      <c r="D2631" t="s">
        <v>65</v>
      </c>
      <c r="E2631">
        <v>1.05</v>
      </c>
      <c r="F2631" s="2">
        <v>480</v>
      </c>
      <c r="G2631" s="2">
        <v>504</v>
      </c>
    </row>
    <row r="2632" spans="1:7" customFormat="1" x14ac:dyDescent="0.25">
      <c r="A2632" t="s">
        <v>221</v>
      </c>
      <c r="B2632" t="s">
        <v>222</v>
      </c>
      <c r="D2632" t="s">
        <v>65</v>
      </c>
      <c r="E2632">
        <v>0.01</v>
      </c>
      <c r="F2632" s="2">
        <v>670</v>
      </c>
      <c r="G2632" s="2">
        <v>6.7</v>
      </c>
    </row>
    <row r="2633" spans="1:7" customFormat="1" x14ac:dyDescent="0.25">
      <c r="A2633" t="s">
        <v>223</v>
      </c>
      <c r="B2633" t="s">
        <v>224</v>
      </c>
      <c r="D2633" t="s">
        <v>76</v>
      </c>
      <c r="E2633" s="1">
        <v>390000</v>
      </c>
      <c r="F2633" s="2">
        <v>12.63</v>
      </c>
      <c r="G2633" s="2"/>
    </row>
    <row r="2634" spans="1:7" customFormat="1" x14ac:dyDescent="0.25">
      <c r="F2634" s="2"/>
      <c r="G2634" s="2"/>
    </row>
    <row r="2635" spans="1:7" x14ac:dyDescent="0.25">
      <c r="A2635" s="3"/>
      <c r="B2635" s="3"/>
      <c r="C2635" s="3"/>
      <c r="D2635" s="5" t="s">
        <v>31</v>
      </c>
      <c r="E2635" s="3"/>
      <c r="F2635" s="4"/>
      <c r="G2635" s="4">
        <v>510.7</v>
      </c>
    </row>
    <row r="2636" spans="1:7" x14ac:dyDescent="0.25">
      <c r="A2636" s="3"/>
      <c r="B2636" s="3"/>
      <c r="C2636" s="3"/>
      <c r="D2636" s="5" t="s">
        <v>32</v>
      </c>
      <c r="E2636" s="3"/>
      <c r="F2636" s="4"/>
      <c r="G2636" s="4">
        <v>243.81</v>
      </c>
    </row>
    <row r="2637" spans="1:7" x14ac:dyDescent="0.25">
      <c r="A2637" s="3"/>
      <c r="B2637" s="3"/>
      <c r="C2637" s="3"/>
      <c r="D2637" s="5" t="s">
        <v>33</v>
      </c>
      <c r="E2637" s="3"/>
      <c r="F2637" s="4"/>
      <c r="G2637" s="4">
        <v>69.48</v>
      </c>
    </row>
    <row r="2638" spans="1:7" x14ac:dyDescent="0.25">
      <c r="A2638" s="3"/>
      <c r="B2638" s="3"/>
      <c r="C2638" s="3"/>
      <c r="D2638" s="5" t="s">
        <v>34</v>
      </c>
      <c r="E2638" s="3"/>
      <c r="F2638" s="4"/>
      <c r="G2638" s="4">
        <v>12.63</v>
      </c>
    </row>
    <row r="2639" spans="1:7" customFormat="1" x14ac:dyDescent="0.25">
      <c r="F2639" s="2"/>
      <c r="G2639" s="2"/>
    </row>
    <row r="2640" spans="1:7" x14ac:dyDescent="0.25">
      <c r="A2640" s="3"/>
      <c r="B2640" s="5"/>
      <c r="C2640" s="5"/>
      <c r="D2640" s="5" t="s">
        <v>35</v>
      </c>
      <c r="E2640" s="3"/>
      <c r="F2640" s="4"/>
      <c r="G2640" s="4">
        <v>836.62</v>
      </c>
    </row>
    <row r="2641" spans="1:7" x14ac:dyDescent="0.25">
      <c r="A2641" s="3"/>
      <c r="B2641" s="5"/>
      <c r="C2641" s="5"/>
      <c r="D2641" s="5" t="s">
        <v>36</v>
      </c>
      <c r="E2641" s="3"/>
      <c r="F2641" s="4"/>
      <c r="G2641" s="4">
        <v>398231.12</v>
      </c>
    </row>
    <row r="2642" spans="1:7" x14ac:dyDescent="0.25">
      <c r="A2642" s="6" t="s">
        <v>548</v>
      </c>
      <c r="B2642" s="6" t="s">
        <v>403</v>
      </c>
      <c r="C2642" s="6"/>
      <c r="D2642" s="6" t="s">
        <v>88</v>
      </c>
      <c r="E2642" s="7">
        <v>6.3</v>
      </c>
      <c r="F2642" s="7"/>
      <c r="G2642" s="7"/>
    </row>
    <row r="2643" spans="1:7" customFormat="1" x14ac:dyDescent="0.25">
      <c r="F2643" s="2"/>
      <c r="G2643" s="2"/>
    </row>
    <row r="2644" spans="1:7" x14ac:dyDescent="0.25">
      <c r="A2644" s="3"/>
      <c r="B2644" s="3"/>
      <c r="C2644" s="3"/>
      <c r="D2644" s="3"/>
      <c r="E2644" s="3"/>
      <c r="F2644" s="4"/>
      <c r="G2644" s="4"/>
    </row>
    <row r="2645" spans="1:7" x14ac:dyDescent="0.25">
      <c r="A2645" s="12" t="s">
        <v>5</v>
      </c>
      <c r="B2645" s="12" t="s">
        <v>6</v>
      </c>
      <c r="C2645" s="12"/>
      <c r="D2645" s="8" t="s">
        <v>7</v>
      </c>
      <c r="E2645" s="8" t="s">
        <v>8</v>
      </c>
      <c r="F2645" s="9" t="s">
        <v>4</v>
      </c>
      <c r="G2645" s="9" t="s">
        <v>1205</v>
      </c>
    </row>
    <row r="2646" spans="1:7" x14ac:dyDescent="0.25">
      <c r="F2646" s="8" t="s">
        <v>9</v>
      </c>
      <c r="G2646" s="8" t="s">
        <v>9</v>
      </c>
    </row>
    <row r="2647" spans="1:7" customFormat="1" x14ac:dyDescent="0.25">
      <c r="F2647" s="2"/>
      <c r="G2647" s="2"/>
    </row>
    <row r="2648" spans="1:7" customFormat="1" x14ac:dyDescent="0.25">
      <c r="A2648" t="s">
        <v>188</v>
      </c>
      <c r="B2648" t="s">
        <v>189</v>
      </c>
      <c r="D2648" t="s">
        <v>88</v>
      </c>
      <c r="E2648">
        <v>1</v>
      </c>
      <c r="F2648" s="2"/>
      <c r="G2648" s="2"/>
    </row>
    <row r="2649" spans="1:7" customFormat="1" x14ac:dyDescent="0.25">
      <c r="A2649" t="s">
        <v>190</v>
      </c>
      <c r="B2649" t="s">
        <v>191</v>
      </c>
      <c r="D2649" t="s">
        <v>14</v>
      </c>
      <c r="E2649">
        <v>2.5</v>
      </c>
      <c r="F2649" s="2"/>
      <c r="G2649" s="2"/>
    </row>
    <row r="2650" spans="1:7" customFormat="1" x14ac:dyDescent="0.25">
      <c r="A2650" t="s">
        <v>192</v>
      </c>
      <c r="B2650" t="s">
        <v>191</v>
      </c>
      <c r="D2650" t="s">
        <v>14</v>
      </c>
      <c r="E2650">
        <v>2.5</v>
      </c>
      <c r="F2650" s="2">
        <v>5418</v>
      </c>
      <c r="G2650" s="2">
        <v>13545</v>
      </c>
    </row>
    <row r="2651" spans="1:7" customFormat="1" x14ac:dyDescent="0.25">
      <c r="A2651" t="s">
        <v>54</v>
      </c>
      <c r="B2651" t="s">
        <v>55</v>
      </c>
      <c r="D2651" t="s">
        <v>56</v>
      </c>
      <c r="E2651">
        <v>2.5</v>
      </c>
      <c r="F2651" s="2">
        <v>1543.99</v>
      </c>
      <c r="G2651" s="2">
        <v>3859.98</v>
      </c>
    </row>
    <row r="2652" spans="1:7" customFormat="1" x14ac:dyDescent="0.25">
      <c r="A2652" t="s">
        <v>193</v>
      </c>
      <c r="B2652" t="s">
        <v>194</v>
      </c>
      <c r="D2652" t="s">
        <v>88</v>
      </c>
      <c r="E2652">
        <v>0.26300000000000001</v>
      </c>
      <c r="F2652" s="2">
        <v>12500</v>
      </c>
      <c r="G2652" s="2">
        <v>3281.25</v>
      </c>
    </row>
    <row r="2653" spans="1:7" customFormat="1" x14ac:dyDescent="0.25">
      <c r="A2653" t="s">
        <v>195</v>
      </c>
      <c r="B2653" t="s">
        <v>196</v>
      </c>
      <c r="D2653" t="s">
        <v>88</v>
      </c>
      <c r="E2653">
        <v>1</v>
      </c>
      <c r="F2653" s="2">
        <v>200</v>
      </c>
      <c r="G2653" s="2">
        <v>200</v>
      </c>
    </row>
    <row r="2654" spans="1:7" customFormat="1" x14ac:dyDescent="0.25">
      <c r="A2654" t="s">
        <v>197</v>
      </c>
      <c r="B2654" t="s">
        <v>198</v>
      </c>
      <c r="D2654" t="s">
        <v>79</v>
      </c>
      <c r="E2654">
        <v>4</v>
      </c>
      <c r="F2654" s="2">
        <v>60</v>
      </c>
      <c r="G2654" s="2">
        <v>240</v>
      </c>
    </row>
    <row r="2655" spans="1:7" customFormat="1" x14ac:dyDescent="0.25">
      <c r="A2655" t="s">
        <v>199</v>
      </c>
      <c r="B2655" t="s">
        <v>200</v>
      </c>
      <c r="D2655" t="s">
        <v>65</v>
      </c>
      <c r="E2655">
        <v>0.05</v>
      </c>
      <c r="F2655" s="2">
        <v>1200</v>
      </c>
      <c r="G2655" s="2">
        <v>60</v>
      </c>
    </row>
    <row r="2656" spans="1:7" customFormat="1" x14ac:dyDescent="0.25">
      <c r="A2656" t="s">
        <v>201</v>
      </c>
      <c r="B2656" t="s">
        <v>202</v>
      </c>
      <c r="D2656" t="s">
        <v>76</v>
      </c>
      <c r="E2656">
        <v>1E-3</v>
      </c>
      <c r="F2656" s="2">
        <v>390000</v>
      </c>
      <c r="G2656" s="2">
        <v>338.14</v>
      </c>
    </row>
    <row r="2657" spans="1:7" customFormat="1" x14ac:dyDescent="0.25">
      <c r="F2657" s="2"/>
      <c r="G2657" s="2"/>
    </row>
    <row r="2658" spans="1:7" x14ac:dyDescent="0.25">
      <c r="A2658" s="3"/>
      <c r="B2658" s="3"/>
      <c r="C2658" s="3"/>
      <c r="D2658" s="5" t="s">
        <v>31</v>
      </c>
      <c r="E2658" s="3"/>
      <c r="F2658" s="4"/>
      <c r="G2658" s="4">
        <v>3781.25</v>
      </c>
    </row>
    <row r="2659" spans="1:7" x14ac:dyDescent="0.25">
      <c r="A2659" s="3"/>
      <c r="B2659" s="3"/>
      <c r="C2659" s="3"/>
      <c r="D2659" s="5" t="s">
        <v>32</v>
      </c>
      <c r="E2659" s="3"/>
      <c r="F2659" s="4"/>
      <c r="G2659" s="4">
        <v>13545</v>
      </c>
    </row>
    <row r="2660" spans="1:7" x14ac:dyDescent="0.25">
      <c r="A2660" s="3"/>
      <c r="B2660" s="3"/>
      <c r="C2660" s="3"/>
      <c r="D2660" s="5" t="s">
        <v>33</v>
      </c>
      <c r="E2660" s="3"/>
      <c r="F2660" s="4"/>
      <c r="G2660" s="4">
        <v>3859.98</v>
      </c>
    </row>
    <row r="2661" spans="1:7" x14ac:dyDescent="0.25">
      <c r="A2661" s="3"/>
      <c r="B2661" s="3"/>
      <c r="C2661" s="3"/>
      <c r="D2661" s="5" t="s">
        <v>34</v>
      </c>
      <c r="E2661" s="3"/>
      <c r="F2661" s="4"/>
      <c r="G2661" s="4">
        <v>338.14</v>
      </c>
    </row>
    <row r="2662" spans="1:7" customFormat="1" x14ac:dyDescent="0.25">
      <c r="F2662" s="2"/>
      <c r="G2662" s="2"/>
    </row>
    <row r="2663" spans="1:7" x14ac:dyDescent="0.25">
      <c r="A2663" s="3"/>
      <c r="B2663" s="5"/>
      <c r="C2663" s="5"/>
      <c r="D2663" s="5" t="s">
        <v>35</v>
      </c>
      <c r="E2663" s="3"/>
      <c r="F2663" s="4"/>
      <c r="G2663" s="4">
        <v>21524.37</v>
      </c>
    </row>
    <row r="2664" spans="1:7" x14ac:dyDescent="0.25">
      <c r="A2664" s="3"/>
      <c r="B2664" s="5"/>
      <c r="C2664" s="5"/>
      <c r="D2664" s="5" t="s">
        <v>36</v>
      </c>
      <c r="E2664" s="3"/>
      <c r="F2664" s="4"/>
      <c r="G2664" s="4">
        <v>135603.53</v>
      </c>
    </row>
    <row r="2665" spans="1:7" x14ac:dyDescent="0.25">
      <c r="A2665" s="6" t="s">
        <v>549</v>
      </c>
      <c r="B2665" s="6" t="s">
        <v>550</v>
      </c>
      <c r="C2665" s="6"/>
      <c r="D2665" s="6" t="s">
        <v>79</v>
      </c>
      <c r="E2665" s="7">
        <v>18</v>
      </c>
      <c r="F2665" s="7"/>
      <c r="G2665" s="7"/>
    </row>
    <row r="2666" spans="1:7" customFormat="1" x14ac:dyDescent="0.25">
      <c r="F2666" s="2"/>
      <c r="G2666" s="2"/>
    </row>
    <row r="2667" spans="1:7" x14ac:dyDescent="0.25">
      <c r="A2667" s="3"/>
      <c r="B2667" s="3"/>
      <c r="C2667" s="3"/>
      <c r="D2667" s="3"/>
      <c r="E2667" s="3"/>
      <c r="F2667" s="4"/>
      <c r="G2667" s="4"/>
    </row>
    <row r="2668" spans="1:7" x14ac:dyDescent="0.25">
      <c r="A2668" s="12" t="s">
        <v>5</v>
      </c>
      <c r="B2668" s="12" t="s">
        <v>6</v>
      </c>
      <c r="C2668" s="12"/>
      <c r="D2668" s="8" t="s">
        <v>7</v>
      </c>
      <c r="E2668" s="8" t="s">
        <v>8</v>
      </c>
      <c r="F2668" s="9" t="s">
        <v>4</v>
      </c>
      <c r="G2668" s="9" t="s">
        <v>1205</v>
      </c>
    </row>
    <row r="2669" spans="1:7" x14ac:dyDescent="0.25">
      <c r="F2669" s="8" t="s">
        <v>9</v>
      </c>
      <c r="G2669" s="8" t="s">
        <v>9</v>
      </c>
    </row>
    <row r="2670" spans="1:7" customFormat="1" x14ac:dyDescent="0.25">
      <c r="F2670" s="2"/>
      <c r="G2670" s="2"/>
    </row>
    <row r="2671" spans="1:7" customFormat="1" x14ac:dyDescent="0.25">
      <c r="A2671" t="s">
        <v>452</v>
      </c>
      <c r="B2671" t="s">
        <v>453</v>
      </c>
      <c r="D2671" t="s">
        <v>59</v>
      </c>
      <c r="E2671">
        <v>1</v>
      </c>
      <c r="F2671" s="2"/>
      <c r="G2671" s="2"/>
    </row>
    <row r="2672" spans="1:7" customFormat="1" x14ac:dyDescent="0.25">
      <c r="A2672" t="s">
        <v>50</v>
      </c>
      <c r="B2672" t="s">
        <v>51</v>
      </c>
      <c r="D2672" t="s">
        <v>14</v>
      </c>
      <c r="E2672">
        <v>1.2</v>
      </c>
      <c r="F2672" s="2"/>
      <c r="G2672" s="2"/>
    </row>
    <row r="2673" spans="1:7" customFormat="1" x14ac:dyDescent="0.25">
      <c r="A2673" t="s">
        <v>52</v>
      </c>
      <c r="B2673" t="s">
        <v>53</v>
      </c>
      <c r="D2673" t="s">
        <v>14</v>
      </c>
      <c r="E2673">
        <v>1.2</v>
      </c>
      <c r="F2673" s="2">
        <v>5418</v>
      </c>
      <c r="G2673" s="2">
        <v>6501.6</v>
      </c>
    </row>
    <row r="2674" spans="1:7" customFormat="1" x14ac:dyDescent="0.25">
      <c r="A2674" t="s">
        <v>54</v>
      </c>
      <c r="B2674" t="s">
        <v>55</v>
      </c>
      <c r="D2674" t="s">
        <v>56</v>
      </c>
      <c r="E2674">
        <v>1.2</v>
      </c>
      <c r="F2674" s="2">
        <v>1543.99</v>
      </c>
      <c r="G2674" s="2">
        <v>1852.79</v>
      </c>
    </row>
    <row r="2675" spans="1:7" customFormat="1" x14ac:dyDescent="0.25">
      <c r="A2675" t="s">
        <v>279</v>
      </c>
      <c r="B2675" t="s">
        <v>280</v>
      </c>
      <c r="D2675" t="s">
        <v>88</v>
      </c>
      <c r="E2675">
        <v>0.4</v>
      </c>
      <c r="F2675" s="2">
        <v>2912</v>
      </c>
      <c r="G2675" s="2">
        <v>1164.8</v>
      </c>
    </row>
    <row r="2676" spans="1:7" customFormat="1" x14ac:dyDescent="0.25">
      <c r="A2676" t="s">
        <v>281</v>
      </c>
      <c r="B2676" t="s">
        <v>282</v>
      </c>
      <c r="D2676" t="s">
        <v>30</v>
      </c>
      <c r="E2676">
        <v>1</v>
      </c>
      <c r="F2676" s="2">
        <v>250</v>
      </c>
      <c r="G2676" s="2">
        <v>250</v>
      </c>
    </row>
    <row r="2677" spans="1:7" customFormat="1" x14ac:dyDescent="0.25">
      <c r="F2677" s="2"/>
      <c r="G2677" s="2"/>
    </row>
    <row r="2678" spans="1:7" x14ac:dyDescent="0.25">
      <c r="A2678" s="3"/>
      <c r="B2678" s="3"/>
      <c r="C2678" s="3"/>
      <c r="D2678" s="5" t="s">
        <v>31</v>
      </c>
      <c r="E2678" s="3"/>
      <c r="F2678" s="4"/>
      <c r="G2678" s="4">
        <v>1414.8</v>
      </c>
    </row>
    <row r="2679" spans="1:7" x14ac:dyDescent="0.25">
      <c r="A2679" s="3"/>
      <c r="B2679" s="3"/>
      <c r="C2679" s="3"/>
      <c r="D2679" s="5" t="s">
        <v>32</v>
      </c>
      <c r="E2679" s="3"/>
      <c r="F2679" s="4"/>
      <c r="G2679" s="4">
        <v>6501.6</v>
      </c>
    </row>
    <row r="2680" spans="1:7" x14ac:dyDescent="0.25">
      <c r="A2680" s="3"/>
      <c r="B2680" s="3"/>
      <c r="C2680" s="3"/>
      <c r="D2680" s="5" t="s">
        <v>33</v>
      </c>
      <c r="E2680" s="3"/>
      <c r="F2680" s="4"/>
      <c r="G2680" s="4">
        <v>1852.79</v>
      </c>
    </row>
    <row r="2681" spans="1:7" customFormat="1" x14ac:dyDescent="0.25">
      <c r="F2681" s="2"/>
      <c r="G2681" s="2"/>
    </row>
    <row r="2682" spans="1:7" x14ac:dyDescent="0.25">
      <c r="A2682" s="3"/>
      <c r="B2682" s="5"/>
      <c r="C2682" s="5"/>
      <c r="D2682" s="5" t="s">
        <v>35</v>
      </c>
      <c r="E2682" s="3"/>
      <c r="F2682" s="4"/>
      <c r="G2682" s="4">
        <v>9769.19</v>
      </c>
    </row>
    <row r="2683" spans="1:7" x14ac:dyDescent="0.25">
      <c r="A2683" s="3"/>
      <c r="B2683" s="5"/>
      <c r="C2683" s="5"/>
      <c r="D2683" s="5" t="s">
        <v>36</v>
      </c>
      <c r="E2683" s="3"/>
      <c r="F2683" s="4"/>
      <c r="G2683" s="4">
        <v>175845.42</v>
      </c>
    </row>
    <row r="2684" spans="1:7" x14ac:dyDescent="0.25">
      <c r="A2684" s="6" t="s">
        <v>551</v>
      </c>
      <c r="B2684" s="6" t="s">
        <v>449</v>
      </c>
      <c r="C2684" s="6"/>
      <c r="D2684" s="6" t="s">
        <v>3</v>
      </c>
      <c r="E2684" s="7">
        <v>3.97</v>
      </c>
      <c r="F2684" s="7"/>
      <c r="G2684" s="7"/>
    </row>
    <row r="2685" spans="1:7" customFormat="1" x14ac:dyDescent="0.25">
      <c r="F2685" s="2"/>
      <c r="G2685" s="2"/>
    </row>
    <row r="2686" spans="1:7" x14ac:dyDescent="0.25">
      <c r="A2686" s="3"/>
      <c r="B2686" s="3"/>
      <c r="C2686" s="3"/>
      <c r="D2686" s="3"/>
      <c r="E2686" s="3"/>
      <c r="F2686" s="4"/>
      <c r="G2686" s="4"/>
    </row>
    <row r="2687" spans="1:7" x14ac:dyDescent="0.25">
      <c r="A2687" s="12" t="s">
        <v>5</v>
      </c>
      <c r="B2687" s="12" t="s">
        <v>6</v>
      </c>
      <c r="C2687" s="12"/>
      <c r="D2687" s="8" t="s">
        <v>7</v>
      </c>
      <c r="E2687" s="8" t="s">
        <v>8</v>
      </c>
      <c r="F2687" s="9" t="s">
        <v>4</v>
      </c>
      <c r="G2687" s="9" t="s">
        <v>1205</v>
      </c>
    </row>
    <row r="2688" spans="1:7" x14ac:dyDescent="0.25">
      <c r="F2688" s="8" t="s">
        <v>9</v>
      </c>
      <c r="G2688" s="8" t="s">
        <v>9</v>
      </c>
    </row>
    <row r="2689" spans="1:7" customFormat="1" x14ac:dyDescent="0.25">
      <c r="F2689" s="2"/>
      <c r="G2689" s="2"/>
    </row>
    <row r="2690" spans="1:7" customFormat="1" x14ac:dyDescent="0.25">
      <c r="A2690" t="s">
        <v>158</v>
      </c>
      <c r="B2690" t="s">
        <v>159</v>
      </c>
      <c r="D2690" t="s">
        <v>88</v>
      </c>
      <c r="E2690">
        <v>1</v>
      </c>
      <c r="F2690" s="2"/>
      <c r="G2690" s="2"/>
    </row>
    <row r="2691" spans="1:7" customFormat="1" x14ac:dyDescent="0.25">
      <c r="A2691" t="s">
        <v>50</v>
      </c>
      <c r="B2691" t="s">
        <v>51</v>
      </c>
      <c r="D2691" t="s">
        <v>14</v>
      </c>
      <c r="E2691">
        <v>2.4</v>
      </c>
      <c r="F2691" s="2"/>
      <c r="G2691" s="2"/>
    </row>
    <row r="2692" spans="1:7" customFormat="1" x14ac:dyDescent="0.25">
      <c r="A2692" t="s">
        <v>52</v>
      </c>
      <c r="B2692" t="s">
        <v>53</v>
      </c>
      <c r="D2692" t="s">
        <v>14</v>
      </c>
      <c r="E2692">
        <v>2.4</v>
      </c>
      <c r="F2692" s="2">
        <v>5418</v>
      </c>
      <c r="G2692" s="2">
        <v>13003.2</v>
      </c>
    </row>
    <row r="2693" spans="1:7" customFormat="1" x14ac:dyDescent="0.25">
      <c r="A2693" t="s">
        <v>54</v>
      </c>
      <c r="B2693" t="s">
        <v>55</v>
      </c>
      <c r="D2693" t="s">
        <v>56</v>
      </c>
      <c r="E2693">
        <v>2.4</v>
      </c>
      <c r="F2693" s="2">
        <v>1543.99</v>
      </c>
      <c r="G2693" s="2">
        <v>3705.58</v>
      </c>
    </row>
    <row r="2694" spans="1:7" customFormat="1" x14ac:dyDescent="0.25">
      <c r="A2694" t="s">
        <v>160</v>
      </c>
      <c r="B2694" t="s">
        <v>161</v>
      </c>
      <c r="D2694" t="s">
        <v>18</v>
      </c>
      <c r="E2694">
        <v>0.33300000000000002</v>
      </c>
      <c r="F2694" s="2"/>
      <c r="G2694" s="2"/>
    </row>
    <row r="2695" spans="1:7" customFormat="1" x14ac:dyDescent="0.25">
      <c r="A2695" t="s">
        <v>162</v>
      </c>
      <c r="B2695" t="s">
        <v>163</v>
      </c>
      <c r="D2695" t="s">
        <v>164</v>
      </c>
      <c r="E2695">
        <v>7.0000000000000001E-3</v>
      </c>
      <c r="F2695" s="2">
        <v>84000</v>
      </c>
      <c r="G2695" s="2">
        <v>559.44000000000005</v>
      </c>
    </row>
    <row r="2696" spans="1:7" customFormat="1" x14ac:dyDescent="0.25">
      <c r="A2696" t="s">
        <v>165</v>
      </c>
      <c r="B2696" t="s">
        <v>166</v>
      </c>
      <c r="D2696" t="s">
        <v>3</v>
      </c>
      <c r="E2696">
        <v>1.05</v>
      </c>
      <c r="F2696" s="2">
        <v>50500</v>
      </c>
      <c r="G2696" s="2">
        <v>53025</v>
      </c>
    </row>
    <row r="2697" spans="1:7" customFormat="1" x14ac:dyDescent="0.25">
      <c r="A2697" t="s">
        <v>167</v>
      </c>
      <c r="B2697" t="s">
        <v>168</v>
      </c>
      <c r="D2697" t="s">
        <v>3</v>
      </c>
      <c r="E2697">
        <v>1.05</v>
      </c>
      <c r="F2697" s="2">
        <v>8500</v>
      </c>
      <c r="G2697" s="2">
        <v>8925</v>
      </c>
    </row>
    <row r="2698" spans="1:7" customFormat="1" x14ac:dyDescent="0.25">
      <c r="A2698" t="s">
        <v>169</v>
      </c>
      <c r="B2698" t="s">
        <v>170</v>
      </c>
      <c r="D2698" t="s">
        <v>171</v>
      </c>
      <c r="E2698">
        <v>0.2</v>
      </c>
      <c r="F2698" s="2">
        <v>1799</v>
      </c>
      <c r="G2698" s="2">
        <v>359.8</v>
      </c>
    </row>
    <row r="2699" spans="1:7" customFormat="1" x14ac:dyDescent="0.25">
      <c r="A2699" t="s">
        <v>172</v>
      </c>
      <c r="B2699" t="s">
        <v>173</v>
      </c>
      <c r="D2699" t="s">
        <v>174</v>
      </c>
      <c r="E2699">
        <v>0.02</v>
      </c>
      <c r="F2699" s="2">
        <v>95000</v>
      </c>
      <c r="G2699" s="2">
        <v>1900</v>
      </c>
    </row>
    <row r="2700" spans="1:7" customFormat="1" x14ac:dyDescent="0.25">
      <c r="F2700" s="2"/>
      <c r="G2700" s="2"/>
    </row>
    <row r="2701" spans="1:7" x14ac:dyDescent="0.25">
      <c r="A2701" s="3"/>
      <c r="B2701" s="3"/>
      <c r="C2701" s="3"/>
      <c r="D2701" s="5" t="s">
        <v>31</v>
      </c>
      <c r="E2701" s="3"/>
      <c r="F2701" s="4"/>
      <c r="G2701" s="4">
        <v>64209.8</v>
      </c>
    </row>
    <row r="2702" spans="1:7" x14ac:dyDescent="0.25">
      <c r="A2702" s="3"/>
      <c r="B2702" s="3"/>
      <c r="C2702" s="3"/>
      <c r="D2702" s="5" t="s">
        <v>32</v>
      </c>
      <c r="E2702" s="3"/>
      <c r="F2702" s="4"/>
      <c r="G2702" s="4">
        <v>13003.2</v>
      </c>
    </row>
    <row r="2703" spans="1:7" x14ac:dyDescent="0.25">
      <c r="A2703" s="3"/>
      <c r="B2703" s="3"/>
      <c r="C2703" s="3"/>
      <c r="D2703" s="5" t="s">
        <v>33</v>
      </c>
      <c r="E2703" s="3"/>
      <c r="F2703" s="4"/>
      <c r="G2703" s="4">
        <v>4265.0200000000004</v>
      </c>
    </row>
    <row r="2704" spans="1:7" customFormat="1" x14ac:dyDescent="0.25">
      <c r="F2704" s="2"/>
      <c r="G2704" s="2"/>
    </row>
    <row r="2705" spans="1:7" x14ac:dyDescent="0.25">
      <c r="A2705" s="3"/>
      <c r="B2705" s="5"/>
      <c r="C2705" s="5"/>
      <c r="D2705" s="5" t="s">
        <v>35</v>
      </c>
      <c r="E2705" s="3"/>
      <c r="F2705" s="4"/>
      <c r="G2705" s="4">
        <v>81478.58</v>
      </c>
    </row>
    <row r="2706" spans="1:7" x14ac:dyDescent="0.25">
      <c r="A2706" s="3"/>
      <c r="B2706" s="5"/>
      <c r="C2706" s="5"/>
      <c r="D2706" s="5" t="s">
        <v>36</v>
      </c>
      <c r="E2706" s="3"/>
      <c r="F2706" s="4"/>
      <c r="G2706" s="4">
        <v>323469.96000000002</v>
      </c>
    </row>
    <row r="2707" spans="1:7" x14ac:dyDescent="0.25">
      <c r="A2707" s="6" t="s">
        <v>552</v>
      </c>
      <c r="B2707" s="6" t="s">
        <v>455</v>
      </c>
      <c r="C2707" s="6"/>
      <c r="D2707" s="6" t="s">
        <v>243</v>
      </c>
      <c r="E2707" s="7">
        <v>450</v>
      </c>
      <c r="F2707" s="7"/>
      <c r="G2707" s="7"/>
    </row>
    <row r="2708" spans="1:7" customFormat="1" x14ac:dyDescent="0.25">
      <c r="F2708" s="2"/>
      <c r="G2708" s="2"/>
    </row>
    <row r="2709" spans="1:7" x14ac:dyDescent="0.25">
      <c r="A2709" s="3"/>
      <c r="B2709" s="3"/>
      <c r="C2709" s="3"/>
      <c r="D2709" s="3"/>
      <c r="E2709" s="3"/>
      <c r="F2709" s="4"/>
      <c r="G2709" s="4"/>
    </row>
    <row r="2710" spans="1:7" x14ac:dyDescent="0.25">
      <c r="A2710" s="12" t="s">
        <v>5</v>
      </c>
      <c r="B2710" s="12" t="s">
        <v>6</v>
      </c>
      <c r="C2710" s="12"/>
      <c r="D2710" s="8" t="s">
        <v>7</v>
      </c>
      <c r="E2710" s="8" t="s">
        <v>8</v>
      </c>
      <c r="F2710" s="9" t="s">
        <v>4</v>
      </c>
      <c r="G2710" s="9" t="s">
        <v>1205</v>
      </c>
    </row>
    <row r="2711" spans="1:7" x14ac:dyDescent="0.25">
      <c r="F2711" s="8" t="s">
        <v>9</v>
      </c>
      <c r="G2711" s="8" t="s">
        <v>9</v>
      </c>
    </row>
    <row r="2712" spans="1:7" customFormat="1" x14ac:dyDescent="0.25">
      <c r="F2712" s="2"/>
      <c r="G2712" s="2"/>
    </row>
    <row r="2713" spans="1:7" customFormat="1" x14ac:dyDescent="0.25">
      <c r="A2713" t="s">
        <v>288</v>
      </c>
      <c r="B2713" t="s">
        <v>289</v>
      </c>
      <c r="D2713" t="s">
        <v>246</v>
      </c>
      <c r="E2713">
        <v>1</v>
      </c>
      <c r="F2713" s="2"/>
      <c r="G2713" s="2"/>
    </row>
    <row r="2714" spans="1:7" customFormat="1" x14ac:dyDescent="0.25">
      <c r="A2714" t="s">
        <v>247</v>
      </c>
      <c r="B2714" t="s">
        <v>248</v>
      </c>
      <c r="D2714" t="s">
        <v>14</v>
      </c>
      <c r="E2714">
        <v>0.35</v>
      </c>
      <c r="F2714" s="2"/>
      <c r="G2714" s="2"/>
    </row>
    <row r="2715" spans="1:7" customFormat="1" x14ac:dyDescent="0.25">
      <c r="A2715" t="s">
        <v>249</v>
      </c>
      <c r="B2715" t="s">
        <v>248</v>
      </c>
      <c r="D2715" t="s">
        <v>14</v>
      </c>
      <c r="E2715">
        <v>0.35</v>
      </c>
      <c r="F2715" s="2">
        <v>5418</v>
      </c>
      <c r="G2715" s="2">
        <v>1896.3</v>
      </c>
    </row>
    <row r="2716" spans="1:7" customFormat="1" x14ac:dyDescent="0.25">
      <c r="A2716" t="s">
        <v>54</v>
      </c>
      <c r="B2716" t="s">
        <v>55</v>
      </c>
      <c r="D2716" t="s">
        <v>56</v>
      </c>
      <c r="E2716">
        <v>0.35</v>
      </c>
      <c r="F2716" s="2">
        <v>1543.99</v>
      </c>
      <c r="G2716" s="2">
        <v>540.4</v>
      </c>
    </row>
    <row r="2717" spans="1:7" customFormat="1" x14ac:dyDescent="0.25">
      <c r="A2717" t="s">
        <v>279</v>
      </c>
      <c r="B2717" t="s">
        <v>280</v>
      </c>
      <c r="D2717" t="s">
        <v>88</v>
      </c>
      <c r="E2717">
        <v>2.1999999999999999E-2</v>
      </c>
      <c r="F2717" s="2">
        <v>2912</v>
      </c>
      <c r="G2717" s="2">
        <v>64.709999999999994</v>
      </c>
    </row>
    <row r="2718" spans="1:7" customFormat="1" x14ac:dyDescent="0.25">
      <c r="A2718" t="s">
        <v>290</v>
      </c>
      <c r="B2718" t="s">
        <v>291</v>
      </c>
      <c r="D2718" t="s">
        <v>65</v>
      </c>
      <c r="E2718">
        <v>2.5</v>
      </c>
      <c r="F2718" s="2">
        <v>300</v>
      </c>
      <c r="G2718" s="2">
        <v>750</v>
      </c>
    </row>
    <row r="2719" spans="1:7" customFormat="1" x14ac:dyDescent="0.25">
      <c r="F2719" s="2"/>
      <c r="G2719" s="2"/>
    </row>
    <row r="2720" spans="1:7" x14ac:dyDescent="0.25">
      <c r="A2720" s="3"/>
      <c r="B2720" s="3"/>
      <c r="C2720" s="3"/>
      <c r="D2720" s="5" t="s">
        <v>31</v>
      </c>
      <c r="E2720" s="3"/>
      <c r="F2720" s="4"/>
      <c r="G2720" s="4">
        <v>814.71</v>
      </c>
    </row>
    <row r="2721" spans="1:7" x14ac:dyDescent="0.25">
      <c r="A2721" s="3"/>
      <c r="B2721" s="3"/>
      <c r="C2721" s="3"/>
      <c r="D2721" s="5" t="s">
        <v>32</v>
      </c>
      <c r="E2721" s="3"/>
      <c r="F2721" s="4"/>
      <c r="G2721" s="4">
        <v>1896.3</v>
      </c>
    </row>
    <row r="2722" spans="1:7" x14ac:dyDescent="0.25">
      <c r="A2722" s="3"/>
      <c r="B2722" s="3"/>
      <c r="C2722" s="3"/>
      <c r="D2722" s="5" t="s">
        <v>33</v>
      </c>
      <c r="E2722" s="3"/>
      <c r="F2722" s="4"/>
      <c r="G2722" s="4">
        <v>540.4</v>
      </c>
    </row>
    <row r="2723" spans="1:7" customFormat="1" x14ac:dyDescent="0.25">
      <c r="F2723" s="2"/>
      <c r="G2723" s="2"/>
    </row>
    <row r="2724" spans="1:7" x14ac:dyDescent="0.25">
      <c r="A2724" s="3"/>
      <c r="B2724" s="5"/>
      <c r="C2724" s="5"/>
      <c r="D2724" s="5" t="s">
        <v>35</v>
      </c>
      <c r="E2724" s="3"/>
      <c r="F2724" s="4"/>
      <c r="G2724" s="4">
        <v>3251.41</v>
      </c>
    </row>
    <row r="2725" spans="1:7" x14ac:dyDescent="0.25">
      <c r="A2725" s="3"/>
      <c r="B2725" s="5"/>
      <c r="C2725" s="5"/>
      <c r="D2725" s="5" t="s">
        <v>36</v>
      </c>
      <c r="E2725" s="3"/>
      <c r="F2725" s="4"/>
      <c r="G2725" s="4">
        <v>1463134.5</v>
      </c>
    </row>
    <row r="2726" spans="1:7" x14ac:dyDescent="0.25">
      <c r="A2726" s="6" t="s">
        <v>553</v>
      </c>
      <c r="B2726" s="6" t="s">
        <v>520</v>
      </c>
      <c r="C2726" s="6"/>
      <c r="D2726" s="6" t="s">
        <v>387</v>
      </c>
      <c r="E2726" s="7">
        <v>56</v>
      </c>
      <c r="F2726" s="7"/>
      <c r="G2726" s="7"/>
    </row>
    <row r="2727" spans="1:7" customFormat="1" x14ac:dyDescent="0.25">
      <c r="F2727" s="2"/>
      <c r="G2727" s="2"/>
    </row>
    <row r="2728" spans="1:7" x14ac:dyDescent="0.25">
      <c r="A2728" s="3"/>
      <c r="B2728" s="3"/>
      <c r="C2728" s="3"/>
      <c r="D2728" s="3"/>
      <c r="E2728" s="3"/>
      <c r="F2728" s="4"/>
      <c r="G2728" s="4"/>
    </row>
    <row r="2729" spans="1:7" x14ac:dyDescent="0.25">
      <c r="A2729" s="12" t="s">
        <v>5</v>
      </c>
      <c r="B2729" s="12" t="s">
        <v>6</v>
      </c>
      <c r="C2729" s="12"/>
      <c r="D2729" s="8" t="s">
        <v>7</v>
      </c>
      <c r="E2729" s="8" t="s">
        <v>8</v>
      </c>
      <c r="F2729" s="9" t="s">
        <v>4</v>
      </c>
      <c r="G2729" s="9" t="s">
        <v>1205</v>
      </c>
    </row>
    <row r="2730" spans="1:7" x14ac:dyDescent="0.25">
      <c r="F2730" s="8" t="s">
        <v>9</v>
      </c>
      <c r="G2730" s="8" t="s">
        <v>9</v>
      </c>
    </row>
    <row r="2731" spans="1:7" customFormat="1" x14ac:dyDescent="0.25">
      <c r="F2731" s="2"/>
      <c r="G2731" s="2"/>
    </row>
    <row r="2732" spans="1:7" customFormat="1" x14ac:dyDescent="0.25">
      <c r="A2732" t="s">
        <v>388</v>
      </c>
      <c r="B2732" t="s">
        <v>389</v>
      </c>
      <c r="D2732" t="s">
        <v>47</v>
      </c>
      <c r="E2732">
        <v>1</v>
      </c>
      <c r="F2732" s="2"/>
      <c r="G2732" s="2"/>
    </row>
    <row r="2733" spans="1:7" customFormat="1" x14ac:dyDescent="0.25">
      <c r="A2733" t="s">
        <v>50</v>
      </c>
      <c r="B2733" t="s">
        <v>51</v>
      </c>
      <c r="D2733" t="s">
        <v>14</v>
      </c>
      <c r="E2733">
        <v>1</v>
      </c>
      <c r="F2733" s="2"/>
      <c r="G2733" s="2"/>
    </row>
    <row r="2734" spans="1:7" customFormat="1" x14ac:dyDescent="0.25">
      <c r="A2734" t="s">
        <v>52</v>
      </c>
      <c r="B2734" t="s">
        <v>53</v>
      </c>
      <c r="D2734" t="s">
        <v>14</v>
      </c>
      <c r="E2734">
        <v>1</v>
      </c>
      <c r="F2734" s="2">
        <v>5418</v>
      </c>
      <c r="G2734" s="2">
        <v>5418</v>
      </c>
    </row>
    <row r="2735" spans="1:7" customFormat="1" x14ac:dyDescent="0.25">
      <c r="A2735" t="s">
        <v>54</v>
      </c>
      <c r="B2735" t="s">
        <v>55</v>
      </c>
      <c r="D2735" t="s">
        <v>56</v>
      </c>
      <c r="E2735">
        <v>1</v>
      </c>
      <c r="F2735" s="2">
        <v>1543.99</v>
      </c>
      <c r="G2735" s="2">
        <v>1543.99</v>
      </c>
    </row>
    <row r="2736" spans="1:7" customFormat="1" x14ac:dyDescent="0.25">
      <c r="A2736" t="s">
        <v>390</v>
      </c>
      <c r="B2736" t="s">
        <v>391</v>
      </c>
      <c r="D2736" t="s">
        <v>18</v>
      </c>
      <c r="E2736">
        <v>0.2</v>
      </c>
      <c r="F2736" s="2">
        <v>1300</v>
      </c>
      <c r="G2736" s="2">
        <v>260</v>
      </c>
    </row>
    <row r="2737" spans="1:7" customFormat="1" x14ac:dyDescent="0.25">
      <c r="A2737" t="s">
        <v>392</v>
      </c>
      <c r="B2737" t="s">
        <v>393</v>
      </c>
      <c r="D2737" t="s">
        <v>174</v>
      </c>
      <c r="E2737">
        <v>5.0000000000000001E-3</v>
      </c>
      <c r="F2737" s="2">
        <v>95000</v>
      </c>
      <c r="G2737" s="2">
        <v>475</v>
      </c>
    </row>
    <row r="2738" spans="1:7" customFormat="1" x14ac:dyDescent="0.25">
      <c r="F2738" s="2"/>
      <c r="G2738" s="2"/>
    </row>
    <row r="2739" spans="1:7" x14ac:dyDescent="0.25">
      <c r="A2739" s="3"/>
      <c r="B2739" s="3"/>
      <c r="C2739" s="3"/>
      <c r="D2739" s="5" t="s">
        <v>31</v>
      </c>
      <c r="E2739" s="3"/>
      <c r="F2739" s="4"/>
      <c r="G2739" s="4">
        <v>475</v>
      </c>
    </row>
    <row r="2740" spans="1:7" x14ac:dyDescent="0.25">
      <c r="A2740" s="3"/>
      <c r="B2740" s="3"/>
      <c r="C2740" s="3"/>
      <c r="D2740" s="5" t="s">
        <v>32</v>
      </c>
      <c r="E2740" s="3"/>
      <c r="F2740" s="4"/>
      <c r="G2740" s="4">
        <v>5418</v>
      </c>
    </row>
    <row r="2741" spans="1:7" x14ac:dyDescent="0.25">
      <c r="A2741" s="3"/>
      <c r="B2741" s="3"/>
      <c r="C2741" s="3"/>
      <c r="D2741" s="5" t="s">
        <v>33</v>
      </c>
      <c r="E2741" s="3"/>
      <c r="F2741" s="4"/>
      <c r="G2741" s="4">
        <v>1803.99</v>
      </c>
    </row>
    <row r="2742" spans="1:7" customFormat="1" x14ac:dyDescent="0.25">
      <c r="F2742" s="2"/>
      <c r="G2742" s="2"/>
    </row>
    <row r="2743" spans="1:7" x14ac:dyDescent="0.25">
      <c r="A2743" s="3"/>
      <c r="B2743" s="5"/>
      <c r="C2743" s="5"/>
      <c r="D2743" s="5" t="s">
        <v>35</v>
      </c>
      <c r="E2743" s="3"/>
      <c r="F2743" s="4"/>
      <c r="G2743" s="4">
        <v>7696.99</v>
      </c>
    </row>
    <row r="2744" spans="1:7" x14ac:dyDescent="0.25">
      <c r="A2744" s="3"/>
      <c r="B2744" s="5"/>
      <c r="C2744" s="5"/>
      <c r="D2744" s="5" t="s">
        <v>36</v>
      </c>
      <c r="E2744" s="3"/>
      <c r="F2744" s="4"/>
      <c r="G2744" s="4">
        <v>431031.44</v>
      </c>
    </row>
    <row r="2745" spans="1:7" x14ac:dyDescent="0.25">
      <c r="A2745" s="6" t="s">
        <v>554</v>
      </c>
      <c r="B2745" s="6" t="s">
        <v>522</v>
      </c>
      <c r="C2745" s="6"/>
      <c r="D2745" s="6" t="s">
        <v>3</v>
      </c>
      <c r="E2745" s="7">
        <v>17</v>
      </c>
      <c r="F2745" s="7"/>
      <c r="G2745" s="7"/>
    </row>
    <row r="2746" spans="1:7" customFormat="1" x14ac:dyDescent="0.25">
      <c r="F2746" s="2"/>
      <c r="G2746" s="2"/>
    </row>
    <row r="2747" spans="1:7" x14ac:dyDescent="0.25">
      <c r="A2747" s="3"/>
      <c r="B2747" s="3"/>
      <c r="C2747" s="3"/>
      <c r="D2747" s="3"/>
      <c r="E2747" s="3"/>
      <c r="F2747" s="4"/>
      <c r="G2747" s="4"/>
    </row>
    <row r="2748" spans="1:7" x14ac:dyDescent="0.25">
      <c r="A2748" s="12" t="s">
        <v>5</v>
      </c>
      <c r="B2748" s="12" t="s">
        <v>6</v>
      </c>
      <c r="C2748" s="12"/>
      <c r="D2748" s="8" t="s">
        <v>7</v>
      </c>
      <c r="E2748" s="8" t="s">
        <v>8</v>
      </c>
      <c r="F2748" s="9" t="s">
        <v>4</v>
      </c>
      <c r="G2748" s="9" t="s">
        <v>1205</v>
      </c>
    </row>
    <row r="2749" spans="1:7" x14ac:dyDescent="0.25">
      <c r="F2749" s="8" t="s">
        <v>9</v>
      </c>
      <c r="G2749" s="8" t="s">
        <v>9</v>
      </c>
    </row>
    <row r="2750" spans="1:7" customFormat="1" x14ac:dyDescent="0.25">
      <c r="F2750" s="2"/>
      <c r="G2750" s="2"/>
    </row>
    <row r="2751" spans="1:7" customFormat="1" x14ac:dyDescent="0.25">
      <c r="A2751" t="s">
        <v>335</v>
      </c>
      <c r="B2751" t="s">
        <v>336</v>
      </c>
      <c r="D2751" t="s">
        <v>3</v>
      </c>
      <c r="E2751">
        <v>1</v>
      </c>
      <c r="F2751" s="2"/>
      <c r="G2751" s="2"/>
    </row>
    <row r="2752" spans="1:7" customFormat="1" x14ac:dyDescent="0.25">
      <c r="A2752" t="s">
        <v>50</v>
      </c>
      <c r="B2752" t="s">
        <v>51</v>
      </c>
      <c r="D2752" t="s">
        <v>14</v>
      </c>
      <c r="E2752">
        <v>5.5</v>
      </c>
      <c r="F2752" s="2"/>
      <c r="G2752" s="2"/>
    </row>
    <row r="2753" spans="1:7" customFormat="1" x14ac:dyDescent="0.25">
      <c r="A2753" t="s">
        <v>52</v>
      </c>
      <c r="B2753" t="s">
        <v>53</v>
      </c>
      <c r="D2753" t="s">
        <v>14</v>
      </c>
      <c r="E2753">
        <v>5.5</v>
      </c>
      <c r="F2753" s="2">
        <v>5418</v>
      </c>
      <c r="G2753" s="2">
        <v>29799</v>
      </c>
    </row>
    <row r="2754" spans="1:7" customFormat="1" x14ac:dyDescent="0.25">
      <c r="A2754" t="s">
        <v>54</v>
      </c>
      <c r="B2754" t="s">
        <v>55</v>
      </c>
      <c r="D2754" t="s">
        <v>56</v>
      </c>
      <c r="E2754">
        <v>5.5</v>
      </c>
      <c r="F2754" s="2">
        <v>1543.99</v>
      </c>
      <c r="G2754" s="2">
        <v>8491.9500000000007</v>
      </c>
    </row>
    <row r="2755" spans="1:7" customFormat="1" x14ac:dyDescent="0.25">
      <c r="A2755" t="s">
        <v>337</v>
      </c>
      <c r="B2755" t="s">
        <v>338</v>
      </c>
      <c r="D2755" t="s">
        <v>18</v>
      </c>
      <c r="E2755">
        <v>3.75</v>
      </c>
      <c r="F2755" s="2">
        <v>3500</v>
      </c>
      <c r="G2755" s="2">
        <v>13125</v>
      </c>
    </row>
    <row r="2756" spans="1:7" customFormat="1" x14ac:dyDescent="0.25">
      <c r="A2756" t="s">
        <v>339</v>
      </c>
      <c r="B2756" t="s">
        <v>340</v>
      </c>
      <c r="D2756" t="s">
        <v>18</v>
      </c>
      <c r="E2756">
        <v>5</v>
      </c>
      <c r="F2756" s="2">
        <v>1500</v>
      </c>
      <c r="G2756" s="2">
        <v>7500</v>
      </c>
    </row>
    <row r="2757" spans="1:7" customFormat="1" x14ac:dyDescent="0.25">
      <c r="A2757" t="s">
        <v>21</v>
      </c>
      <c r="B2757" t="s">
        <v>22</v>
      </c>
      <c r="D2757" t="s">
        <v>23</v>
      </c>
      <c r="E2757">
        <v>4</v>
      </c>
      <c r="F2757" s="2">
        <v>600</v>
      </c>
      <c r="G2757" s="2">
        <v>2400</v>
      </c>
    </row>
    <row r="2758" spans="1:7" customFormat="1" x14ac:dyDescent="0.25">
      <c r="F2758" s="2"/>
      <c r="G2758" s="2"/>
    </row>
    <row r="2759" spans="1:7" x14ac:dyDescent="0.25">
      <c r="A2759" s="3"/>
      <c r="B2759" s="3"/>
      <c r="C2759" s="3"/>
      <c r="D2759" s="5" t="s">
        <v>31</v>
      </c>
      <c r="E2759" s="3"/>
      <c r="F2759" s="4"/>
      <c r="G2759" s="4">
        <v>2400</v>
      </c>
    </row>
    <row r="2760" spans="1:7" x14ac:dyDescent="0.25">
      <c r="A2760" s="3"/>
      <c r="B2760" s="3"/>
      <c r="C2760" s="3"/>
      <c r="D2760" s="5" t="s">
        <v>32</v>
      </c>
      <c r="E2760" s="3"/>
      <c r="F2760" s="4"/>
      <c r="G2760" s="4">
        <v>29799</v>
      </c>
    </row>
    <row r="2761" spans="1:7" x14ac:dyDescent="0.25">
      <c r="A2761" s="3"/>
      <c r="B2761" s="3"/>
      <c r="C2761" s="3"/>
      <c r="D2761" s="5" t="s">
        <v>33</v>
      </c>
      <c r="E2761" s="3"/>
      <c r="F2761" s="4"/>
      <c r="G2761" s="4">
        <v>29116.95</v>
      </c>
    </row>
    <row r="2762" spans="1:7" customFormat="1" x14ac:dyDescent="0.25">
      <c r="F2762" s="2"/>
      <c r="G2762" s="2"/>
    </row>
    <row r="2763" spans="1:7" x14ac:dyDescent="0.25">
      <c r="A2763" s="3"/>
      <c r="B2763" s="5"/>
      <c r="C2763" s="5"/>
      <c r="D2763" s="5" t="s">
        <v>35</v>
      </c>
      <c r="E2763" s="3"/>
      <c r="F2763" s="4"/>
      <c r="G2763" s="4">
        <v>61315.95</v>
      </c>
    </row>
    <row r="2764" spans="1:7" x14ac:dyDescent="0.25">
      <c r="A2764" s="3"/>
      <c r="B2764" s="5"/>
      <c r="C2764" s="5"/>
      <c r="D2764" s="5" t="s">
        <v>36</v>
      </c>
      <c r="E2764" s="3"/>
      <c r="F2764" s="4"/>
      <c r="G2764" s="4">
        <v>1042371.15</v>
      </c>
    </row>
    <row r="2765" spans="1:7" x14ac:dyDescent="0.25">
      <c r="A2765" s="6" t="s">
        <v>555</v>
      </c>
      <c r="B2765" s="6" t="s">
        <v>397</v>
      </c>
      <c r="C2765" s="6"/>
      <c r="D2765" s="6" t="s">
        <v>3</v>
      </c>
      <c r="E2765" s="7">
        <v>45</v>
      </c>
      <c r="F2765" s="7"/>
      <c r="G2765" s="7"/>
    </row>
    <row r="2766" spans="1:7" customFormat="1" x14ac:dyDescent="0.25">
      <c r="F2766" s="2"/>
      <c r="G2766" s="2"/>
    </row>
    <row r="2767" spans="1:7" x14ac:dyDescent="0.25">
      <c r="A2767" s="3"/>
      <c r="B2767" s="3"/>
      <c r="C2767" s="3"/>
      <c r="D2767" s="3"/>
      <c r="E2767" s="3"/>
      <c r="F2767" s="4"/>
      <c r="G2767" s="4"/>
    </row>
    <row r="2768" spans="1:7" x14ac:dyDescent="0.25">
      <c r="A2768" s="12" t="s">
        <v>5</v>
      </c>
      <c r="B2768" s="12" t="s">
        <v>6</v>
      </c>
      <c r="C2768" s="12"/>
      <c r="D2768" s="8" t="s">
        <v>7</v>
      </c>
      <c r="E2768" s="8" t="s">
        <v>8</v>
      </c>
      <c r="F2768" s="9" t="s">
        <v>4</v>
      </c>
      <c r="G2768" s="9" t="s">
        <v>1205</v>
      </c>
    </row>
    <row r="2769" spans="1:7" x14ac:dyDescent="0.25">
      <c r="F2769" s="8" t="s">
        <v>9</v>
      </c>
      <c r="G2769" s="8" t="s">
        <v>9</v>
      </c>
    </row>
    <row r="2770" spans="1:7" customFormat="1" x14ac:dyDescent="0.25">
      <c r="F2770" s="2"/>
      <c r="G2770" s="2"/>
    </row>
    <row r="2771" spans="1:7" customFormat="1" x14ac:dyDescent="0.25">
      <c r="A2771" t="s">
        <v>131</v>
      </c>
      <c r="B2771" t="s">
        <v>132</v>
      </c>
      <c r="D2771" t="s">
        <v>3</v>
      </c>
      <c r="E2771">
        <v>1</v>
      </c>
      <c r="F2771" s="2"/>
      <c r="G2771" s="2"/>
    </row>
    <row r="2772" spans="1:7" customFormat="1" x14ac:dyDescent="0.25">
      <c r="A2772" t="s">
        <v>12</v>
      </c>
      <c r="B2772" t="s">
        <v>13</v>
      </c>
      <c r="D2772" t="s">
        <v>14</v>
      </c>
      <c r="E2772">
        <v>0.2</v>
      </c>
      <c r="F2772" s="2"/>
      <c r="G2772" s="2"/>
    </row>
    <row r="2773" spans="1:7" customFormat="1" x14ac:dyDescent="0.25">
      <c r="A2773" t="s">
        <v>15</v>
      </c>
      <c r="B2773" t="s">
        <v>13</v>
      </c>
      <c r="D2773" t="s">
        <v>14</v>
      </c>
      <c r="E2773">
        <v>0.2</v>
      </c>
      <c r="F2773" s="2">
        <v>5209</v>
      </c>
      <c r="G2773" s="2">
        <v>1041.8</v>
      </c>
    </row>
    <row r="2774" spans="1:7" customFormat="1" x14ac:dyDescent="0.25">
      <c r="A2774" t="s">
        <v>19</v>
      </c>
      <c r="B2774" t="s">
        <v>20</v>
      </c>
      <c r="D2774" t="s">
        <v>18</v>
      </c>
      <c r="E2774">
        <v>9.0999999999999998E-2</v>
      </c>
      <c r="F2774" s="2">
        <v>17171</v>
      </c>
      <c r="G2774" s="2">
        <v>1568.28</v>
      </c>
    </row>
    <row r="2775" spans="1:7" customFormat="1" x14ac:dyDescent="0.25">
      <c r="A2775" t="s">
        <v>133</v>
      </c>
      <c r="B2775" t="s">
        <v>134</v>
      </c>
      <c r="D2775" t="s">
        <v>18</v>
      </c>
      <c r="E2775">
        <v>9.2999999999999999E-2</v>
      </c>
      <c r="F2775" s="2">
        <v>23995</v>
      </c>
      <c r="G2775" s="2">
        <v>2239.5300000000002</v>
      </c>
    </row>
    <row r="2776" spans="1:7" customFormat="1" x14ac:dyDescent="0.25">
      <c r="A2776" t="s">
        <v>21</v>
      </c>
      <c r="B2776" t="s">
        <v>22</v>
      </c>
      <c r="D2776" t="s">
        <v>23</v>
      </c>
      <c r="E2776">
        <v>1.8</v>
      </c>
      <c r="F2776" s="2">
        <v>600</v>
      </c>
      <c r="G2776" s="2">
        <v>1080</v>
      </c>
    </row>
    <row r="2777" spans="1:7" customFormat="1" x14ac:dyDescent="0.25">
      <c r="A2777" t="s">
        <v>135</v>
      </c>
      <c r="B2777" t="s">
        <v>136</v>
      </c>
      <c r="D2777" t="s">
        <v>137</v>
      </c>
      <c r="E2777">
        <v>1</v>
      </c>
      <c r="F2777" s="2">
        <v>850</v>
      </c>
      <c r="G2777" s="2">
        <v>850</v>
      </c>
    </row>
    <row r="2778" spans="1:7" customFormat="1" x14ac:dyDescent="0.25">
      <c r="F2778" s="2"/>
      <c r="G2778" s="2"/>
    </row>
    <row r="2779" spans="1:7" x14ac:dyDescent="0.25">
      <c r="A2779" s="3"/>
      <c r="B2779" s="3"/>
      <c r="C2779" s="3"/>
      <c r="D2779" s="5" t="s">
        <v>31</v>
      </c>
      <c r="E2779" s="3"/>
      <c r="F2779" s="4"/>
      <c r="G2779" s="4">
        <v>1930</v>
      </c>
    </row>
    <row r="2780" spans="1:7" x14ac:dyDescent="0.25">
      <c r="A2780" s="3"/>
      <c r="B2780" s="3"/>
      <c r="C2780" s="3"/>
      <c r="D2780" s="5" t="s">
        <v>32</v>
      </c>
      <c r="E2780" s="3"/>
      <c r="F2780" s="4"/>
      <c r="G2780" s="4">
        <v>1041.8</v>
      </c>
    </row>
    <row r="2781" spans="1:7" x14ac:dyDescent="0.25">
      <c r="A2781" s="3"/>
      <c r="B2781" s="3"/>
      <c r="C2781" s="3"/>
      <c r="D2781" s="5" t="s">
        <v>33</v>
      </c>
      <c r="E2781" s="3"/>
      <c r="F2781" s="4"/>
      <c r="G2781" s="4">
        <v>3807.81</v>
      </c>
    </row>
    <row r="2782" spans="1:7" customFormat="1" x14ac:dyDescent="0.25">
      <c r="F2782" s="2"/>
      <c r="G2782" s="2"/>
    </row>
    <row r="2783" spans="1:7" x14ac:dyDescent="0.25">
      <c r="A2783" s="3"/>
      <c r="B2783" s="5"/>
      <c r="C2783" s="5"/>
      <c r="D2783" s="5" t="s">
        <v>35</v>
      </c>
      <c r="E2783" s="3"/>
      <c r="F2783" s="4"/>
      <c r="G2783" s="4">
        <v>6779.61</v>
      </c>
    </row>
    <row r="2784" spans="1:7" x14ac:dyDescent="0.25">
      <c r="A2784" s="3"/>
      <c r="B2784" s="5"/>
      <c r="C2784" s="5"/>
      <c r="D2784" s="5" t="s">
        <v>36</v>
      </c>
      <c r="E2784" s="3"/>
      <c r="F2784" s="4"/>
      <c r="G2784" s="4">
        <v>305082.45</v>
      </c>
    </row>
    <row r="2785" spans="1:7" x14ac:dyDescent="0.25">
      <c r="A2785" s="6" t="s">
        <v>556</v>
      </c>
      <c r="B2785" s="6" t="s">
        <v>399</v>
      </c>
      <c r="C2785" s="6"/>
      <c r="D2785" s="6" t="s">
        <v>3</v>
      </c>
      <c r="E2785" s="7">
        <v>3.4</v>
      </c>
      <c r="F2785" s="7"/>
      <c r="G2785" s="7"/>
    </row>
    <row r="2786" spans="1:7" customFormat="1" x14ac:dyDescent="0.25">
      <c r="F2786" s="2"/>
      <c r="G2786" s="2"/>
    </row>
    <row r="2787" spans="1:7" x14ac:dyDescent="0.25">
      <c r="A2787" s="3"/>
      <c r="B2787" s="3"/>
      <c r="C2787" s="3"/>
      <c r="D2787" s="3"/>
      <c r="E2787" s="3"/>
      <c r="F2787" s="4"/>
      <c r="G2787" s="4"/>
    </row>
    <row r="2788" spans="1:7" x14ac:dyDescent="0.25">
      <c r="A2788" s="12" t="s">
        <v>5</v>
      </c>
      <c r="B2788" s="12" t="s">
        <v>6</v>
      </c>
      <c r="C2788" s="12"/>
      <c r="D2788" s="8" t="s">
        <v>7</v>
      </c>
      <c r="E2788" s="8" t="s">
        <v>8</v>
      </c>
      <c r="F2788" s="9" t="s">
        <v>4</v>
      </c>
      <c r="G2788" s="9" t="s">
        <v>1205</v>
      </c>
    </row>
    <row r="2789" spans="1:7" x14ac:dyDescent="0.25">
      <c r="F2789" s="8" t="s">
        <v>9</v>
      </c>
      <c r="G2789" s="8" t="s">
        <v>9</v>
      </c>
    </row>
    <row r="2790" spans="1:7" customFormat="1" x14ac:dyDescent="0.25">
      <c r="F2790" s="2"/>
      <c r="G2790" s="2"/>
    </row>
    <row r="2791" spans="1:7" customFormat="1" x14ac:dyDescent="0.25">
      <c r="A2791" t="s">
        <v>150</v>
      </c>
      <c r="B2791" t="s">
        <v>151</v>
      </c>
      <c r="D2791" t="s">
        <v>3</v>
      </c>
      <c r="E2791">
        <v>1.2</v>
      </c>
      <c r="F2791" s="2"/>
      <c r="G2791" s="2"/>
    </row>
    <row r="2792" spans="1:7" customFormat="1" x14ac:dyDescent="0.25">
      <c r="A2792" t="s">
        <v>50</v>
      </c>
      <c r="B2792" t="s">
        <v>51</v>
      </c>
      <c r="D2792" t="s">
        <v>14</v>
      </c>
      <c r="E2792">
        <v>3.6</v>
      </c>
      <c r="F2792" s="2"/>
      <c r="G2792" s="2"/>
    </row>
    <row r="2793" spans="1:7" customFormat="1" x14ac:dyDescent="0.25">
      <c r="A2793" t="s">
        <v>52</v>
      </c>
      <c r="B2793" t="s">
        <v>53</v>
      </c>
      <c r="D2793" t="s">
        <v>14</v>
      </c>
      <c r="E2793">
        <v>3.6</v>
      </c>
      <c r="F2793" s="2">
        <v>5418</v>
      </c>
      <c r="G2793" s="2">
        <v>19504.8</v>
      </c>
    </row>
    <row r="2794" spans="1:7" customFormat="1" x14ac:dyDescent="0.25">
      <c r="A2794" t="s">
        <v>54</v>
      </c>
      <c r="B2794" t="s">
        <v>55</v>
      </c>
      <c r="D2794" t="s">
        <v>56</v>
      </c>
      <c r="E2794">
        <v>3.6</v>
      </c>
      <c r="F2794" s="2">
        <v>1543.99</v>
      </c>
      <c r="G2794" s="2">
        <v>5558.36</v>
      </c>
    </row>
    <row r="2795" spans="1:7" customFormat="1" x14ac:dyDescent="0.25">
      <c r="A2795" t="s">
        <v>152</v>
      </c>
      <c r="B2795" t="s">
        <v>153</v>
      </c>
      <c r="D2795" t="s">
        <v>88</v>
      </c>
      <c r="E2795">
        <v>12</v>
      </c>
      <c r="F2795" s="2">
        <v>350</v>
      </c>
      <c r="G2795" s="2">
        <v>4200</v>
      </c>
    </row>
    <row r="2796" spans="1:7" customFormat="1" x14ac:dyDescent="0.25">
      <c r="A2796" t="s">
        <v>154</v>
      </c>
      <c r="B2796" t="s">
        <v>155</v>
      </c>
      <c r="D2796" t="s">
        <v>3</v>
      </c>
      <c r="E2796">
        <v>1.2</v>
      </c>
      <c r="F2796" s="2">
        <v>43300</v>
      </c>
      <c r="G2796" s="2">
        <v>51960</v>
      </c>
    </row>
    <row r="2797" spans="1:7" customFormat="1" x14ac:dyDescent="0.25">
      <c r="F2797" s="2"/>
      <c r="G2797" s="2"/>
    </row>
    <row r="2798" spans="1:7" x14ac:dyDescent="0.25">
      <c r="A2798" s="3"/>
      <c r="B2798" s="3"/>
      <c r="C2798" s="3"/>
      <c r="D2798" s="5" t="s">
        <v>31</v>
      </c>
      <c r="E2798" s="3"/>
      <c r="F2798" s="4"/>
      <c r="G2798" s="4">
        <v>56160</v>
      </c>
    </row>
    <row r="2799" spans="1:7" x14ac:dyDescent="0.25">
      <c r="A2799" s="3"/>
      <c r="B2799" s="3"/>
      <c r="C2799" s="3"/>
      <c r="D2799" s="5" t="s">
        <v>32</v>
      </c>
      <c r="E2799" s="3"/>
      <c r="F2799" s="4"/>
      <c r="G2799" s="4">
        <v>19504.8</v>
      </c>
    </row>
    <row r="2800" spans="1:7" x14ac:dyDescent="0.25">
      <c r="A2800" s="3"/>
      <c r="B2800" s="3"/>
      <c r="C2800" s="3"/>
      <c r="D2800" s="5" t="s">
        <v>33</v>
      </c>
      <c r="E2800" s="3"/>
      <c r="F2800" s="4"/>
      <c r="G2800" s="4">
        <v>5558.36</v>
      </c>
    </row>
    <row r="2801" spans="1:7" customFormat="1" x14ac:dyDescent="0.25">
      <c r="F2801" s="2"/>
      <c r="G2801" s="2"/>
    </row>
    <row r="2802" spans="1:7" x14ac:dyDescent="0.25">
      <c r="A2802" s="3"/>
      <c r="B2802" s="5"/>
      <c r="C2802" s="5"/>
      <c r="D2802" s="5" t="s">
        <v>35</v>
      </c>
      <c r="E2802" s="3"/>
      <c r="F2802" s="4"/>
      <c r="G2802" s="4">
        <v>81223.16</v>
      </c>
    </row>
    <row r="2803" spans="1:7" x14ac:dyDescent="0.25">
      <c r="A2803" s="3"/>
      <c r="B2803" s="5"/>
      <c r="C2803" s="5"/>
      <c r="D2803" s="5" t="s">
        <v>36</v>
      </c>
      <c r="E2803" s="3"/>
      <c r="F2803" s="4"/>
      <c r="G2803" s="4">
        <v>276158.74</v>
      </c>
    </row>
    <row r="2804" spans="1:7" x14ac:dyDescent="0.25">
      <c r="A2804" s="6" t="s">
        <v>557</v>
      </c>
      <c r="B2804" s="6" t="s">
        <v>401</v>
      </c>
      <c r="C2804" s="6"/>
      <c r="D2804" s="6" t="s">
        <v>65</v>
      </c>
      <c r="E2804" s="7">
        <v>3480</v>
      </c>
      <c r="F2804" s="7"/>
      <c r="G2804" s="7"/>
    </row>
    <row r="2805" spans="1:7" customFormat="1" x14ac:dyDescent="0.25">
      <c r="F2805" s="2"/>
      <c r="G2805" s="2"/>
    </row>
    <row r="2806" spans="1:7" x14ac:dyDescent="0.25">
      <c r="A2806" s="3"/>
      <c r="B2806" s="3"/>
      <c r="C2806" s="3"/>
      <c r="D2806" s="3"/>
      <c r="E2806" s="3"/>
      <c r="F2806" s="4"/>
      <c r="G2806" s="4"/>
    </row>
    <row r="2807" spans="1:7" x14ac:dyDescent="0.25">
      <c r="A2807" s="12" t="s">
        <v>5</v>
      </c>
      <c r="B2807" s="12" t="s">
        <v>6</v>
      </c>
      <c r="C2807" s="12"/>
      <c r="D2807" s="8" t="s">
        <v>7</v>
      </c>
      <c r="E2807" s="8" t="s">
        <v>8</v>
      </c>
      <c r="F2807" s="9" t="s">
        <v>4</v>
      </c>
      <c r="G2807" s="9" t="s">
        <v>1205</v>
      </c>
    </row>
    <row r="2808" spans="1:7" x14ac:dyDescent="0.25">
      <c r="F2808" s="8" t="s">
        <v>9</v>
      </c>
      <c r="G2808" s="8" t="s">
        <v>9</v>
      </c>
    </row>
    <row r="2809" spans="1:7" customFormat="1" x14ac:dyDescent="0.25">
      <c r="F2809" s="2"/>
      <c r="G2809" s="2"/>
    </row>
    <row r="2810" spans="1:7" customFormat="1" x14ac:dyDescent="0.25">
      <c r="A2810" t="s">
        <v>213</v>
      </c>
      <c r="B2810" t="s">
        <v>214</v>
      </c>
      <c r="D2810" t="s">
        <v>65</v>
      </c>
      <c r="E2810">
        <v>1</v>
      </c>
      <c r="F2810" s="2"/>
      <c r="G2810" s="2"/>
    </row>
    <row r="2811" spans="1:7" customFormat="1" x14ac:dyDescent="0.25">
      <c r="A2811" t="s">
        <v>215</v>
      </c>
      <c r="B2811" t="s">
        <v>216</v>
      </c>
      <c r="D2811" t="s">
        <v>14</v>
      </c>
      <c r="E2811">
        <v>4.4999999999999998E-2</v>
      </c>
      <c r="F2811" s="2"/>
      <c r="G2811" s="2"/>
    </row>
    <row r="2812" spans="1:7" customFormat="1" x14ac:dyDescent="0.25">
      <c r="A2812" t="s">
        <v>217</v>
      </c>
      <c r="B2812" t="s">
        <v>218</v>
      </c>
      <c r="D2812" t="s">
        <v>14</v>
      </c>
      <c r="E2812">
        <v>4.4999999999999998E-2</v>
      </c>
      <c r="F2812" s="2">
        <v>5418</v>
      </c>
      <c r="G2812" s="2">
        <v>243.81</v>
      </c>
    </row>
    <row r="2813" spans="1:7" customFormat="1" x14ac:dyDescent="0.25">
      <c r="A2813" t="s">
        <v>54</v>
      </c>
      <c r="B2813" t="s">
        <v>55</v>
      </c>
      <c r="D2813" t="s">
        <v>56</v>
      </c>
      <c r="E2813">
        <v>4.4999999999999998E-2</v>
      </c>
      <c r="F2813" s="2">
        <v>1543.99</v>
      </c>
      <c r="G2813" s="2">
        <v>69.48</v>
      </c>
    </row>
    <row r="2814" spans="1:7" customFormat="1" x14ac:dyDescent="0.25">
      <c r="A2814" t="s">
        <v>219</v>
      </c>
      <c r="B2814" t="s">
        <v>220</v>
      </c>
      <c r="D2814" t="s">
        <v>65</v>
      </c>
      <c r="E2814">
        <v>1.05</v>
      </c>
      <c r="F2814" s="2">
        <v>480</v>
      </c>
      <c r="G2814" s="2">
        <v>504</v>
      </c>
    </row>
    <row r="2815" spans="1:7" customFormat="1" x14ac:dyDescent="0.25">
      <c r="A2815" t="s">
        <v>221</v>
      </c>
      <c r="B2815" t="s">
        <v>222</v>
      </c>
      <c r="D2815" t="s">
        <v>65</v>
      </c>
      <c r="E2815">
        <v>0.01</v>
      </c>
      <c r="F2815" s="2">
        <v>670</v>
      </c>
      <c r="G2815" s="2">
        <v>6.7</v>
      </c>
    </row>
    <row r="2816" spans="1:7" customFormat="1" x14ac:dyDescent="0.25">
      <c r="A2816" t="s">
        <v>223</v>
      </c>
      <c r="B2816" t="s">
        <v>224</v>
      </c>
      <c r="D2816" t="s">
        <v>76</v>
      </c>
      <c r="E2816" s="1">
        <v>390000</v>
      </c>
      <c r="F2816" s="2">
        <v>12.63</v>
      </c>
      <c r="G2816" s="2"/>
    </row>
    <row r="2817" spans="1:7" customFormat="1" x14ac:dyDescent="0.25">
      <c r="F2817" s="2"/>
      <c r="G2817" s="2"/>
    </row>
    <row r="2818" spans="1:7" x14ac:dyDescent="0.25">
      <c r="A2818" s="3"/>
      <c r="B2818" s="3"/>
      <c r="C2818" s="3"/>
      <c r="D2818" s="5" t="s">
        <v>31</v>
      </c>
      <c r="E2818" s="3"/>
      <c r="F2818" s="4"/>
      <c r="G2818" s="4">
        <v>510.7</v>
      </c>
    </row>
    <row r="2819" spans="1:7" x14ac:dyDescent="0.25">
      <c r="A2819" s="3"/>
      <c r="B2819" s="3"/>
      <c r="C2819" s="3"/>
      <c r="D2819" s="5" t="s">
        <v>32</v>
      </c>
      <c r="E2819" s="3"/>
      <c r="F2819" s="4"/>
      <c r="G2819" s="4">
        <v>243.81</v>
      </c>
    </row>
    <row r="2820" spans="1:7" x14ac:dyDescent="0.25">
      <c r="A2820" s="3"/>
      <c r="B2820" s="3"/>
      <c r="C2820" s="3"/>
      <c r="D2820" s="5" t="s">
        <v>33</v>
      </c>
      <c r="E2820" s="3"/>
      <c r="F2820" s="4"/>
      <c r="G2820" s="4">
        <v>69.48</v>
      </c>
    </row>
    <row r="2821" spans="1:7" x14ac:dyDescent="0.25">
      <c r="A2821" s="3"/>
      <c r="B2821" s="3"/>
      <c r="C2821" s="3"/>
      <c r="D2821" s="5" t="s">
        <v>34</v>
      </c>
      <c r="E2821" s="3"/>
      <c r="F2821" s="4"/>
      <c r="G2821" s="4">
        <v>12.63</v>
      </c>
    </row>
    <row r="2822" spans="1:7" customFormat="1" x14ac:dyDescent="0.25">
      <c r="F2822" s="2"/>
      <c r="G2822" s="2"/>
    </row>
    <row r="2823" spans="1:7" x14ac:dyDescent="0.25">
      <c r="A2823" s="3"/>
      <c r="B2823" s="5"/>
      <c r="C2823" s="5"/>
      <c r="D2823" s="5" t="s">
        <v>35</v>
      </c>
      <c r="E2823" s="3"/>
      <c r="F2823" s="4"/>
      <c r="G2823" s="4">
        <v>836.62</v>
      </c>
    </row>
    <row r="2824" spans="1:7" x14ac:dyDescent="0.25">
      <c r="A2824" s="3"/>
      <c r="B2824" s="5"/>
      <c r="C2824" s="5"/>
      <c r="D2824" s="5" t="s">
        <v>36</v>
      </c>
      <c r="E2824" s="3"/>
      <c r="F2824" s="4"/>
      <c r="G2824" s="4">
        <v>2911437.6</v>
      </c>
    </row>
    <row r="2825" spans="1:7" x14ac:dyDescent="0.25">
      <c r="A2825" s="6" t="s">
        <v>558</v>
      </c>
      <c r="B2825" s="6" t="s">
        <v>403</v>
      </c>
      <c r="C2825" s="6"/>
      <c r="D2825" s="6" t="s">
        <v>88</v>
      </c>
      <c r="E2825" s="7">
        <v>42</v>
      </c>
      <c r="F2825" s="7"/>
      <c r="G2825" s="7"/>
    </row>
    <row r="2826" spans="1:7" customFormat="1" x14ac:dyDescent="0.25">
      <c r="F2826" s="2"/>
      <c r="G2826" s="2"/>
    </row>
    <row r="2827" spans="1:7" x14ac:dyDescent="0.25">
      <c r="A2827" s="3"/>
      <c r="B2827" s="3"/>
      <c r="C2827" s="3"/>
      <c r="D2827" s="3"/>
      <c r="E2827" s="3"/>
      <c r="F2827" s="4"/>
      <c r="G2827" s="4"/>
    </row>
    <row r="2828" spans="1:7" x14ac:dyDescent="0.25">
      <c r="A2828" s="12" t="s">
        <v>5</v>
      </c>
      <c r="B2828" s="12" t="s">
        <v>6</v>
      </c>
      <c r="C2828" s="12"/>
      <c r="D2828" s="8" t="s">
        <v>7</v>
      </c>
      <c r="E2828" s="8" t="s">
        <v>8</v>
      </c>
      <c r="F2828" s="9" t="s">
        <v>4</v>
      </c>
      <c r="G2828" s="9" t="s">
        <v>1205</v>
      </c>
    </row>
    <row r="2829" spans="1:7" x14ac:dyDescent="0.25">
      <c r="F2829" s="8" t="s">
        <v>9</v>
      </c>
      <c r="G2829" s="8" t="s">
        <v>9</v>
      </c>
    </row>
    <row r="2830" spans="1:7" customFormat="1" x14ac:dyDescent="0.25">
      <c r="F2830" s="2"/>
      <c r="G2830" s="2"/>
    </row>
    <row r="2831" spans="1:7" customFormat="1" x14ac:dyDescent="0.25">
      <c r="A2831" t="s">
        <v>188</v>
      </c>
      <c r="B2831" t="s">
        <v>189</v>
      </c>
      <c r="D2831" t="s">
        <v>88</v>
      </c>
      <c r="E2831">
        <v>1</v>
      </c>
      <c r="F2831" s="2"/>
      <c r="G2831" s="2"/>
    </row>
    <row r="2832" spans="1:7" customFormat="1" x14ac:dyDescent="0.25">
      <c r="A2832" t="s">
        <v>190</v>
      </c>
      <c r="B2832" t="s">
        <v>191</v>
      </c>
      <c r="D2832" t="s">
        <v>14</v>
      </c>
      <c r="E2832">
        <v>2.5</v>
      </c>
      <c r="F2832" s="2"/>
      <c r="G2832" s="2"/>
    </row>
    <row r="2833" spans="1:7" customFormat="1" x14ac:dyDescent="0.25">
      <c r="A2833" t="s">
        <v>192</v>
      </c>
      <c r="B2833" t="s">
        <v>191</v>
      </c>
      <c r="D2833" t="s">
        <v>14</v>
      </c>
      <c r="E2833">
        <v>2.5</v>
      </c>
      <c r="F2833" s="2">
        <v>5418</v>
      </c>
      <c r="G2833" s="2">
        <v>13545</v>
      </c>
    </row>
    <row r="2834" spans="1:7" customFormat="1" x14ac:dyDescent="0.25">
      <c r="A2834" t="s">
        <v>54</v>
      </c>
      <c r="B2834" t="s">
        <v>55</v>
      </c>
      <c r="D2834" t="s">
        <v>56</v>
      </c>
      <c r="E2834">
        <v>2.5</v>
      </c>
      <c r="F2834" s="2">
        <v>1543.99</v>
      </c>
      <c r="G2834" s="2">
        <v>3859.98</v>
      </c>
    </row>
    <row r="2835" spans="1:7" customFormat="1" x14ac:dyDescent="0.25">
      <c r="A2835" t="s">
        <v>193</v>
      </c>
      <c r="B2835" t="s">
        <v>194</v>
      </c>
      <c r="D2835" t="s">
        <v>88</v>
      </c>
      <c r="E2835">
        <v>0.26300000000000001</v>
      </c>
      <c r="F2835" s="2">
        <v>12500</v>
      </c>
      <c r="G2835" s="2">
        <v>3281.25</v>
      </c>
    </row>
    <row r="2836" spans="1:7" customFormat="1" x14ac:dyDescent="0.25">
      <c r="A2836" t="s">
        <v>195</v>
      </c>
      <c r="B2836" t="s">
        <v>196</v>
      </c>
      <c r="D2836" t="s">
        <v>88</v>
      </c>
      <c r="E2836">
        <v>1</v>
      </c>
      <c r="F2836" s="2">
        <v>200</v>
      </c>
      <c r="G2836" s="2">
        <v>200</v>
      </c>
    </row>
    <row r="2837" spans="1:7" customFormat="1" x14ac:dyDescent="0.25">
      <c r="A2837" t="s">
        <v>197</v>
      </c>
      <c r="B2837" t="s">
        <v>198</v>
      </c>
      <c r="D2837" t="s">
        <v>79</v>
      </c>
      <c r="E2837">
        <v>4</v>
      </c>
      <c r="F2837" s="2">
        <v>60</v>
      </c>
      <c r="G2837" s="2">
        <v>240</v>
      </c>
    </row>
    <row r="2838" spans="1:7" customFormat="1" x14ac:dyDescent="0.25">
      <c r="A2838" t="s">
        <v>199</v>
      </c>
      <c r="B2838" t="s">
        <v>200</v>
      </c>
      <c r="D2838" t="s">
        <v>65</v>
      </c>
      <c r="E2838">
        <v>0.05</v>
      </c>
      <c r="F2838" s="2">
        <v>1200</v>
      </c>
      <c r="G2838" s="2">
        <v>60</v>
      </c>
    </row>
    <row r="2839" spans="1:7" customFormat="1" x14ac:dyDescent="0.25">
      <c r="A2839" t="s">
        <v>201</v>
      </c>
      <c r="B2839" t="s">
        <v>202</v>
      </c>
      <c r="D2839" t="s">
        <v>76</v>
      </c>
      <c r="E2839">
        <v>1E-3</v>
      </c>
      <c r="F2839" s="2">
        <v>390000</v>
      </c>
      <c r="G2839" s="2">
        <v>338.14</v>
      </c>
    </row>
    <row r="2840" spans="1:7" customFormat="1" x14ac:dyDescent="0.25">
      <c r="F2840" s="2"/>
      <c r="G2840" s="2"/>
    </row>
    <row r="2841" spans="1:7" x14ac:dyDescent="0.25">
      <c r="A2841" s="3"/>
      <c r="B2841" s="3"/>
      <c r="C2841" s="3"/>
      <c r="D2841" s="5" t="s">
        <v>31</v>
      </c>
      <c r="E2841" s="3"/>
      <c r="F2841" s="4"/>
      <c r="G2841" s="4">
        <v>3781.25</v>
      </c>
    </row>
    <row r="2842" spans="1:7" x14ac:dyDescent="0.25">
      <c r="A2842" s="3"/>
      <c r="B2842" s="3"/>
      <c r="C2842" s="3"/>
      <c r="D2842" s="5" t="s">
        <v>32</v>
      </c>
      <c r="E2842" s="3"/>
      <c r="F2842" s="4"/>
      <c r="G2842" s="4">
        <v>13545</v>
      </c>
    </row>
    <row r="2843" spans="1:7" x14ac:dyDescent="0.25">
      <c r="A2843" s="3"/>
      <c r="B2843" s="3"/>
      <c r="C2843" s="3"/>
      <c r="D2843" s="5" t="s">
        <v>33</v>
      </c>
      <c r="E2843" s="3"/>
      <c r="F2843" s="4"/>
      <c r="G2843" s="4">
        <v>3859.98</v>
      </c>
    </row>
    <row r="2844" spans="1:7" x14ac:dyDescent="0.25">
      <c r="A2844" s="3"/>
      <c r="B2844" s="3"/>
      <c r="C2844" s="3"/>
      <c r="D2844" s="5" t="s">
        <v>34</v>
      </c>
      <c r="E2844" s="3"/>
      <c r="F2844" s="4"/>
      <c r="G2844" s="4">
        <v>338.14</v>
      </c>
    </row>
    <row r="2845" spans="1:7" customFormat="1" x14ac:dyDescent="0.25">
      <c r="F2845" s="2"/>
      <c r="G2845" s="2"/>
    </row>
    <row r="2846" spans="1:7" x14ac:dyDescent="0.25">
      <c r="A2846" s="3"/>
      <c r="B2846" s="5"/>
      <c r="C2846" s="5"/>
      <c r="D2846" s="5" t="s">
        <v>35</v>
      </c>
      <c r="E2846" s="3"/>
      <c r="F2846" s="4"/>
      <c r="G2846" s="4">
        <v>21524.37</v>
      </c>
    </row>
    <row r="2847" spans="1:7" x14ac:dyDescent="0.25">
      <c r="A2847" s="3"/>
      <c r="B2847" s="5"/>
      <c r="C2847" s="5"/>
      <c r="D2847" s="5" t="s">
        <v>36</v>
      </c>
      <c r="E2847" s="3"/>
      <c r="F2847" s="4"/>
      <c r="G2847" s="4">
        <v>904023.54</v>
      </c>
    </row>
    <row r="2848" spans="1:7" x14ac:dyDescent="0.25">
      <c r="A2848" s="6" t="s">
        <v>559</v>
      </c>
      <c r="B2848" s="6" t="s">
        <v>449</v>
      </c>
      <c r="C2848" s="6"/>
      <c r="D2848" s="6" t="s">
        <v>3</v>
      </c>
      <c r="E2848" s="7">
        <v>29</v>
      </c>
      <c r="F2848" s="7"/>
      <c r="G2848" s="7"/>
    </row>
    <row r="2849" spans="1:7" customFormat="1" x14ac:dyDescent="0.25">
      <c r="F2849" s="2"/>
      <c r="G2849" s="2"/>
    </row>
    <row r="2850" spans="1:7" x14ac:dyDescent="0.25">
      <c r="A2850" s="3"/>
      <c r="B2850" s="3"/>
      <c r="C2850" s="3"/>
      <c r="D2850" s="3"/>
      <c r="E2850" s="3"/>
      <c r="F2850" s="4"/>
      <c r="G2850" s="4"/>
    </row>
    <row r="2851" spans="1:7" x14ac:dyDescent="0.25">
      <c r="A2851" s="12" t="s">
        <v>5</v>
      </c>
      <c r="B2851" s="12" t="s">
        <v>6</v>
      </c>
      <c r="C2851" s="12"/>
      <c r="D2851" s="8" t="s">
        <v>7</v>
      </c>
      <c r="E2851" s="8" t="s">
        <v>8</v>
      </c>
      <c r="F2851" s="9" t="s">
        <v>4</v>
      </c>
      <c r="G2851" s="9" t="s">
        <v>1205</v>
      </c>
    </row>
    <row r="2852" spans="1:7" x14ac:dyDescent="0.25">
      <c r="F2852" s="8" t="s">
        <v>9</v>
      </c>
      <c r="G2852" s="8" t="s">
        <v>9</v>
      </c>
    </row>
    <row r="2853" spans="1:7" customFormat="1" x14ac:dyDescent="0.25">
      <c r="F2853" s="2"/>
      <c r="G2853" s="2"/>
    </row>
    <row r="2854" spans="1:7" customFormat="1" x14ac:dyDescent="0.25">
      <c r="A2854" t="s">
        <v>158</v>
      </c>
      <c r="B2854" t="s">
        <v>159</v>
      </c>
      <c r="D2854" t="s">
        <v>88</v>
      </c>
      <c r="E2854">
        <v>1</v>
      </c>
      <c r="F2854" s="2"/>
      <c r="G2854" s="2"/>
    </row>
    <row r="2855" spans="1:7" customFormat="1" x14ac:dyDescent="0.25">
      <c r="A2855" t="s">
        <v>50</v>
      </c>
      <c r="B2855" t="s">
        <v>51</v>
      </c>
      <c r="D2855" t="s">
        <v>14</v>
      </c>
      <c r="E2855">
        <v>2.4</v>
      </c>
      <c r="F2855" s="2"/>
      <c r="G2855" s="2"/>
    </row>
    <row r="2856" spans="1:7" customFormat="1" x14ac:dyDescent="0.25">
      <c r="A2856" t="s">
        <v>52</v>
      </c>
      <c r="B2856" t="s">
        <v>53</v>
      </c>
      <c r="D2856" t="s">
        <v>14</v>
      </c>
      <c r="E2856">
        <v>2.4</v>
      </c>
      <c r="F2856" s="2">
        <v>5418</v>
      </c>
      <c r="G2856" s="2">
        <v>13003.2</v>
      </c>
    </row>
    <row r="2857" spans="1:7" customFormat="1" x14ac:dyDescent="0.25">
      <c r="A2857" t="s">
        <v>54</v>
      </c>
      <c r="B2857" t="s">
        <v>55</v>
      </c>
      <c r="D2857" t="s">
        <v>56</v>
      </c>
      <c r="E2857">
        <v>2.4</v>
      </c>
      <c r="F2857" s="2">
        <v>1543.99</v>
      </c>
      <c r="G2857" s="2">
        <v>3705.58</v>
      </c>
    </row>
    <row r="2858" spans="1:7" customFormat="1" x14ac:dyDescent="0.25">
      <c r="A2858" t="s">
        <v>160</v>
      </c>
      <c r="B2858" t="s">
        <v>161</v>
      </c>
      <c r="D2858" t="s">
        <v>18</v>
      </c>
      <c r="E2858">
        <v>0.33300000000000002</v>
      </c>
      <c r="F2858" s="2"/>
      <c r="G2858" s="2"/>
    </row>
    <row r="2859" spans="1:7" customFormat="1" x14ac:dyDescent="0.25">
      <c r="A2859" t="s">
        <v>162</v>
      </c>
      <c r="B2859" t="s">
        <v>163</v>
      </c>
      <c r="D2859" t="s">
        <v>164</v>
      </c>
      <c r="E2859">
        <v>7.0000000000000001E-3</v>
      </c>
      <c r="F2859" s="2">
        <v>84000</v>
      </c>
      <c r="G2859" s="2">
        <v>559.44000000000005</v>
      </c>
    </row>
    <row r="2860" spans="1:7" customFormat="1" x14ac:dyDescent="0.25">
      <c r="A2860" t="s">
        <v>165</v>
      </c>
      <c r="B2860" t="s">
        <v>166</v>
      </c>
      <c r="D2860" t="s">
        <v>3</v>
      </c>
      <c r="E2860">
        <v>1.05</v>
      </c>
      <c r="F2860" s="2">
        <v>50500</v>
      </c>
      <c r="G2860" s="2">
        <v>53025</v>
      </c>
    </row>
    <row r="2861" spans="1:7" customFormat="1" x14ac:dyDescent="0.25">
      <c r="A2861" t="s">
        <v>167</v>
      </c>
      <c r="B2861" t="s">
        <v>168</v>
      </c>
      <c r="D2861" t="s">
        <v>3</v>
      </c>
      <c r="E2861">
        <v>1.05</v>
      </c>
      <c r="F2861" s="2">
        <v>8500</v>
      </c>
      <c r="G2861" s="2">
        <v>8925</v>
      </c>
    </row>
    <row r="2862" spans="1:7" customFormat="1" x14ac:dyDescent="0.25">
      <c r="A2862" t="s">
        <v>169</v>
      </c>
      <c r="B2862" t="s">
        <v>170</v>
      </c>
      <c r="D2862" t="s">
        <v>171</v>
      </c>
      <c r="E2862">
        <v>0.2</v>
      </c>
      <c r="F2862" s="2">
        <v>1799</v>
      </c>
      <c r="G2862" s="2">
        <v>359.8</v>
      </c>
    </row>
    <row r="2863" spans="1:7" customFormat="1" x14ac:dyDescent="0.25">
      <c r="A2863" t="s">
        <v>172</v>
      </c>
      <c r="B2863" t="s">
        <v>173</v>
      </c>
      <c r="D2863" t="s">
        <v>174</v>
      </c>
      <c r="E2863">
        <v>0.02</v>
      </c>
      <c r="F2863" s="2">
        <v>95000</v>
      </c>
      <c r="G2863" s="2">
        <v>1900</v>
      </c>
    </row>
    <row r="2864" spans="1:7" customFormat="1" x14ac:dyDescent="0.25">
      <c r="F2864" s="2"/>
      <c r="G2864" s="2"/>
    </row>
    <row r="2865" spans="1:7" x14ac:dyDescent="0.25">
      <c r="A2865" s="3"/>
      <c r="B2865" s="3"/>
      <c r="C2865" s="3"/>
      <c r="D2865" s="5" t="s">
        <v>31</v>
      </c>
      <c r="E2865" s="3"/>
      <c r="F2865" s="4"/>
      <c r="G2865" s="4">
        <v>64209.8</v>
      </c>
    </row>
    <row r="2866" spans="1:7" x14ac:dyDescent="0.25">
      <c r="A2866" s="3"/>
      <c r="B2866" s="3"/>
      <c r="C2866" s="3"/>
      <c r="D2866" s="5" t="s">
        <v>32</v>
      </c>
      <c r="E2866" s="3"/>
      <c r="F2866" s="4"/>
      <c r="G2866" s="4">
        <v>13003.2</v>
      </c>
    </row>
    <row r="2867" spans="1:7" x14ac:dyDescent="0.25">
      <c r="A2867" s="3"/>
      <c r="B2867" s="3"/>
      <c r="C2867" s="3"/>
      <c r="D2867" s="5" t="s">
        <v>33</v>
      </c>
      <c r="E2867" s="3"/>
      <c r="F2867" s="4"/>
      <c r="G2867" s="4">
        <v>4265.0200000000004</v>
      </c>
    </row>
    <row r="2868" spans="1:7" customFormat="1" x14ac:dyDescent="0.25">
      <c r="F2868" s="2"/>
      <c r="G2868" s="2"/>
    </row>
    <row r="2869" spans="1:7" x14ac:dyDescent="0.25">
      <c r="A2869" s="3"/>
      <c r="B2869" s="5"/>
      <c r="C2869" s="5"/>
      <c r="D2869" s="5" t="s">
        <v>35</v>
      </c>
      <c r="E2869" s="3"/>
      <c r="F2869" s="4"/>
      <c r="G2869" s="4">
        <v>81478.58</v>
      </c>
    </row>
    <row r="2870" spans="1:7" x14ac:dyDescent="0.25">
      <c r="A2870" s="3"/>
      <c r="B2870" s="5"/>
      <c r="C2870" s="5"/>
      <c r="D2870" s="5" t="s">
        <v>36</v>
      </c>
      <c r="E2870" s="3"/>
      <c r="F2870" s="4"/>
      <c r="G2870" s="4">
        <v>2362878.8199999998</v>
      </c>
    </row>
    <row r="2871" spans="1:7" x14ac:dyDescent="0.25">
      <c r="A2871" s="6" t="s">
        <v>560</v>
      </c>
      <c r="B2871" s="6" t="s">
        <v>550</v>
      </c>
      <c r="C2871" s="6"/>
      <c r="D2871" s="6" t="s">
        <v>79</v>
      </c>
      <c r="E2871" s="7">
        <v>44</v>
      </c>
      <c r="F2871" s="7"/>
      <c r="G2871" s="7"/>
    </row>
    <row r="2872" spans="1:7" customFormat="1" x14ac:dyDescent="0.25">
      <c r="F2872" s="2"/>
      <c r="G2872" s="2"/>
    </row>
    <row r="2873" spans="1:7" x14ac:dyDescent="0.25">
      <c r="A2873" s="3"/>
      <c r="B2873" s="3"/>
      <c r="C2873" s="3"/>
      <c r="D2873" s="3"/>
      <c r="E2873" s="3"/>
      <c r="F2873" s="4"/>
      <c r="G2873" s="4"/>
    </row>
    <row r="2874" spans="1:7" x14ac:dyDescent="0.25">
      <c r="A2874" s="12" t="s">
        <v>5</v>
      </c>
      <c r="B2874" s="12" t="s">
        <v>6</v>
      </c>
      <c r="C2874" s="12"/>
      <c r="D2874" s="8" t="s">
        <v>7</v>
      </c>
      <c r="E2874" s="8" t="s">
        <v>8</v>
      </c>
      <c r="F2874" s="9" t="s">
        <v>4</v>
      </c>
      <c r="G2874" s="9" t="s">
        <v>1205</v>
      </c>
    </row>
    <row r="2875" spans="1:7" x14ac:dyDescent="0.25">
      <c r="F2875" s="8" t="s">
        <v>9</v>
      </c>
      <c r="G2875" s="8" t="s">
        <v>9</v>
      </c>
    </row>
    <row r="2876" spans="1:7" customFormat="1" x14ac:dyDescent="0.25">
      <c r="F2876" s="2"/>
      <c r="G2876" s="2"/>
    </row>
    <row r="2877" spans="1:7" customFormat="1" x14ac:dyDescent="0.25">
      <c r="A2877" t="s">
        <v>278</v>
      </c>
      <c r="B2877" t="s">
        <v>277</v>
      </c>
      <c r="D2877" t="s">
        <v>59</v>
      </c>
      <c r="E2877">
        <v>1</v>
      </c>
      <c r="F2877" s="2"/>
      <c r="G2877" s="2"/>
    </row>
    <row r="2878" spans="1:7" customFormat="1" x14ac:dyDescent="0.25">
      <c r="A2878" t="s">
        <v>50</v>
      </c>
      <c r="B2878" t="s">
        <v>51</v>
      </c>
      <c r="D2878" t="s">
        <v>14</v>
      </c>
      <c r="E2878">
        <v>1</v>
      </c>
      <c r="F2878" s="2"/>
      <c r="G2878" s="2"/>
    </row>
    <row r="2879" spans="1:7" customFormat="1" x14ac:dyDescent="0.25">
      <c r="A2879" t="s">
        <v>52</v>
      </c>
      <c r="B2879" t="s">
        <v>53</v>
      </c>
      <c r="D2879" t="s">
        <v>14</v>
      </c>
      <c r="E2879">
        <v>1</v>
      </c>
      <c r="F2879" s="2">
        <v>5418</v>
      </c>
      <c r="G2879" s="2">
        <v>5418</v>
      </c>
    </row>
    <row r="2880" spans="1:7" customFormat="1" x14ac:dyDescent="0.25">
      <c r="A2880" t="s">
        <v>54</v>
      </c>
      <c r="B2880" t="s">
        <v>55</v>
      </c>
      <c r="D2880" t="s">
        <v>56</v>
      </c>
      <c r="E2880">
        <v>1</v>
      </c>
      <c r="F2880" s="2">
        <v>1543.99</v>
      </c>
      <c r="G2880" s="2">
        <v>1543.99</v>
      </c>
    </row>
    <row r="2881" spans="1:7" customFormat="1" x14ac:dyDescent="0.25">
      <c r="A2881" t="s">
        <v>279</v>
      </c>
      <c r="B2881" t="s">
        <v>280</v>
      </c>
      <c r="D2881" t="s">
        <v>88</v>
      </c>
      <c r="E2881">
        <v>0.2</v>
      </c>
      <c r="F2881" s="2">
        <v>2912</v>
      </c>
      <c r="G2881" s="2">
        <v>582.4</v>
      </c>
    </row>
    <row r="2882" spans="1:7" customFormat="1" x14ac:dyDescent="0.25">
      <c r="A2882" t="s">
        <v>281</v>
      </c>
      <c r="B2882" t="s">
        <v>282</v>
      </c>
      <c r="D2882" t="s">
        <v>30</v>
      </c>
      <c r="E2882">
        <v>1</v>
      </c>
      <c r="F2882" s="2">
        <v>250</v>
      </c>
      <c r="G2882" s="2">
        <v>250</v>
      </c>
    </row>
    <row r="2883" spans="1:7" customFormat="1" x14ac:dyDescent="0.25">
      <c r="F2883" s="2"/>
      <c r="G2883" s="2"/>
    </row>
    <row r="2884" spans="1:7" x14ac:dyDescent="0.25">
      <c r="A2884" s="3"/>
      <c r="B2884" s="3"/>
      <c r="C2884" s="3"/>
      <c r="D2884" s="5" t="s">
        <v>31</v>
      </c>
      <c r="E2884" s="3"/>
      <c r="F2884" s="4"/>
      <c r="G2884" s="4">
        <v>832.4</v>
      </c>
    </row>
    <row r="2885" spans="1:7" x14ac:dyDescent="0.25">
      <c r="A2885" s="3"/>
      <c r="B2885" s="3"/>
      <c r="C2885" s="3"/>
      <c r="D2885" s="5" t="s">
        <v>32</v>
      </c>
      <c r="E2885" s="3"/>
      <c r="F2885" s="4"/>
      <c r="G2885" s="4">
        <v>5418</v>
      </c>
    </row>
    <row r="2886" spans="1:7" x14ac:dyDescent="0.25">
      <c r="A2886" s="3"/>
      <c r="B2886" s="3"/>
      <c r="C2886" s="3"/>
      <c r="D2886" s="5" t="s">
        <v>33</v>
      </c>
      <c r="E2886" s="3"/>
      <c r="F2886" s="4"/>
      <c r="G2886" s="4">
        <v>1543.99</v>
      </c>
    </row>
    <row r="2887" spans="1:7" customFormat="1" x14ac:dyDescent="0.25">
      <c r="F2887" s="2"/>
      <c r="G2887" s="2"/>
    </row>
    <row r="2888" spans="1:7" x14ac:dyDescent="0.25">
      <c r="A2888" s="3"/>
      <c r="B2888" s="5"/>
      <c r="C2888" s="5"/>
      <c r="D2888" s="5" t="s">
        <v>35</v>
      </c>
      <c r="E2888" s="3"/>
      <c r="F2888" s="4"/>
      <c r="G2888" s="4">
        <v>7794.39</v>
      </c>
    </row>
    <row r="2889" spans="1:7" x14ac:dyDescent="0.25">
      <c r="A2889" s="3"/>
      <c r="B2889" s="5"/>
      <c r="C2889" s="5"/>
      <c r="D2889" s="5" t="s">
        <v>36</v>
      </c>
      <c r="E2889" s="3"/>
      <c r="F2889" s="4"/>
      <c r="G2889" s="4">
        <v>342953.16</v>
      </c>
    </row>
    <row r="2890" spans="1:7" x14ac:dyDescent="0.25">
      <c r="A2890" s="6" t="s">
        <v>561</v>
      </c>
      <c r="B2890" s="6" t="s">
        <v>455</v>
      </c>
      <c r="C2890" s="6"/>
      <c r="D2890" s="6" t="s">
        <v>243</v>
      </c>
      <c r="E2890" s="7">
        <v>408</v>
      </c>
      <c r="F2890" s="7"/>
      <c r="G2890" s="7"/>
    </row>
    <row r="2891" spans="1:7" customFormat="1" x14ac:dyDescent="0.25">
      <c r="F2891" s="2"/>
      <c r="G2891" s="2"/>
    </row>
    <row r="2892" spans="1:7" x14ac:dyDescent="0.25">
      <c r="A2892" s="3"/>
      <c r="B2892" s="3"/>
      <c r="C2892" s="3"/>
      <c r="D2892" s="3"/>
      <c r="E2892" s="3"/>
      <c r="F2892" s="4"/>
      <c r="G2892" s="4"/>
    </row>
    <row r="2893" spans="1:7" x14ac:dyDescent="0.25">
      <c r="A2893" s="12" t="s">
        <v>5</v>
      </c>
      <c r="B2893" s="12" t="s">
        <v>6</v>
      </c>
      <c r="C2893" s="12"/>
      <c r="D2893" s="8" t="s">
        <v>7</v>
      </c>
      <c r="E2893" s="8" t="s">
        <v>8</v>
      </c>
      <c r="F2893" s="9" t="s">
        <v>4</v>
      </c>
      <c r="G2893" s="9" t="s">
        <v>1205</v>
      </c>
    </row>
    <row r="2894" spans="1:7" x14ac:dyDescent="0.25">
      <c r="F2894" s="8" t="s">
        <v>9</v>
      </c>
      <c r="G2894" s="8" t="s">
        <v>9</v>
      </c>
    </row>
    <row r="2895" spans="1:7" customFormat="1" x14ac:dyDescent="0.25">
      <c r="F2895" s="2"/>
      <c r="G2895" s="2"/>
    </row>
    <row r="2896" spans="1:7" customFormat="1" x14ac:dyDescent="0.25">
      <c r="A2896" t="s">
        <v>288</v>
      </c>
      <c r="B2896" t="s">
        <v>289</v>
      </c>
      <c r="D2896" t="s">
        <v>246</v>
      </c>
      <c r="E2896">
        <v>1</v>
      </c>
      <c r="F2896" s="2"/>
      <c r="G2896" s="2"/>
    </row>
    <row r="2897" spans="1:7" customFormat="1" x14ac:dyDescent="0.25">
      <c r="A2897" t="s">
        <v>247</v>
      </c>
      <c r="B2897" t="s">
        <v>248</v>
      </c>
      <c r="D2897" t="s">
        <v>14</v>
      </c>
      <c r="E2897">
        <v>0.35</v>
      </c>
      <c r="F2897" s="2"/>
      <c r="G2897" s="2"/>
    </row>
    <row r="2898" spans="1:7" customFormat="1" x14ac:dyDescent="0.25">
      <c r="A2898" t="s">
        <v>249</v>
      </c>
      <c r="B2898" t="s">
        <v>248</v>
      </c>
      <c r="D2898" t="s">
        <v>14</v>
      </c>
      <c r="E2898">
        <v>0.35</v>
      </c>
      <c r="F2898" s="2">
        <v>5418</v>
      </c>
      <c r="G2898" s="2">
        <v>1896.3</v>
      </c>
    </row>
    <row r="2899" spans="1:7" customFormat="1" x14ac:dyDescent="0.25">
      <c r="A2899" t="s">
        <v>54</v>
      </c>
      <c r="B2899" t="s">
        <v>55</v>
      </c>
      <c r="D2899" t="s">
        <v>56</v>
      </c>
      <c r="E2899">
        <v>0.35</v>
      </c>
      <c r="F2899" s="2">
        <v>1543.99</v>
      </c>
      <c r="G2899" s="2">
        <v>540.4</v>
      </c>
    </row>
    <row r="2900" spans="1:7" customFormat="1" x14ac:dyDescent="0.25">
      <c r="A2900" t="s">
        <v>279</v>
      </c>
      <c r="B2900" t="s">
        <v>280</v>
      </c>
      <c r="D2900" t="s">
        <v>88</v>
      </c>
      <c r="E2900">
        <v>2.1999999999999999E-2</v>
      </c>
      <c r="F2900" s="2">
        <v>2912</v>
      </c>
      <c r="G2900" s="2">
        <v>64.709999999999994</v>
      </c>
    </row>
    <row r="2901" spans="1:7" customFormat="1" x14ac:dyDescent="0.25">
      <c r="A2901" t="s">
        <v>290</v>
      </c>
      <c r="B2901" t="s">
        <v>291</v>
      </c>
      <c r="D2901" t="s">
        <v>65</v>
      </c>
      <c r="E2901">
        <v>2.5</v>
      </c>
      <c r="F2901" s="2">
        <v>300</v>
      </c>
      <c r="G2901" s="2">
        <v>750</v>
      </c>
    </row>
    <row r="2902" spans="1:7" customFormat="1" x14ac:dyDescent="0.25">
      <c r="F2902" s="2"/>
      <c r="G2902" s="2"/>
    </row>
    <row r="2903" spans="1:7" x14ac:dyDescent="0.25">
      <c r="A2903" s="3"/>
      <c r="B2903" s="3"/>
      <c r="C2903" s="3"/>
      <c r="D2903" s="5" t="s">
        <v>31</v>
      </c>
      <c r="E2903" s="3"/>
      <c r="F2903" s="4"/>
      <c r="G2903" s="4">
        <v>814.71</v>
      </c>
    </row>
    <row r="2904" spans="1:7" x14ac:dyDescent="0.25">
      <c r="A2904" s="3"/>
      <c r="B2904" s="3"/>
      <c r="C2904" s="3"/>
      <c r="D2904" s="5" t="s">
        <v>32</v>
      </c>
      <c r="E2904" s="3"/>
      <c r="F2904" s="4"/>
      <c r="G2904" s="4">
        <v>1896.3</v>
      </c>
    </row>
    <row r="2905" spans="1:7" x14ac:dyDescent="0.25">
      <c r="A2905" s="3"/>
      <c r="B2905" s="3"/>
      <c r="C2905" s="3"/>
      <c r="D2905" s="5" t="s">
        <v>33</v>
      </c>
      <c r="E2905" s="3"/>
      <c r="F2905" s="4"/>
      <c r="G2905" s="4">
        <v>540.4</v>
      </c>
    </row>
    <row r="2906" spans="1:7" customFormat="1" x14ac:dyDescent="0.25">
      <c r="F2906" s="2"/>
      <c r="G2906" s="2"/>
    </row>
    <row r="2907" spans="1:7" x14ac:dyDescent="0.25">
      <c r="A2907" s="3"/>
      <c r="B2907" s="5"/>
      <c r="C2907" s="5"/>
      <c r="D2907" s="5" t="s">
        <v>35</v>
      </c>
      <c r="E2907" s="3"/>
      <c r="F2907" s="4"/>
      <c r="G2907" s="4">
        <v>3251.41</v>
      </c>
    </row>
    <row r="2908" spans="1:7" x14ac:dyDescent="0.25">
      <c r="A2908" s="3"/>
      <c r="B2908" s="5"/>
      <c r="C2908" s="5"/>
      <c r="D2908" s="5" t="s">
        <v>36</v>
      </c>
      <c r="E2908" s="3"/>
      <c r="F2908" s="4"/>
      <c r="G2908" s="4">
        <v>1326575.28</v>
      </c>
    </row>
    <row r="2909" spans="1:7" x14ac:dyDescent="0.25">
      <c r="A2909" s="6" t="s">
        <v>562</v>
      </c>
      <c r="B2909" s="6" t="s">
        <v>405</v>
      </c>
      <c r="C2909" s="6"/>
      <c r="D2909" s="6" t="s">
        <v>65</v>
      </c>
      <c r="E2909" s="7">
        <v>308</v>
      </c>
      <c r="F2909" s="7"/>
      <c r="G2909" s="7"/>
    </row>
    <row r="2910" spans="1:7" customFormat="1" x14ac:dyDescent="0.25">
      <c r="F2910" s="2"/>
      <c r="G2910" s="2"/>
    </row>
    <row r="2911" spans="1:7" x14ac:dyDescent="0.25">
      <c r="A2911" s="3"/>
      <c r="B2911" s="3"/>
      <c r="C2911" s="3"/>
      <c r="D2911" s="3"/>
      <c r="E2911" s="3"/>
      <c r="F2911" s="4"/>
      <c r="G2911" s="4"/>
    </row>
    <row r="2912" spans="1:7" x14ac:dyDescent="0.25">
      <c r="A2912" s="12" t="s">
        <v>5</v>
      </c>
      <c r="B2912" s="12" t="s">
        <v>6</v>
      </c>
      <c r="C2912" s="12"/>
      <c r="D2912" s="8" t="s">
        <v>7</v>
      </c>
      <c r="E2912" s="8" t="s">
        <v>8</v>
      </c>
      <c r="F2912" s="9" t="s">
        <v>4</v>
      </c>
      <c r="G2912" s="9" t="s">
        <v>1205</v>
      </c>
    </row>
    <row r="2913" spans="1:7" x14ac:dyDescent="0.25">
      <c r="F2913" s="8" t="s">
        <v>9</v>
      </c>
      <c r="G2913" s="8" t="s">
        <v>9</v>
      </c>
    </row>
    <row r="2914" spans="1:7" customFormat="1" x14ac:dyDescent="0.25">
      <c r="F2914" s="2"/>
      <c r="G2914" s="2"/>
    </row>
    <row r="2915" spans="1:7" customFormat="1" x14ac:dyDescent="0.25">
      <c r="A2915" t="s">
        <v>302</v>
      </c>
      <c r="B2915" t="s">
        <v>303</v>
      </c>
      <c r="D2915" t="s">
        <v>65</v>
      </c>
      <c r="E2915">
        <v>1</v>
      </c>
      <c r="F2915" s="2"/>
      <c r="G2915" s="2"/>
    </row>
    <row r="2916" spans="1:7" customFormat="1" x14ac:dyDescent="0.25">
      <c r="A2916" t="s">
        <v>304</v>
      </c>
      <c r="B2916" t="s">
        <v>305</v>
      </c>
      <c r="D2916" t="s">
        <v>14</v>
      </c>
      <c r="E2916">
        <v>7.4999999999999997E-2</v>
      </c>
      <c r="F2916" s="2"/>
      <c r="G2916" s="2"/>
    </row>
    <row r="2917" spans="1:7" customFormat="1" x14ac:dyDescent="0.25">
      <c r="A2917" t="s">
        <v>306</v>
      </c>
      <c r="B2917" t="s">
        <v>305</v>
      </c>
      <c r="D2917" t="s">
        <v>14</v>
      </c>
      <c r="E2917">
        <v>7.4999999999999997E-2</v>
      </c>
      <c r="F2917" s="2">
        <v>6383</v>
      </c>
      <c r="G2917" s="2">
        <v>478.73</v>
      </c>
    </row>
    <row r="2918" spans="1:7" customFormat="1" x14ac:dyDescent="0.25">
      <c r="A2918" t="s">
        <v>54</v>
      </c>
      <c r="B2918" t="s">
        <v>55</v>
      </c>
      <c r="D2918" t="s">
        <v>56</v>
      </c>
      <c r="E2918">
        <v>7.4999999999999997E-2</v>
      </c>
      <c r="F2918" s="2">
        <v>1543.99</v>
      </c>
      <c r="G2918" s="2">
        <v>115.8</v>
      </c>
    </row>
    <row r="2919" spans="1:7" customFormat="1" x14ac:dyDescent="0.25">
      <c r="A2919" t="s">
        <v>307</v>
      </c>
      <c r="B2919" t="s">
        <v>308</v>
      </c>
      <c r="D2919" t="s">
        <v>246</v>
      </c>
      <c r="E2919">
        <v>0.01</v>
      </c>
      <c r="F2919" s="2"/>
      <c r="G2919" s="2"/>
    </row>
    <row r="2920" spans="1:7" customFormat="1" x14ac:dyDescent="0.25">
      <c r="A2920" t="s">
        <v>247</v>
      </c>
      <c r="B2920" t="s">
        <v>248</v>
      </c>
      <c r="D2920" t="s">
        <v>14</v>
      </c>
      <c r="E2920">
        <v>2E-3</v>
      </c>
      <c r="F2920" s="2"/>
      <c r="G2920" s="2"/>
    </row>
    <row r="2921" spans="1:7" customFormat="1" x14ac:dyDescent="0.25">
      <c r="A2921" t="s">
        <v>249</v>
      </c>
      <c r="B2921" t="s">
        <v>248</v>
      </c>
      <c r="D2921" t="s">
        <v>14</v>
      </c>
      <c r="E2921">
        <v>2E-3</v>
      </c>
      <c r="F2921" s="2">
        <v>5418</v>
      </c>
      <c r="G2921" s="2">
        <v>10.84</v>
      </c>
    </row>
    <row r="2922" spans="1:7" customFormat="1" x14ac:dyDescent="0.25">
      <c r="A2922" t="s">
        <v>54</v>
      </c>
      <c r="B2922" t="s">
        <v>55</v>
      </c>
      <c r="D2922" t="s">
        <v>56</v>
      </c>
      <c r="E2922">
        <v>2E-3</v>
      </c>
      <c r="F2922" s="2">
        <v>1543.99</v>
      </c>
      <c r="G2922" s="2">
        <v>3.09</v>
      </c>
    </row>
    <row r="2923" spans="1:7" customFormat="1" x14ac:dyDescent="0.25">
      <c r="A2923" t="s">
        <v>279</v>
      </c>
      <c r="B2923" t="s">
        <v>280</v>
      </c>
      <c r="D2923" t="s">
        <v>88</v>
      </c>
      <c r="E2923" s="1">
        <v>2912</v>
      </c>
      <c r="F2923" s="2">
        <v>0.65</v>
      </c>
      <c r="G2923" s="2"/>
    </row>
    <row r="2924" spans="1:7" customFormat="1" x14ac:dyDescent="0.25">
      <c r="A2924" t="s">
        <v>290</v>
      </c>
      <c r="B2924" t="s">
        <v>291</v>
      </c>
      <c r="D2924" t="s">
        <v>65</v>
      </c>
      <c r="E2924">
        <v>3.2000000000000001E-2</v>
      </c>
      <c r="F2924" s="2">
        <v>300</v>
      </c>
      <c r="G2924" s="2">
        <v>9.4499999999999993</v>
      </c>
    </row>
    <row r="2925" spans="1:7" customFormat="1" x14ac:dyDescent="0.25">
      <c r="A2925" t="s">
        <v>309</v>
      </c>
      <c r="B2925" t="s">
        <v>310</v>
      </c>
      <c r="D2925" t="s">
        <v>65</v>
      </c>
      <c r="E2925">
        <v>1</v>
      </c>
      <c r="F2925" s="2">
        <v>1552</v>
      </c>
      <c r="G2925" s="2">
        <v>1552</v>
      </c>
    </row>
    <row r="2926" spans="1:7" customFormat="1" x14ac:dyDescent="0.25">
      <c r="A2926" t="s">
        <v>311</v>
      </c>
      <c r="B2926" t="s">
        <v>312</v>
      </c>
      <c r="D2926" t="s">
        <v>65</v>
      </c>
      <c r="E2926">
        <v>2.5000000000000001E-2</v>
      </c>
      <c r="F2926" s="2"/>
      <c r="G2926" s="2"/>
    </row>
    <row r="2927" spans="1:7" customFormat="1" x14ac:dyDescent="0.25">
      <c r="A2927" t="s">
        <v>313</v>
      </c>
      <c r="B2927" t="s">
        <v>314</v>
      </c>
      <c r="D2927" t="s">
        <v>65</v>
      </c>
      <c r="E2927">
        <v>1.05</v>
      </c>
      <c r="F2927" s="2">
        <v>50</v>
      </c>
      <c r="G2927" s="2">
        <v>52.5</v>
      </c>
    </row>
    <row r="2928" spans="1:7" customFormat="1" x14ac:dyDescent="0.25">
      <c r="A2928" t="s">
        <v>315</v>
      </c>
      <c r="B2928" t="s">
        <v>316</v>
      </c>
      <c r="D2928" t="s">
        <v>79</v>
      </c>
      <c r="E2928" s="1">
        <v>390000</v>
      </c>
      <c r="F2928" s="2">
        <v>34.57</v>
      </c>
      <c r="G2928" s="2"/>
    </row>
    <row r="2929" spans="1:7" customFormat="1" x14ac:dyDescent="0.25">
      <c r="F2929" s="2"/>
      <c r="G2929" s="2"/>
    </row>
    <row r="2930" spans="1:7" x14ac:dyDescent="0.25">
      <c r="A2930" s="3"/>
      <c r="B2930" s="3"/>
      <c r="C2930" s="3"/>
      <c r="D2930" s="5" t="s">
        <v>31</v>
      </c>
      <c r="E2930" s="3"/>
      <c r="F2930" s="4"/>
      <c r="G2930" s="4">
        <v>1614.6</v>
      </c>
    </row>
    <row r="2931" spans="1:7" x14ac:dyDescent="0.25">
      <c r="A2931" s="3"/>
      <c r="B2931" s="3"/>
      <c r="C2931" s="3"/>
      <c r="D2931" s="5" t="s">
        <v>32</v>
      </c>
      <c r="E2931" s="3"/>
      <c r="F2931" s="4"/>
      <c r="G2931" s="4">
        <v>489.57</v>
      </c>
    </row>
    <row r="2932" spans="1:7" x14ac:dyDescent="0.25">
      <c r="A2932" s="3"/>
      <c r="B2932" s="3"/>
      <c r="C2932" s="3"/>
      <c r="D2932" s="5" t="s">
        <v>33</v>
      </c>
      <c r="E2932" s="3"/>
      <c r="F2932" s="4"/>
      <c r="G2932" s="4">
        <v>118.89</v>
      </c>
    </row>
    <row r="2933" spans="1:7" x14ac:dyDescent="0.25">
      <c r="A2933" s="3"/>
      <c r="B2933" s="3"/>
      <c r="C2933" s="3"/>
      <c r="D2933" s="5" t="s">
        <v>34</v>
      </c>
      <c r="E2933" s="3"/>
      <c r="F2933" s="4"/>
      <c r="G2933" s="4">
        <v>34.57</v>
      </c>
    </row>
    <row r="2934" spans="1:7" customFormat="1" x14ac:dyDescent="0.25">
      <c r="F2934" s="2"/>
      <c r="G2934" s="2"/>
    </row>
    <row r="2935" spans="1:7" x14ac:dyDescent="0.25">
      <c r="A2935" s="3"/>
      <c r="B2935" s="5"/>
      <c r="C2935" s="5"/>
      <c r="D2935" s="5" t="s">
        <v>35</v>
      </c>
      <c r="E2935" s="3"/>
      <c r="F2935" s="4"/>
      <c r="G2935" s="4">
        <v>2254.13</v>
      </c>
    </row>
    <row r="2936" spans="1:7" x14ac:dyDescent="0.25">
      <c r="A2936" s="3"/>
      <c r="B2936" s="5"/>
      <c r="C2936" s="5"/>
      <c r="D2936" s="5" t="s">
        <v>36</v>
      </c>
      <c r="E2936" s="3"/>
      <c r="F2936" s="4"/>
      <c r="G2936" s="4">
        <v>694272.04</v>
      </c>
    </row>
    <row r="2937" spans="1:7" x14ac:dyDescent="0.25">
      <c r="A2937" s="6" t="s">
        <v>563</v>
      </c>
      <c r="B2937" s="6" t="s">
        <v>564</v>
      </c>
      <c r="C2937" s="6"/>
      <c r="D2937" s="6" t="s">
        <v>65</v>
      </c>
      <c r="E2937" s="7">
        <v>1140</v>
      </c>
      <c r="F2937" s="7"/>
      <c r="G2937" s="7"/>
    </row>
    <row r="2938" spans="1:7" customFormat="1" x14ac:dyDescent="0.25">
      <c r="F2938" s="2"/>
      <c r="G2938" s="2"/>
    </row>
    <row r="2939" spans="1:7" x14ac:dyDescent="0.25">
      <c r="A2939" s="3"/>
      <c r="B2939" s="3"/>
      <c r="C2939" s="3"/>
      <c r="D2939" s="3"/>
      <c r="E2939" s="3"/>
      <c r="F2939" s="4"/>
      <c r="G2939" s="4"/>
    </row>
    <row r="2940" spans="1:7" x14ac:dyDescent="0.25">
      <c r="A2940" s="12" t="s">
        <v>5</v>
      </c>
      <c r="B2940" s="12" t="s">
        <v>6</v>
      </c>
      <c r="C2940" s="12"/>
      <c r="D2940" s="8" t="s">
        <v>7</v>
      </c>
      <c r="E2940" s="8" t="s">
        <v>8</v>
      </c>
      <c r="F2940" s="9" t="s">
        <v>4</v>
      </c>
      <c r="G2940" s="9" t="s">
        <v>1205</v>
      </c>
    </row>
    <row r="2941" spans="1:7" x14ac:dyDescent="0.25">
      <c r="F2941" s="8" t="s">
        <v>9</v>
      </c>
      <c r="G2941" s="8" t="s">
        <v>9</v>
      </c>
    </row>
    <row r="2942" spans="1:7" customFormat="1" x14ac:dyDescent="0.25">
      <c r="F2942" s="2"/>
      <c r="G2942" s="2"/>
    </row>
    <row r="2943" spans="1:7" customFormat="1" x14ac:dyDescent="0.25">
      <c r="A2943" t="s">
        <v>478</v>
      </c>
      <c r="B2943" t="s">
        <v>479</v>
      </c>
      <c r="D2943" t="s">
        <v>65</v>
      </c>
      <c r="E2943">
        <v>1</v>
      </c>
      <c r="F2943" s="2"/>
      <c r="G2943" s="2"/>
    </row>
    <row r="2944" spans="1:7" customFormat="1" x14ac:dyDescent="0.25">
      <c r="A2944" t="s">
        <v>304</v>
      </c>
      <c r="B2944" t="s">
        <v>305</v>
      </c>
      <c r="D2944" t="s">
        <v>14</v>
      </c>
      <c r="E2944">
        <v>0.06</v>
      </c>
      <c r="F2944" s="2"/>
      <c r="G2944" s="2"/>
    </row>
    <row r="2945" spans="1:7" customFormat="1" x14ac:dyDescent="0.25">
      <c r="A2945" t="s">
        <v>306</v>
      </c>
      <c r="B2945" t="s">
        <v>305</v>
      </c>
      <c r="D2945" t="s">
        <v>14</v>
      </c>
      <c r="E2945">
        <v>0.06</v>
      </c>
      <c r="F2945" s="2">
        <v>6383</v>
      </c>
      <c r="G2945" s="2">
        <v>382.98</v>
      </c>
    </row>
    <row r="2946" spans="1:7" customFormat="1" x14ac:dyDescent="0.25">
      <c r="A2946" t="s">
        <v>54</v>
      </c>
      <c r="B2946" t="s">
        <v>55</v>
      </c>
      <c r="D2946" t="s">
        <v>56</v>
      </c>
      <c r="E2946">
        <v>0.06</v>
      </c>
      <c r="F2946" s="2">
        <v>1543.99</v>
      </c>
      <c r="G2946" s="2">
        <v>92.64</v>
      </c>
    </row>
    <row r="2947" spans="1:7" customFormat="1" x14ac:dyDescent="0.25">
      <c r="A2947" t="s">
        <v>313</v>
      </c>
      <c r="B2947" t="s">
        <v>314</v>
      </c>
      <c r="D2947" t="s">
        <v>65</v>
      </c>
      <c r="E2947">
        <v>1.05</v>
      </c>
      <c r="F2947" s="2">
        <v>50</v>
      </c>
      <c r="G2947" s="2">
        <v>52.5</v>
      </c>
    </row>
    <row r="2948" spans="1:7" customFormat="1" x14ac:dyDescent="0.25">
      <c r="A2948" t="s">
        <v>480</v>
      </c>
      <c r="B2948" t="s">
        <v>481</v>
      </c>
      <c r="D2948" t="s">
        <v>65</v>
      </c>
      <c r="E2948">
        <v>1</v>
      </c>
      <c r="F2948" s="2">
        <v>1730</v>
      </c>
      <c r="G2948" s="2">
        <v>1730</v>
      </c>
    </row>
    <row r="2949" spans="1:7" customFormat="1" x14ac:dyDescent="0.25">
      <c r="A2949" t="s">
        <v>412</v>
      </c>
      <c r="B2949" t="s">
        <v>413</v>
      </c>
      <c r="D2949" t="s">
        <v>65</v>
      </c>
      <c r="E2949">
        <v>1</v>
      </c>
      <c r="F2949" s="2">
        <v>500</v>
      </c>
      <c r="G2949" s="2">
        <v>500</v>
      </c>
    </row>
    <row r="2950" spans="1:7" customFormat="1" x14ac:dyDescent="0.25">
      <c r="A2950" t="s">
        <v>315</v>
      </c>
      <c r="B2950" t="s">
        <v>316</v>
      </c>
      <c r="D2950" t="s">
        <v>79</v>
      </c>
      <c r="E2950" s="1">
        <v>390000</v>
      </c>
      <c r="F2950" s="2">
        <v>34.57</v>
      </c>
      <c r="G2950" s="2"/>
    </row>
    <row r="2951" spans="1:7" customFormat="1" x14ac:dyDescent="0.25">
      <c r="F2951" s="2"/>
      <c r="G2951" s="2"/>
    </row>
    <row r="2952" spans="1:7" x14ac:dyDescent="0.25">
      <c r="A2952" s="3"/>
      <c r="B2952" s="3"/>
      <c r="C2952" s="3"/>
      <c r="D2952" s="5" t="s">
        <v>31</v>
      </c>
      <c r="E2952" s="3"/>
      <c r="F2952" s="4"/>
      <c r="G2952" s="4">
        <v>2282.5</v>
      </c>
    </row>
    <row r="2953" spans="1:7" x14ac:dyDescent="0.25">
      <c r="A2953" s="3"/>
      <c r="B2953" s="3"/>
      <c r="C2953" s="3"/>
      <c r="D2953" s="5" t="s">
        <v>32</v>
      </c>
      <c r="E2953" s="3"/>
      <c r="F2953" s="4"/>
      <c r="G2953" s="4">
        <v>382.98</v>
      </c>
    </row>
    <row r="2954" spans="1:7" x14ac:dyDescent="0.25">
      <c r="A2954" s="3"/>
      <c r="B2954" s="3"/>
      <c r="C2954" s="3"/>
      <c r="D2954" s="5" t="s">
        <v>33</v>
      </c>
      <c r="E2954" s="3"/>
      <c r="F2954" s="4"/>
      <c r="G2954" s="4">
        <v>92.64</v>
      </c>
    </row>
    <row r="2955" spans="1:7" x14ac:dyDescent="0.25">
      <c r="A2955" s="3"/>
      <c r="B2955" s="3"/>
      <c r="C2955" s="3"/>
      <c r="D2955" s="5" t="s">
        <v>34</v>
      </c>
      <c r="E2955" s="3"/>
      <c r="F2955" s="4"/>
      <c r="G2955" s="4">
        <v>34.57</v>
      </c>
    </row>
    <row r="2956" spans="1:7" customFormat="1" x14ac:dyDescent="0.25">
      <c r="F2956" s="2"/>
      <c r="G2956" s="2"/>
    </row>
    <row r="2957" spans="1:7" x14ac:dyDescent="0.25">
      <c r="A2957" s="3"/>
      <c r="B2957" s="5"/>
      <c r="C2957" s="5"/>
      <c r="D2957" s="5" t="s">
        <v>35</v>
      </c>
      <c r="E2957" s="3"/>
      <c r="F2957" s="4"/>
      <c r="G2957" s="4">
        <v>2792.69</v>
      </c>
    </row>
    <row r="2958" spans="1:7" x14ac:dyDescent="0.25">
      <c r="A2958" s="3"/>
      <c r="B2958" s="5"/>
      <c r="C2958" s="5"/>
      <c r="D2958" s="5" t="s">
        <v>36</v>
      </c>
      <c r="E2958" s="3"/>
      <c r="F2958" s="4"/>
      <c r="G2958" s="4">
        <v>3183666.6</v>
      </c>
    </row>
    <row r="2959" spans="1:7" x14ac:dyDescent="0.25">
      <c r="A2959" s="6" t="s">
        <v>565</v>
      </c>
      <c r="B2959" s="6" t="s">
        <v>566</v>
      </c>
      <c r="C2959" s="6"/>
      <c r="D2959" s="6" t="s">
        <v>79</v>
      </c>
      <c r="E2959" s="7">
        <v>38</v>
      </c>
      <c r="F2959" s="7"/>
      <c r="G2959" s="7"/>
    </row>
    <row r="2960" spans="1:7" customFormat="1" x14ac:dyDescent="0.25">
      <c r="F2960" s="2"/>
      <c r="G2960" s="2"/>
    </row>
    <row r="2961" spans="1:7" x14ac:dyDescent="0.25">
      <c r="A2961" s="3"/>
      <c r="B2961" s="3"/>
      <c r="C2961" s="3"/>
      <c r="D2961" s="3"/>
      <c r="E2961" s="3"/>
      <c r="F2961" s="4"/>
      <c r="G2961" s="4"/>
    </row>
    <row r="2962" spans="1:7" x14ac:dyDescent="0.25">
      <c r="A2962" s="12" t="s">
        <v>5</v>
      </c>
      <c r="B2962" s="12" t="s">
        <v>6</v>
      </c>
      <c r="C2962" s="12"/>
      <c r="D2962" s="8" t="s">
        <v>7</v>
      </c>
      <c r="E2962" s="8" t="s">
        <v>8</v>
      </c>
      <c r="F2962" s="9" t="s">
        <v>4</v>
      </c>
      <c r="G2962" s="9" t="s">
        <v>1205</v>
      </c>
    </row>
    <row r="2963" spans="1:7" x14ac:dyDescent="0.25">
      <c r="F2963" s="8" t="s">
        <v>9</v>
      </c>
      <c r="G2963" s="8" t="s">
        <v>9</v>
      </c>
    </row>
    <row r="2964" spans="1:7" customFormat="1" x14ac:dyDescent="0.25">
      <c r="F2964" s="2"/>
      <c r="G2964" s="2"/>
    </row>
    <row r="2965" spans="1:7" customFormat="1" x14ac:dyDescent="0.25">
      <c r="A2965" t="s">
        <v>567</v>
      </c>
      <c r="B2965" t="s">
        <v>568</v>
      </c>
      <c r="D2965" t="s">
        <v>79</v>
      </c>
      <c r="E2965">
        <v>1</v>
      </c>
      <c r="F2965" s="2">
        <v>737590</v>
      </c>
      <c r="G2965" s="2">
        <v>737590</v>
      </c>
    </row>
    <row r="2966" spans="1:7" customFormat="1" x14ac:dyDescent="0.25">
      <c r="A2966" t="s">
        <v>569</v>
      </c>
      <c r="B2966" t="s">
        <v>570</v>
      </c>
      <c r="D2966" t="s">
        <v>79</v>
      </c>
      <c r="E2966">
        <v>1</v>
      </c>
      <c r="F2966" s="2">
        <v>84195</v>
      </c>
      <c r="G2966" s="2">
        <v>84195</v>
      </c>
    </row>
    <row r="2967" spans="1:7" customFormat="1" x14ac:dyDescent="0.25">
      <c r="F2967" s="2"/>
      <c r="G2967" s="2"/>
    </row>
    <row r="2968" spans="1:7" x14ac:dyDescent="0.25">
      <c r="A2968" s="3"/>
      <c r="B2968" s="3"/>
      <c r="C2968" s="3"/>
      <c r="D2968" s="5" t="s">
        <v>34</v>
      </c>
      <c r="E2968" s="3"/>
      <c r="F2968" s="4"/>
      <c r="G2968" s="4">
        <v>821785</v>
      </c>
    </row>
    <row r="2969" spans="1:7" customFormat="1" x14ac:dyDescent="0.25">
      <c r="F2969" s="2"/>
      <c r="G2969" s="2"/>
    </row>
    <row r="2970" spans="1:7" x14ac:dyDescent="0.25">
      <c r="A2970" s="3"/>
      <c r="B2970" s="5"/>
      <c r="C2970" s="5"/>
      <c r="D2970" s="5" t="s">
        <v>35</v>
      </c>
      <c r="E2970" s="3"/>
      <c r="F2970" s="4"/>
      <c r="G2970" s="4">
        <v>821785</v>
      </c>
    </row>
    <row r="2971" spans="1:7" x14ac:dyDescent="0.25">
      <c r="A2971" s="3"/>
      <c r="B2971" s="5"/>
      <c r="C2971" s="5"/>
      <c r="D2971" s="5" t="s">
        <v>36</v>
      </c>
      <c r="E2971" s="3"/>
      <c r="F2971" s="4"/>
      <c r="G2971" s="4">
        <v>31227830</v>
      </c>
    </row>
    <row r="2972" spans="1:7" x14ac:dyDescent="0.25">
      <c r="A2972" s="6" t="s">
        <v>571</v>
      </c>
      <c r="B2972" s="6" t="s">
        <v>572</v>
      </c>
      <c r="C2972" s="6"/>
      <c r="D2972" s="6" t="s">
        <v>573</v>
      </c>
      <c r="E2972" s="7">
        <v>5793</v>
      </c>
      <c r="F2972" s="7"/>
      <c r="G2972" s="7"/>
    </row>
    <row r="2973" spans="1:7" customFormat="1" x14ac:dyDescent="0.25">
      <c r="F2973" s="2"/>
      <c r="G2973" s="2"/>
    </row>
    <row r="2974" spans="1:7" x14ac:dyDescent="0.25">
      <c r="A2974" s="3"/>
      <c r="B2974" s="3"/>
      <c r="C2974" s="3"/>
      <c r="D2974" s="3"/>
      <c r="E2974" s="3"/>
      <c r="F2974" s="4"/>
      <c r="G2974" s="4"/>
    </row>
    <row r="2975" spans="1:7" x14ac:dyDescent="0.25">
      <c r="A2975" s="12" t="s">
        <v>5</v>
      </c>
      <c r="B2975" s="12" t="s">
        <v>6</v>
      </c>
      <c r="C2975" s="12"/>
      <c r="D2975" s="8" t="s">
        <v>7</v>
      </c>
      <c r="E2975" s="8" t="s">
        <v>8</v>
      </c>
      <c r="F2975" s="9" t="s">
        <v>4</v>
      </c>
      <c r="G2975" s="9" t="s">
        <v>1205</v>
      </c>
    </row>
    <row r="2976" spans="1:7" x14ac:dyDescent="0.25">
      <c r="F2976" s="8" t="s">
        <v>9</v>
      </c>
      <c r="G2976" s="8" t="s">
        <v>9</v>
      </c>
    </row>
    <row r="2977" spans="1:7" customFormat="1" x14ac:dyDescent="0.25">
      <c r="F2977" s="2"/>
      <c r="G2977" s="2"/>
    </row>
    <row r="2978" spans="1:7" customFormat="1" x14ac:dyDescent="0.25">
      <c r="A2978" t="s">
        <v>574</v>
      </c>
      <c r="B2978" t="s">
        <v>575</v>
      </c>
      <c r="D2978" t="s">
        <v>65</v>
      </c>
      <c r="E2978">
        <v>1</v>
      </c>
      <c r="F2978" s="2"/>
      <c r="G2978" s="2"/>
    </row>
    <row r="2979" spans="1:7" customFormat="1" x14ac:dyDescent="0.25">
      <c r="A2979" t="s">
        <v>304</v>
      </c>
      <c r="B2979" t="s">
        <v>305</v>
      </c>
      <c r="D2979" t="s">
        <v>14</v>
      </c>
      <c r="E2979">
        <v>7.4999999999999997E-2</v>
      </c>
      <c r="F2979" s="2"/>
      <c r="G2979" s="2"/>
    </row>
    <row r="2980" spans="1:7" customFormat="1" x14ac:dyDescent="0.25">
      <c r="A2980" t="s">
        <v>306</v>
      </c>
      <c r="B2980" t="s">
        <v>305</v>
      </c>
      <c r="D2980" t="s">
        <v>14</v>
      </c>
      <c r="E2980">
        <v>7.4999999999999997E-2</v>
      </c>
      <c r="F2980" s="2">
        <v>6383</v>
      </c>
      <c r="G2980" s="2">
        <v>478.73</v>
      </c>
    </row>
    <row r="2981" spans="1:7" customFormat="1" x14ac:dyDescent="0.25">
      <c r="A2981" t="s">
        <v>54</v>
      </c>
      <c r="B2981" t="s">
        <v>55</v>
      </c>
      <c r="D2981" t="s">
        <v>56</v>
      </c>
      <c r="E2981">
        <v>7.4999999999999997E-2</v>
      </c>
      <c r="F2981" s="2">
        <v>1543.99</v>
      </c>
      <c r="G2981" s="2">
        <v>115.8</v>
      </c>
    </row>
    <row r="2982" spans="1:7" customFormat="1" x14ac:dyDescent="0.25">
      <c r="A2982" t="s">
        <v>307</v>
      </c>
      <c r="B2982" t="s">
        <v>308</v>
      </c>
      <c r="D2982" t="s">
        <v>246</v>
      </c>
      <c r="E2982">
        <v>0.01</v>
      </c>
      <c r="F2982" s="2"/>
      <c r="G2982" s="2"/>
    </row>
    <row r="2983" spans="1:7" customFormat="1" x14ac:dyDescent="0.25">
      <c r="A2983" t="s">
        <v>247</v>
      </c>
      <c r="B2983" t="s">
        <v>248</v>
      </c>
      <c r="D2983" t="s">
        <v>14</v>
      </c>
      <c r="E2983">
        <v>2E-3</v>
      </c>
      <c r="F2983" s="2"/>
      <c r="G2983" s="2"/>
    </row>
    <row r="2984" spans="1:7" customFormat="1" x14ac:dyDescent="0.25">
      <c r="A2984" t="s">
        <v>249</v>
      </c>
      <c r="B2984" t="s">
        <v>248</v>
      </c>
      <c r="D2984" t="s">
        <v>14</v>
      </c>
      <c r="E2984">
        <v>2E-3</v>
      </c>
      <c r="F2984" s="2">
        <v>5418</v>
      </c>
      <c r="G2984" s="2">
        <v>10.84</v>
      </c>
    </row>
    <row r="2985" spans="1:7" customFormat="1" x14ac:dyDescent="0.25">
      <c r="A2985" t="s">
        <v>54</v>
      </c>
      <c r="B2985" t="s">
        <v>55</v>
      </c>
      <c r="D2985" t="s">
        <v>56</v>
      </c>
      <c r="E2985">
        <v>2E-3</v>
      </c>
      <c r="F2985" s="2">
        <v>1543.99</v>
      </c>
      <c r="G2985" s="2">
        <v>3.09</v>
      </c>
    </row>
    <row r="2986" spans="1:7" customFormat="1" x14ac:dyDescent="0.25">
      <c r="A2986" t="s">
        <v>279</v>
      </c>
      <c r="B2986" t="s">
        <v>280</v>
      </c>
      <c r="D2986" t="s">
        <v>88</v>
      </c>
      <c r="E2986" s="1">
        <v>2912</v>
      </c>
      <c r="F2986" s="2">
        <v>0.65</v>
      </c>
      <c r="G2986" s="2"/>
    </row>
    <row r="2987" spans="1:7" customFormat="1" x14ac:dyDescent="0.25">
      <c r="A2987" t="s">
        <v>290</v>
      </c>
      <c r="B2987" t="s">
        <v>291</v>
      </c>
      <c r="D2987" t="s">
        <v>65</v>
      </c>
      <c r="E2987">
        <v>3.2000000000000001E-2</v>
      </c>
      <c r="F2987" s="2">
        <v>300</v>
      </c>
      <c r="G2987" s="2">
        <v>9.4499999999999993</v>
      </c>
    </row>
    <row r="2988" spans="1:7" customFormat="1" x14ac:dyDescent="0.25">
      <c r="A2988" t="s">
        <v>466</v>
      </c>
      <c r="B2988" t="s">
        <v>467</v>
      </c>
      <c r="D2988" t="s">
        <v>65</v>
      </c>
      <c r="E2988">
        <v>1</v>
      </c>
      <c r="F2988" s="2">
        <v>1532</v>
      </c>
      <c r="G2988" s="2">
        <v>1532</v>
      </c>
    </row>
    <row r="2989" spans="1:7" customFormat="1" x14ac:dyDescent="0.25">
      <c r="A2989" t="s">
        <v>311</v>
      </c>
      <c r="B2989" t="s">
        <v>312</v>
      </c>
      <c r="D2989" t="s">
        <v>65</v>
      </c>
      <c r="E2989">
        <v>2.5000000000000001E-2</v>
      </c>
      <c r="F2989" s="2"/>
      <c r="G2989" s="2"/>
    </row>
    <row r="2990" spans="1:7" customFormat="1" x14ac:dyDescent="0.25">
      <c r="A2990" t="s">
        <v>313</v>
      </c>
      <c r="B2990" t="s">
        <v>314</v>
      </c>
      <c r="D2990" t="s">
        <v>65</v>
      </c>
      <c r="E2990">
        <v>1.05</v>
      </c>
      <c r="F2990" s="2">
        <v>50</v>
      </c>
      <c r="G2990" s="2">
        <v>52.5</v>
      </c>
    </row>
    <row r="2991" spans="1:7" customFormat="1" x14ac:dyDescent="0.25">
      <c r="A2991" t="s">
        <v>315</v>
      </c>
      <c r="B2991" t="s">
        <v>316</v>
      </c>
      <c r="D2991" t="s">
        <v>79</v>
      </c>
      <c r="E2991" s="1">
        <v>390000</v>
      </c>
      <c r="F2991" s="2">
        <v>34.57</v>
      </c>
      <c r="G2991" s="2"/>
    </row>
    <row r="2992" spans="1:7" customFormat="1" x14ac:dyDescent="0.25">
      <c r="F2992" s="2"/>
      <c r="G2992" s="2"/>
    </row>
    <row r="2993" spans="1:7" x14ac:dyDescent="0.25">
      <c r="A2993" s="3"/>
      <c r="B2993" s="3"/>
      <c r="C2993" s="3"/>
      <c r="D2993" s="5" t="s">
        <v>31</v>
      </c>
      <c r="E2993" s="3"/>
      <c r="F2993" s="4"/>
      <c r="G2993" s="4">
        <v>1594.6</v>
      </c>
    </row>
    <row r="2994" spans="1:7" x14ac:dyDescent="0.25">
      <c r="A2994" s="3"/>
      <c r="B2994" s="3"/>
      <c r="C2994" s="3"/>
      <c r="D2994" s="5" t="s">
        <v>32</v>
      </c>
      <c r="E2994" s="3"/>
      <c r="F2994" s="4"/>
      <c r="G2994" s="4">
        <v>489.57</v>
      </c>
    </row>
    <row r="2995" spans="1:7" x14ac:dyDescent="0.25">
      <c r="A2995" s="3"/>
      <c r="B2995" s="3"/>
      <c r="C2995" s="3"/>
      <c r="D2995" s="5" t="s">
        <v>33</v>
      </c>
      <c r="E2995" s="3"/>
      <c r="F2995" s="4"/>
      <c r="G2995" s="4">
        <v>118.89</v>
      </c>
    </row>
    <row r="2996" spans="1:7" x14ac:dyDescent="0.25">
      <c r="A2996" s="3"/>
      <c r="B2996" s="3"/>
      <c r="C2996" s="3"/>
      <c r="D2996" s="5" t="s">
        <v>34</v>
      </c>
      <c r="E2996" s="3"/>
      <c r="F2996" s="4"/>
      <c r="G2996" s="4">
        <v>34.57</v>
      </c>
    </row>
    <row r="2997" spans="1:7" customFormat="1" x14ac:dyDescent="0.25">
      <c r="F2997" s="2"/>
      <c r="G2997" s="2"/>
    </row>
    <row r="2998" spans="1:7" x14ac:dyDescent="0.25">
      <c r="A2998" s="3"/>
      <c r="B2998" s="5"/>
      <c r="C2998" s="5"/>
      <c r="D2998" s="5" t="s">
        <v>35</v>
      </c>
      <c r="E2998" s="3"/>
      <c r="F2998" s="4"/>
      <c r="G2998" s="4">
        <v>2234.13</v>
      </c>
    </row>
    <row r="2999" spans="1:7" x14ac:dyDescent="0.25">
      <c r="A2999" s="3"/>
      <c r="B2999" s="5"/>
      <c r="C2999" s="5"/>
      <c r="D2999" s="5" t="s">
        <v>36</v>
      </c>
      <c r="E2999" s="3"/>
      <c r="F2999" s="4"/>
      <c r="G2999" s="4">
        <v>12942315.09</v>
      </c>
    </row>
    <row r="3000" spans="1:7" x14ac:dyDescent="0.25">
      <c r="A3000" s="6" t="s">
        <v>576</v>
      </c>
      <c r="B3000" s="6" t="s">
        <v>577</v>
      </c>
      <c r="C3000" s="6"/>
      <c r="D3000" s="6" t="s">
        <v>65</v>
      </c>
      <c r="E3000" s="7">
        <v>14005</v>
      </c>
      <c r="F3000" s="7"/>
      <c r="G3000" s="7"/>
    </row>
    <row r="3001" spans="1:7" customFormat="1" x14ac:dyDescent="0.25">
      <c r="F3001" s="2"/>
      <c r="G3001" s="2"/>
    </row>
    <row r="3002" spans="1:7" x14ac:dyDescent="0.25">
      <c r="A3002" s="3"/>
      <c r="B3002" s="3"/>
      <c r="C3002" s="3"/>
      <c r="D3002" s="3"/>
      <c r="E3002" s="3"/>
      <c r="F3002" s="4"/>
      <c r="G3002" s="4"/>
    </row>
    <row r="3003" spans="1:7" x14ac:dyDescent="0.25">
      <c r="A3003" s="12" t="s">
        <v>5</v>
      </c>
      <c r="B3003" s="12" t="s">
        <v>6</v>
      </c>
      <c r="C3003" s="12"/>
      <c r="D3003" s="8" t="s">
        <v>7</v>
      </c>
      <c r="E3003" s="8" t="s">
        <v>8</v>
      </c>
      <c r="F3003" s="9" t="s">
        <v>4</v>
      </c>
      <c r="G3003" s="9" t="s">
        <v>1205</v>
      </c>
    </row>
    <row r="3004" spans="1:7" x14ac:dyDescent="0.25">
      <c r="F3004" s="8" t="s">
        <v>9</v>
      </c>
      <c r="G3004" s="8" t="s">
        <v>9</v>
      </c>
    </row>
    <row r="3005" spans="1:7" customFormat="1" x14ac:dyDescent="0.25">
      <c r="F3005" s="2"/>
      <c r="G3005" s="2"/>
    </row>
    <row r="3006" spans="1:7" customFormat="1" x14ac:dyDescent="0.25">
      <c r="A3006" t="s">
        <v>574</v>
      </c>
      <c r="B3006" t="s">
        <v>575</v>
      </c>
      <c r="D3006" t="s">
        <v>65</v>
      </c>
      <c r="E3006">
        <v>0.32</v>
      </c>
      <c r="F3006" s="2"/>
      <c r="G3006" s="2"/>
    </row>
    <row r="3007" spans="1:7" customFormat="1" x14ac:dyDescent="0.25">
      <c r="A3007" t="s">
        <v>304</v>
      </c>
      <c r="B3007" t="s">
        <v>305</v>
      </c>
      <c r="D3007" t="s">
        <v>14</v>
      </c>
      <c r="E3007">
        <v>2.4E-2</v>
      </c>
      <c r="F3007" s="2"/>
      <c r="G3007" s="2"/>
    </row>
    <row r="3008" spans="1:7" customFormat="1" x14ac:dyDescent="0.25">
      <c r="A3008" t="s">
        <v>306</v>
      </c>
      <c r="B3008" s="30" t="s">
        <v>305</v>
      </c>
      <c r="C3008" s="30"/>
      <c r="D3008" s="30" t="s">
        <v>14</v>
      </c>
      <c r="E3008" s="30">
        <v>2.4E-2</v>
      </c>
      <c r="F3008" s="31">
        <v>6383</v>
      </c>
      <c r="G3008" s="31">
        <v>153.19</v>
      </c>
    </row>
    <row r="3009" spans="1:7" customFormat="1" x14ac:dyDescent="0.25">
      <c r="A3009" t="s">
        <v>54</v>
      </c>
      <c r="B3009" t="s">
        <v>55</v>
      </c>
      <c r="D3009" t="s">
        <v>56</v>
      </c>
      <c r="E3009">
        <v>2.4E-2</v>
      </c>
      <c r="F3009" s="2">
        <v>1543.99</v>
      </c>
      <c r="G3009" s="2">
        <v>37.06</v>
      </c>
    </row>
    <row r="3010" spans="1:7" customFormat="1" x14ac:dyDescent="0.25">
      <c r="A3010" t="s">
        <v>307</v>
      </c>
      <c r="B3010" t="s">
        <v>308</v>
      </c>
      <c r="D3010" t="s">
        <v>246</v>
      </c>
      <c r="E3010">
        <v>3.0000000000000001E-3</v>
      </c>
      <c r="F3010" s="2"/>
      <c r="G3010" s="2"/>
    </row>
    <row r="3011" spans="1:7" customFormat="1" x14ac:dyDescent="0.25">
      <c r="A3011" t="s">
        <v>247</v>
      </c>
      <c r="B3011" t="s">
        <v>248</v>
      </c>
      <c r="D3011" t="s">
        <v>14</v>
      </c>
      <c r="F3011" s="2"/>
      <c r="G3011" s="2"/>
    </row>
    <row r="3012" spans="1:7" customFormat="1" x14ac:dyDescent="0.25">
      <c r="A3012" t="s">
        <v>249</v>
      </c>
      <c r="B3012" s="30" t="s">
        <v>248</v>
      </c>
      <c r="C3012" s="30"/>
      <c r="D3012" s="30" t="s">
        <v>14</v>
      </c>
      <c r="E3012" s="41">
        <v>5418</v>
      </c>
      <c r="F3012" s="31"/>
      <c r="G3012" s="31"/>
    </row>
    <row r="3013" spans="1:7" customFormat="1" x14ac:dyDescent="0.25">
      <c r="A3013" t="s">
        <v>54</v>
      </c>
      <c r="B3013" t="s">
        <v>55</v>
      </c>
      <c r="D3013" t="s">
        <v>56</v>
      </c>
      <c r="E3013" s="1">
        <v>1543.99</v>
      </c>
      <c r="F3013" s="2"/>
      <c r="G3013" s="2"/>
    </row>
    <row r="3014" spans="1:7" customFormat="1" x14ac:dyDescent="0.25">
      <c r="A3014" t="s">
        <v>279</v>
      </c>
      <c r="B3014" t="s">
        <v>280</v>
      </c>
      <c r="D3014" t="s">
        <v>88</v>
      </c>
      <c r="E3014" s="1">
        <v>2912</v>
      </c>
      <c r="F3014" s="2">
        <v>0.19</v>
      </c>
      <c r="G3014" s="2"/>
    </row>
    <row r="3015" spans="1:7" customFormat="1" x14ac:dyDescent="0.25">
      <c r="A3015" t="s">
        <v>290</v>
      </c>
      <c r="B3015" t="s">
        <v>291</v>
      </c>
      <c r="D3015" t="s">
        <v>65</v>
      </c>
      <c r="E3015">
        <v>8.9999999999999993E-3</v>
      </c>
      <c r="F3015" s="2">
        <v>300</v>
      </c>
      <c r="G3015" s="2">
        <v>2.84</v>
      </c>
    </row>
    <row r="3016" spans="1:7" customFormat="1" x14ac:dyDescent="0.25">
      <c r="A3016" t="s">
        <v>466</v>
      </c>
      <c r="B3016" t="s">
        <v>467</v>
      </c>
      <c r="D3016" t="s">
        <v>65</v>
      </c>
      <c r="E3016">
        <v>0.32</v>
      </c>
      <c r="F3016" s="2">
        <v>1532</v>
      </c>
      <c r="G3016" s="2">
        <v>490.24</v>
      </c>
    </row>
    <row r="3017" spans="1:7" customFormat="1" x14ac:dyDescent="0.25">
      <c r="A3017" t="s">
        <v>311</v>
      </c>
      <c r="B3017" t="s">
        <v>312</v>
      </c>
      <c r="D3017" t="s">
        <v>65</v>
      </c>
      <c r="E3017">
        <v>8.0000000000000002E-3</v>
      </c>
      <c r="F3017" s="2"/>
      <c r="G3017" s="2"/>
    </row>
    <row r="3018" spans="1:7" customFormat="1" x14ac:dyDescent="0.25">
      <c r="A3018" t="s">
        <v>313</v>
      </c>
      <c r="B3018" t="s">
        <v>314</v>
      </c>
      <c r="D3018" t="s">
        <v>65</v>
      </c>
      <c r="E3018">
        <v>0.33600000000000002</v>
      </c>
      <c r="F3018" s="2">
        <v>50</v>
      </c>
      <c r="G3018" s="2">
        <v>16.8</v>
      </c>
    </row>
    <row r="3019" spans="1:7" customFormat="1" x14ac:dyDescent="0.25">
      <c r="A3019" t="s">
        <v>315</v>
      </c>
      <c r="B3019" t="s">
        <v>316</v>
      </c>
      <c r="D3019" t="s">
        <v>79</v>
      </c>
      <c r="E3019" s="1">
        <v>390000</v>
      </c>
      <c r="F3019" s="2">
        <v>11.06</v>
      </c>
      <c r="G3019" s="2"/>
    </row>
    <row r="3020" spans="1:7" customFormat="1" x14ac:dyDescent="0.25">
      <c r="A3020" t="s">
        <v>490</v>
      </c>
      <c r="B3020" t="s">
        <v>491</v>
      </c>
      <c r="D3020" t="s">
        <v>65</v>
      </c>
      <c r="E3020">
        <v>0.68</v>
      </c>
      <c r="F3020" s="2"/>
      <c r="G3020" s="2"/>
    </row>
    <row r="3021" spans="1:7" customFormat="1" x14ac:dyDescent="0.25">
      <c r="A3021" t="s">
        <v>304</v>
      </c>
      <c r="B3021" t="s">
        <v>305</v>
      </c>
      <c r="D3021" t="s">
        <v>14</v>
      </c>
      <c r="E3021">
        <v>2.7E-2</v>
      </c>
      <c r="F3021" s="2"/>
      <c r="G3021" s="2"/>
    </row>
    <row r="3022" spans="1:7" customFormat="1" x14ac:dyDescent="0.25">
      <c r="A3022" t="s">
        <v>306</v>
      </c>
      <c r="B3022" s="30" t="s">
        <v>305</v>
      </c>
      <c r="C3022" s="30"/>
      <c r="D3022" s="30" t="s">
        <v>14</v>
      </c>
      <c r="E3022" s="30">
        <v>2.7E-2</v>
      </c>
      <c r="F3022" s="31">
        <v>6383</v>
      </c>
      <c r="G3022" s="31">
        <v>172.34</v>
      </c>
    </row>
    <row r="3023" spans="1:7" customFormat="1" x14ac:dyDescent="0.25">
      <c r="A3023" t="s">
        <v>54</v>
      </c>
      <c r="B3023" t="s">
        <v>55</v>
      </c>
      <c r="D3023" t="s">
        <v>56</v>
      </c>
      <c r="E3023">
        <v>2.7E-2</v>
      </c>
      <c r="F3023" s="2">
        <v>1543.99</v>
      </c>
      <c r="G3023" s="2">
        <v>41.69</v>
      </c>
    </row>
    <row r="3024" spans="1:7" customFormat="1" x14ac:dyDescent="0.25">
      <c r="A3024" t="s">
        <v>307</v>
      </c>
      <c r="B3024" t="s">
        <v>308</v>
      </c>
      <c r="D3024" t="s">
        <v>246</v>
      </c>
      <c r="E3024">
        <v>7.0000000000000001E-3</v>
      </c>
      <c r="F3024" s="2"/>
      <c r="G3024" s="2"/>
    </row>
    <row r="3025" spans="1:7" customFormat="1" x14ac:dyDescent="0.25">
      <c r="A3025" t="s">
        <v>247</v>
      </c>
      <c r="B3025" t="s">
        <v>248</v>
      </c>
      <c r="D3025" t="s">
        <v>14</v>
      </c>
      <c r="E3025">
        <v>1E-3</v>
      </c>
      <c r="F3025" s="2"/>
      <c r="G3025" s="2"/>
    </row>
    <row r="3026" spans="1:7" customFormat="1" x14ac:dyDescent="0.25">
      <c r="A3026" t="s">
        <v>249</v>
      </c>
      <c r="B3026" s="30" t="s">
        <v>248</v>
      </c>
      <c r="C3026" s="30"/>
      <c r="D3026" s="30" t="s">
        <v>14</v>
      </c>
      <c r="E3026" s="30">
        <v>1E-3</v>
      </c>
      <c r="F3026" s="31">
        <v>5418</v>
      </c>
      <c r="G3026" s="31">
        <v>5.42</v>
      </c>
    </row>
    <row r="3027" spans="1:7" customFormat="1" x14ac:dyDescent="0.25">
      <c r="A3027" t="s">
        <v>54</v>
      </c>
      <c r="B3027" t="s">
        <v>55</v>
      </c>
      <c r="D3027" t="s">
        <v>56</v>
      </c>
      <c r="E3027">
        <v>1E-3</v>
      </c>
      <c r="F3027" s="2">
        <v>1543.99</v>
      </c>
      <c r="G3027" s="2">
        <v>1.54</v>
      </c>
    </row>
    <row r="3028" spans="1:7" customFormat="1" x14ac:dyDescent="0.25">
      <c r="A3028" t="s">
        <v>279</v>
      </c>
      <c r="B3028" t="s">
        <v>280</v>
      </c>
      <c r="D3028" t="s">
        <v>88</v>
      </c>
      <c r="E3028" s="1">
        <v>2912</v>
      </c>
      <c r="F3028" s="2">
        <v>0.45</v>
      </c>
      <c r="G3028" s="2"/>
    </row>
    <row r="3029" spans="1:7" customFormat="1" x14ac:dyDescent="0.25">
      <c r="A3029" t="s">
        <v>290</v>
      </c>
      <c r="B3029" t="s">
        <v>291</v>
      </c>
      <c r="D3029" t="s">
        <v>65</v>
      </c>
      <c r="E3029">
        <v>2.1999999999999999E-2</v>
      </c>
      <c r="F3029" s="2">
        <v>300</v>
      </c>
      <c r="G3029" s="2">
        <v>6.62</v>
      </c>
    </row>
    <row r="3030" spans="1:7" customFormat="1" x14ac:dyDescent="0.25">
      <c r="A3030" t="s">
        <v>492</v>
      </c>
      <c r="B3030" t="s">
        <v>493</v>
      </c>
      <c r="D3030" t="s">
        <v>65</v>
      </c>
      <c r="E3030">
        <v>0.68</v>
      </c>
      <c r="F3030" s="2">
        <v>968</v>
      </c>
      <c r="G3030" s="2">
        <v>658.24</v>
      </c>
    </row>
    <row r="3031" spans="1:7" customFormat="1" x14ac:dyDescent="0.25">
      <c r="A3031" t="s">
        <v>311</v>
      </c>
      <c r="B3031" t="s">
        <v>312</v>
      </c>
      <c r="D3031" t="s">
        <v>65</v>
      </c>
      <c r="E3031">
        <v>1.7000000000000001E-2</v>
      </c>
      <c r="F3031" s="2"/>
      <c r="G3031" s="2"/>
    </row>
    <row r="3032" spans="1:7" customFormat="1" x14ac:dyDescent="0.25">
      <c r="A3032" t="s">
        <v>313</v>
      </c>
      <c r="B3032" t="s">
        <v>314</v>
      </c>
      <c r="D3032" t="s">
        <v>65</v>
      </c>
      <c r="E3032">
        <v>0.71399999999999997</v>
      </c>
      <c r="F3032" s="2">
        <v>50</v>
      </c>
      <c r="G3032" s="2">
        <v>35.700000000000003</v>
      </c>
    </row>
    <row r="3033" spans="1:7" customFormat="1" x14ac:dyDescent="0.25">
      <c r="A3033" t="s">
        <v>315</v>
      </c>
      <c r="B3033" t="s">
        <v>316</v>
      </c>
      <c r="D3033" t="s">
        <v>79</v>
      </c>
      <c r="E3033" s="1">
        <v>390000</v>
      </c>
      <c r="F3033" s="2">
        <v>23.51</v>
      </c>
      <c r="G3033" s="2"/>
    </row>
    <row r="3034" spans="1:7" customFormat="1" x14ac:dyDescent="0.25">
      <c r="F3034" s="2"/>
      <c r="G3034" s="2"/>
    </row>
    <row r="3035" spans="1:7" x14ac:dyDescent="0.25">
      <c r="A3035" s="3"/>
      <c r="B3035" s="3"/>
      <c r="C3035" s="3"/>
      <c r="D3035" s="5" t="s">
        <v>31</v>
      </c>
      <c r="E3035" s="3"/>
      <c r="F3035" s="4"/>
      <c r="G3035" s="4">
        <v>1211.08</v>
      </c>
    </row>
    <row r="3036" spans="1:7" x14ac:dyDescent="0.25">
      <c r="A3036" s="3"/>
      <c r="B3036" s="3"/>
      <c r="C3036" s="3"/>
      <c r="D3036" s="5" t="s">
        <v>32</v>
      </c>
      <c r="E3036" s="3"/>
      <c r="F3036" s="4"/>
      <c r="G3036" s="4">
        <v>330.95</v>
      </c>
    </row>
    <row r="3037" spans="1:7" x14ac:dyDescent="0.25">
      <c r="A3037" s="3"/>
      <c r="B3037" s="3"/>
      <c r="C3037" s="3"/>
      <c r="D3037" s="5" t="s">
        <v>33</v>
      </c>
      <c r="E3037" s="3"/>
      <c r="F3037" s="4"/>
      <c r="G3037" s="4">
        <v>80.290000000000006</v>
      </c>
    </row>
    <row r="3038" spans="1:7" x14ac:dyDescent="0.25">
      <c r="A3038" s="3"/>
      <c r="B3038" s="3"/>
      <c r="C3038" s="3"/>
      <c r="D3038" s="5" t="s">
        <v>34</v>
      </c>
      <c r="E3038" s="3"/>
      <c r="F3038" s="4"/>
      <c r="G3038" s="4">
        <v>34.57</v>
      </c>
    </row>
    <row r="3039" spans="1:7" customFormat="1" x14ac:dyDescent="0.25">
      <c r="F3039" s="2"/>
      <c r="G3039" s="2"/>
    </row>
    <row r="3040" spans="1:7" x14ac:dyDescent="0.25">
      <c r="A3040" s="3"/>
      <c r="B3040" s="5"/>
      <c r="C3040" s="5"/>
      <c r="D3040" s="5" t="s">
        <v>35</v>
      </c>
      <c r="E3040" s="3"/>
      <c r="F3040" s="4"/>
      <c r="G3040" s="4">
        <v>1661.95</v>
      </c>
    </row>
    <row r="3041" spans="1:7" x14ac:dyDescent="0.25">
      <c r="A3041" s="3"/>
      <c r="B3041" s="5"/>
      <c r="C3041" s="5"/>
      <c r="D3041" s="5" t="s">
        <v>36</v>
      </c>
      <c r="E3041" s="3"/>
      <c r="F3041" s="4"/>
      <c r="G3041" s="4">
        <v>23275609.75</v>
      </c>
    </row>
    <row r="3042" spans="1:7" x14ac:dyDescent="0.25">
      <c r="A3042" s="6" t="s">
        <v>578</v>
      </c>
      <c r="B3042" s="6" t="s">
        <v>579</v>
      </c>
      <c r="C3042" s="6"/>
      <c r="D3042" s="6" t="s">
        <v>88</v>
      </c>
      <c r="E3042" s="7">
        <v>400</v>
      </c>
      <c r="F3042" s="7"/>
      <c r="G3042" s="7"/>
    </row>
    <row r="3043" spans="1:7" customFormat="1" x14ac:dyDescent="0.25">
      <c r="F3043" s="2"/>
      <c r="G3043" s="2"/>
    </row>
    <row r="3044" spans="1:7" x14ac:dyDescent="0.25">
      <c r="A3044" s="3"/>
      <c r="B3044" s="3"/>
      <c r="C3044" s="3"/>
      <c r="D3044" s="3"/>
      <c r="E3044" s="3"/>
      <c r="F3044" s="4"/>
      <c r="G3044" s="4"/>
    </row>
    <row r="3045" spans="1:7" x14ac:dyDescent="0.25">
      <c r="A3045" s="12" t="s">
        <v>5</v>
      </c>
      <c r="B3045" s="12" t="s">
        <v>6</v>
      </c>
      <c r="C3045" s="12"/>
      <c r="D3045" s="8" t="s">
        <v>7</v>
      </c>
      <c r="E3045" s="8" t="s">
        <v>8</v>
      </c>
      <c r="F3045" s="9" t="s">
        <v>4</v>
      </c>
      <c r="G3045" s="9" t="s">
        <v>1205</v>
      </c>
    </row>
    <row r="3046" spans="1:7" x14ac:dyDescent="0.25">
      <c r="F3046" s="8" t="s">
        <v>9</v>
      </c>
      <c r="G3046" s="8" t="s">
        <v>9</v>
      </c>
    </row>
    <row r="3047" spans="1:7" customFormat="1" x14ac:dyDescent="0.25">
      <c r="F3047" s="2"/>
      <c r="G3047" s="2"/>
    </row>
    <row r="3048" spans="1:7" customFormat="1" x14ac:dyDescent="0.25">
      <c r="F3048" s="2"/>
      <c r="G3048" s="2"/>
    </row>
    <row r="3049" spans="1:7" customFormat="1" x14ac:dyDescent="0.25">
      <c r="F3049" s="2"/>
      <c r="G3049" s="2"/>
    </row>
    <row r="3050" spans="1:7" x14ac:dyDescent="0.25">
      <c r="A3050" s="3"/>
      <c r="B3050" s="5"/>
      <c r="C3050" s="5"/>
      <c r="D3050" s="5" t="s">
        <v>35</v>
      </c>
      <c r="E3050" s="3"/>
      <c r="F3050" s="4"/>
      <c r="G3050" s="4">
        <v>0</v>
      </c>
    </row>
    <row r="3051" spans="1:7" x14ac:dyDescent="0.25">
      <c r="A3051" s="3"/>
      <c r="B3051" s="5"/>
      <c r="C3051" s="5"/>
      <c r="D3051" s="5" t="s">
        <v>36</v>
      </c>
      <c r="E3051" s="3"/>
      <c r="F3051" s="4"/>
      <c r="G3051" s="4">
        <v>0</v>
      </c>
    </row>
    <row r="3052" spans="1:7" x14ac:dyDescent="0.25">
      <c r="A3052" s="6" t="s">
        <v>580</v>
      </c>
      <c r="B3052" s="6" t="s">
        <v>581</v>
      </c>
      <c r="C3052" s="6"/>
      <c r="D3052" s="6" t="s">
        <v>88</v>
      </c>
      <c r="E3052" s="7">
        <v>156</v>
      </c>
      <c r="F3052" s="7"/>
      <c r="G3052" s="7"/>
    </row>
    <row r="3053" spans="1:7" customFormat="1" x14ac:dyDescent="0.25">
      <c r="F3053" s="2"/>
      <c r="G3053" s="2"/>
    </row>
    <row r="3054" spans="1:7" x14ac:dyDescent="0.25">
      <c r="A3054" s="3"/>
      <c r="B3054" s="3"/>
      <c r="C3054" s="3"/>
      <c r="D3054" s="3"/>
      <c r="E3054" s="3"/>
      <c r="F3054" s="4"/>
      <c r="G3054" s="4"/>
    </row>
    <row r="3055" spans="1:7" x14ac:dyDescent="0.25">
      <c r="A3055" s="12" t="s">
        <v>5</v>
      </c>
      <c r="B3055" s="12" t="s">
        <v>6</v>
      </c>
      <c r="C3055" s="12"/>
      <c r="D3055" s="8" t="s">
        <v>7</v>
      </c>
      <c r="E3055" s="8" t="s">
        <v>8</v>
      </c>
      <c r="F3055" s="9" t="s">
        <v>4</v>
      </c>
      <c r="G3055" s="9" t="s">
        <v>1205</v>
      </c>
    </row>
    <row r="3056" spans="1:7" x14ac:dyDescent="0.25">
      <c r="F3056" s="8" t="s">
        <v>9</v>
      </c>
      <c r="G3056" s="8" t="s">
        <v>9</v>
      </c>
    </row>
    <row r="3057" spans="1:7" customFormat="1" x14ac:dyDescent="0.25">
      <c r="F3057" s="2"/>
      <c r="G3057" s="2"/>
    </row>
    <row r="3058" spans="1:7" customFormat="1" x14ac:dyDescent="0.25">
      <c r="A3058" t="s">
        <v>335</v>
      </c>
      <c r="B3058" t="s">
        <v>336</v>
      </c>
      <c r="D3058" t="s">
        <v>3</v>
      </c>
      <c r="E3058">
        <v>0.2</v>
      </c>
      <c r="F3058" s="2"/>
      <c r="G3058" s="2"/>
    </row>
    <row r="3059" spans="1:7" customFormat="1" x14ac:dyDescent="0.25">
      <c r="A3059" t="s">
        <v>50</v>
      </c>
      <c r="B3059" t="s">
        <v>51</v>
      </c>
      <c r="D3059" t="s">
        <v>14</v>
      </c>
      <c r="E3059">
        <v>1.1000000000000001</v>
      </c>
      <c r="F3059" s="2"/>
      <c r="G3059" s="2"/>
    </row>
    <row r="3060" spans="1:7" customFormat="1" x14ac:dyDescent="0.25">
      <c r="A3060" t="s">
        <v>52</v>
      </c>
      <c r="B3060" t="s">
        <v>53</v>
      </c>
      <c r="D3060" t="s">
        <v>14</v>
      </c>
      <c r="E3060">
        <v>1.1000000000000001</v>
      </c>
      <c r="F3060" s="2">
        <v>5418</v>
      </c>
      <c r="G3060" s="2">
        <v>5959.8</v>
      </c>
    </row>
    <row r="3061" spans="1:7" customFormat="1" x14ac:dyDescent="0.25">
      <c r="A3061" t="s">
        <v>54</v>
      </c>
      <c r="B3061" t="s">
        <v>55</v>
      </c>
      <c r="D3061" t="s">
        <v>56</v>
      </c>
      <c r="E3061">
        <v>1.1000000000000001</v>
      </c>
      <c r="F3061" s="2">
        <v>1543.99</v>
      </c>
      <c r="G3061" s="2">
        <v>1698.39</v>
      </c>
    </row>
    <row r="3062" spans="1:7" customFormat="1" x14ac:dyDescent="0.25">
      <c r="A3062" t="s">
        <v>337</v>
      </c>
      <c r="B3062" t="s">
        <v>338</v>
      </c>
      <c r="D3062" t="s">
        <v>18</v>
      </c>
      <c r="E3062">
        <v>0.75</v>
      </c>
      <c r="F3062" s="2">
        <v>3500</v>
      </c>
      <c r="G3062" s="2">
        <v>2625</v>
      </c>
    </row>
    <row r="3063" spans="1:7" customFormat="1" x14ac:dyDescent="0.25">
      <c r="A3063" t="s">
        <v>339</v>
      </c>
      <c r="B3063" t="s">
        <v>340</v>
      </c>
      <c r="D3063" t="s">
        <v>18</v>
      </c>
      <c r="E3063">
        <v>1</v>
      </c>
      <c r="F3063" s="2">
        <v>1500</v>
      </c>
      <c r="G3063" s="2">
        <v>1500</v>
      </c>
    </row>
    <row r="3064" spans="1:7" customFormat="1" x14ac:dyDescent="0.25">
      <c r="A3064" t="s">
        <v>21</v>
      </c>
      <c r="B3064" t="s">
        <v>22</v>
      </c>
      <c r="D3064" t="s">
        <v>23</v>
      </c>
      <c r="E3064">
        <v>0.8</v>
      </c>
      <c r="F3064" s="2">
        <v>600</v>
      </c>
      <c r="G3064" s="2">
        <v>480</v>
      </c>
    </row>
    <row r="3065" spans="1:7" customFormat="1" x14ac:dyDescent="0.25">
      <c r="F3065" s="2"/>
      <c r="G3065" s="2"/>
    </row>
    <row r="3066" spans="1:7" x14ac:dyDescent="0.25">
      <c r="A3066" s="3"/>
      <c r="B3066" s="3"/>
      <c r="C3066" s="3"/>
      <c r="D3066" s="5" t="s">
        <v>31</v>
      </c>
      <c r="E3066" s="3"/>
      <c r="F3066" s="4"/>
      <c r="G3066" s="4">
        <v>480</v>
      </c>
    </row>
    <row r="3067" spans="1:7" x14ac:dyDescent="0.25">
      <c r="A3067" s="3"/>
      <c r="B3067" s="3"/>
      <c r="C3067" s="3"/>
      <c r="D3067" s="5" t="s">
        <v>32</v>
      </c>
      <c r="E3067" s="3"/>
      <c r="F3067" s="4"/>
      <c r="G3067" s="4">
        <v>5959.8</v>
      </c>
    </row>
    <row r="3068" spans="1:7" x14ac:dyDescent="0.25">
      <c r="A3068" s="3"/>
      <c r="B3068" s="3"/>
      <c r="C3068" s="3"/>
      <c r="D3068" s="5" t="s">
        <v>33</v>
      </c>
      <c r="E3068" s="3"/>
      <c r="F3068" s="4"/>
      <c r="G3068" s="4">
        <v>5823.39</v>
      </c>
    </row>
    <row r="3069" spans="1:7" customFormat="1" x14ac:dyDescent="0.25">
      <c r="F3069" s="2"/>
      <c r="G3069" s="2"/>
    </row>
    <row r="3070" spans="1:7" x14ac:dyDescent="0.25">
      <c r="A3070" s="3"/>
      <c r="B3070" s="5"/>
      <c r="C3070" s="5"/>
      <c r="D3070" s="5" t="s">
        <v>35</v>
      </c>
      <c r="E3070" s="3"/>
      <c r="F3070" s="4"/>
      <c r="G3070" s="4">
        <v>12263.19</v>
      </c>
    </row>
    <row r="3071" spans="1:7" x14ac:dyDescent="0.25">
      <c r="A3071" s="3"/>
      <c r="B3071" s="5"/>
      <c r="C3071" s="5"/>
      <c r="D3071" s="5" t="s">
        <v>36</v>
      </c>
      <c r="E3071" s="3"/>
      <c r="F3071" s="4"/>
      <c r="G3071" s="4">
        <v>1913057.64</v>
      </c>
    </row>
    <row r="3072" spans="1:7" x14ac:dyDescent="0.25">
      <c r="A3072" s="6" t="s">
        <v>582</v>
      </c>
      <c r="B3072" s="6" t="s">
        <v>583</v>
      </c>
      <c r="C3072" s="6"/>
      <c r="D3072" s="6" t="s">
        <v>3</v>
      </c>
      <c r="E3072" s="7">
        <v>404</v>
      </c>
      <c r="F3072" s="7"/>
      <c r="G3072" s="7"/>
    </row>
    <row r="3073" spans="1:7" customFormat="1" x14ac:dyDescent="0.25">
      <c r="F3073" s="2"/>
      <c r="G3073" s="2"/>
    </row>
    <row r="3074" spans="1:7" x14ac:dyDescent="0.25">
      <c r="A3074" s="3"/>
      <c r="B3074" s="3"/>
      <c r="C3074" s="3"/>
      <c r="D3074" s="3"/>
      <c r="E3074" s="3"/>
      <c r="F3074" s="4"/>
      <c r="G3074" s="4"/>
    </row>
    <row r="3075" spans="1:7" x14ac:dyDescent="0.25">
      <c r="A3075" s="12" t="s">
        <v>5</v>
      </c>
      <c r="B3075" s="12" t="s">
        <v>6</v>
      </c>
      <c r="C3075" s="12"/>
      <c r="D3075" s="8" t="s">
        <v>7</v>
      </c>
      <c r="E3075" s="8" t="s">
        <v>8</v>
      </c>
      <c r="F3075" s="9" t="s">
        <v>4</v>
      </c>
      <c r="G3075" s="9" t="s">
        <v>1205</v>
      </c>
    </row>
    <row r="3076" spans="1:7" x14ac:dyDescent="0.25">
      <c r="F3076" s="8" t="s">
        <v>9</v>
      </c>
      <c r="G3076" s="8" t="s">
        <v>9</v>
      </c>
    </row>
    <row r="3077" spans="1:7" customFormat="1" x14ac:dyDescent="0.25">
      <c r="F3077" s="2"/>
      <c r="G3077" s="2"/>
    </row>
    <row r="3078" spans="1:7" customFormat="1" x14ac:dyDescent="0.25">
      <c r="A3078" t="s">
        <v>131</v>
      </c>
      <c r="B3078" t="s">
        <v>132</v>
      </c>
      <c r="D3078" t="s">
        <v>3</v>
      </c>
      <c r="E3078">
        <v>1</v>
      </c>
      <c r="F3078" s="2"/>
      <c r="G3078" s="2"/>
    </row>
    <row r="3079" spans="1:7" customFormat="1" x14ac:dyDescent="0.25">
      <c r="A3079" t="s">
        <v>12</v>
      </c>
      <c r="B3079" t="s">
        <v>13</v>
      </c>
      <c r="D3079" t="s">
        <v>14</v>
      </c>
      <c r="E3079">
        <v>0.2</v>
      </c>
      <c r="F3079" s="2"/>
      <c r="G3079" s="2"/>
    </row>
    <row r="3080" spans="1:7" customFormat="1" x14ac:dyDescent="0.25">
      <c r="A3080" t="s">
        <v>15</v>
      </c>
      <c r="B3080" t="s">
        <v>13</v>
      </c>
      <c r="D3080" t="s">
        <v>14</v>
      </c>
      <c r="E3080">
        <v>0.2</v>
      </c>
      <c r="F3080" s="2">
        <v>5209</v>
      </c>
      <c r="G3080" s="2">
        <v>1041.8</v>
      </c>
    </row>
    <row r="3081" spans="1:7" customFormat="1" x14ac:dyDescent="0.25">
      <c r="A3081" t="s">
        <v>19</v>
      </c>
      <c r="B3081" t="s">
        <v>20</v>
      </c>
      <c r="D3081" t="s">
        <v>18</v>
      </c>
      <c r="E3081">
        <v>9.0999999999999998E-2</v>
      </c>
      <c r="F3081" s="2">
        <v>17171</v>
      </c>
      <c r="G3081" s="2">
        <v>1568.28</v>
      </c>
    </row>
    <row r="3082" spans="1:7" customFormat="1" x14ac:dyDescent="0.25">
      <c r="A3082" t="s">
        <v>133</v>
      </c>
      <c r="B3082" t="s">
        <v>134</v>
      </c>
      <c r="D3082" t="s">
        <v>18</v>
      </c>
      <c r="E3082">
        <v>9.2999999999999999E-2</v>
      </c>
      <c r="F3082" s="2">
        <v>23995</v>
      </c>
      <c r="G3082" s="2">
        <v>2239.5300000000002</v>
      </c>
    </row>
    <row r="3083" spans="1:7" customFormat="1" x14ac:dyDescent="0.25">
      <c r="A3083" t="s">
        <v>21</v>
      </c>
      <c r="B3083" t="s">
        <v>22</v>
      </c>
      <c r="D3083" t="s">
        <v>23</v>
      </c>
      <c r="E3083">
        <v>1.8</v>
      </c>
      <c r="F3083" s="2">
        <v>600</v>
      </c>
      <c r="G3083" s="2">
        <v>1080</v>
      </c>
    </row>
    <row r="3084" spans="1:7" customFormat="1" x14ac:dyDescent="0.25">
      <c r="A3084" t="s">
        <v>135</v>
      </c>
      <c r="B3084" t="s">
        <v>136</v>
      </c>
      <c r="D3084" t="s">
        <v>137</v>
      </c>
      <c r="E3084">
        <v>1</v>
      </c>
      <c r="F3084" s="2">
        <v>850</v>
      </c>
      <c r="G3084" s="2">
        <v>850</v>
      </c>
    </row>
    <row r="3085" spans="1:7" customFormat="1" x14ac:dyDescent="0.25">
      <c r="F3085" s="2"/>
      <c r="G3085" s="2"/>
    </row>
    <row r="3086" spans="1:7" x14ac:dyDescent="0.25">
      <c r="A3086" s="3"/>
      <c r="B3086" s="3"/>
      <c r="C3086" s="3"/>
      <c r="D3086" s="5" t="s">
        <v>31</v>
      </c>
      <c r="E3086" s="3"/>
      <c r="F3086" s="4"/>
      <c r="G3086" s="4">
        <v>1930</v>
      </c>
    </row>
    <row r="3087" spans="1:7" x14ac:dyDescent="0.25">
      <c r="A3087" s="3"/>
      <c r="B3087" s="3"/>
      <c r="C3087" s="3"/>
      <c r="D3087" s="5" t="s">
        <v>32</v>
      </c>
      <c r="E3087" s="3"/>
      <c r="F3087" s="4"/>
      <c r="G3087" s="4">
        <v>1041.8</v>
      </c>
    </row>
    <row r="3088" spans="1:7" x14ac:dyDescent="0.25">
      <c r="A3088" s="3"/>
      <c r="B3088" s="3"/>
      <c r="C3088" s="3"/>
      <c r="D3088" s="5" t="s">
        <v>33</v>
      </c>
      <c r="E3088" s="3"/>
      <c r="F3088" s="4"/>
      <c r="G3088" s="4">
        <v>3807.81</v>
      </c>
    </row>
    <row r="3089" spans="1:7" customFormat="1" x14ac:dyDescent="0.25">
      <c r="F3089" s="2"/>
      <c r="G3089" s="2"/>
    </row>
    <row r="3090" spans="1:7" x14ac:dyDescent="0.25">
      <c r="A3090" s="3"/>
      <c r="B3090" s="5"/>
      <c r="C3090" s="5"/>
      <c r="D3090" s="5" t="s">
        <v>35</v>
      </c>
      <c r="E3090" s="3"/>
      <c r="F3090" s="4"/>
      <c r="G3090" s="4">
        <v>6779.61</v>
      </c>
    </row>
    <row r="3091" spans="1:7" x14ac:dyDescent="0.25">
      <c r="A3091" s="3"/>
      <c r="B3091" s="5"/>
      <c r="C3091" s="5"/>
      <c r="D3091" s="5" t="s">
        <v>36</v>
      </c>
      <c r="E3091" s="3"/>
      <c r="F3091" s="4"/>
      <c r="G3091" s="4">
        <v>2738962.44</v>
      </c>
    </row>
    <row r="3092" spans="1:7" x14ac:dyDescent="0.25">
      <c r="A3092" s="6" t="s">
        <v>584</v>
      </c>
      <c r="B3092" s="6" t="s">
        <v>585</v>
      </c>
      <c r="C3092" s="6"/>
      <c r="D3092" s="6" t="s">
        <v>3</v>
      </c>
      <c r="E3092" s="7">
        <v>40</v>
      </c>
      <c r="F3092" s="7"/>
      <c r="G3092" s="7"/>
    </row>
    <row r="3093" spans="1:7" customFormat="1" x14ac:dyDescent="0.25">
      <c r="F3093" s="2"/>
      <c r="G3093" s="2"/>
    </row>
    <row r="3094" spans="1:7" x14ac:dyDescent="0.25">
      <c r="A3094" s="3"/>
      <c r="B3094" s="3"/>
      <c r="C3094" s="3"/>
      <c r="D3094" s="3"/>
      <c r="E3094" s="3"/>
      <c r="F3094" s="4"/>
      <c r="G3094" s="4"/>
    </row>
    <row r="3095" spans="1:7" x14ac:dyDescent="0.25">
      <c r="A3095" s="12" t="s">
        <v>5</v>
      </c>
      <c r="B3095" s="12" t="s">
        <v>6</v>
      </c>
      <c r="C3095" s="12"/>
      <c r="D3095" s="8" t="s">
        <v>7</v>
      </c>
      <c r="E3095" s="8" t="s">
        <v>8</v>
      </c>
      <c r="F3095" s="9" t="s">
        <v>4</v>
      </c>
      <c r="G3095" s="9" t="s">
        <v>1205</v>
      </c>
    </row>
    <row r="3096" spans="1:7" x14ac:dyDescent="0.25">
      <c r="F3096" s="8" t="s">
        <v>9</v>
      </c>
      <c r="G3096" s="8" t="s">
        <v>9</v>
      </c>
    </row>
    <row r="3097" spans="1:7" customFormat="1" x14ac:dyDescent="0.25">
      <c r="F3097" s="2"/>
      <c r="G3097" s="2"/>
    </row>
    <row r="3098" spans="1:7" customFormat="1" x14ac:dyDescent="0.25">
      <c r="A3098" t="s">
        <v>131</v>
      </c>
      <c r="B3098" t="s">
        <v>132</v>
      </c>
      <c r="D3098" t="s">
        <v>3</v>
      </c>
      <c r="E3098">
        <v>1</v>
      </c>
      <c r="F3098" s="2"/>
      <c r="G3098" s="2"/>
    </row>
    <row r="3099" spans="1:7" customFormat="1" x14ac:dyDescent="0.25">
      <c r="A3099" t="s">
        <v>12</v>
      </c>
      <c r="B3099" t="s">
        <v>13</v>
      </c>
      <c r="D3099" t="s">
        <v>14</v>
      </c>
      <c r="E3099">
        <v>0.2</v>
      </c>
      <c r="F3099" s="2"/>
      <c r="G3099" s="2"/>
    </row>
    <row r="3100" spans="1:7" customFormat="1" x14ac:dyDescent="0.25">
      <c r="A3100" t="s">
        <v>15</v>
      </c>
      <c r="B3100" t="s">
        <v>13</v>
      </c>
      <c r="D3100" t="s">
        <v>14</v>
      </c>
      <c r="E3100">
        <v>0.2</v>
      </c>
      <c r="F3100" s="2">
        <v>5209</v>
      </c>
      <c r="G3100" s="2">
        <v>1041.8</v>
      </c>
    </row>
    <row r="3101" spans="1:7" customFormat="1" x14ac:dyDescent="0.25">
      <c r="A3101" t="s">
        <v>19</v>
      </c>
      <c r="B3101" t="s">
        <v>20</v>
      </c>
      <c r="D3101" t="s">
        <v>18</v>
      </c>
      <c r="E3101">
        <v>9.0999999999999998E-2</v>
      </c>
      <c r="F3101" s="2">
        <v>17171</v>
      </c>
      <c r="G3101" s="2">
        <v>1568.28</v>
      </c>
    </row>
    <row r="3102" spans="1:7" customFormat="1" x14ac:dyDescent="0.25">
      <c r="A3102" t="s">
        <v>133</v>
      </c>
      <c r="B3102" t="s">
        <v>134</v>
      </c>
      <c r="D3102" t="s">
        <v>18</v>
      </c>
      <c r="E3102">
        <v>9.2999999999999999E-2</v>
      </c>
      <c r="F3102" s="2">
        <v>23995</v>
      </c>
      <c r="G3102" s="2">
        <v>2239.5300000000002</v>
      </c>
    </row>
    <row r="3103" spans="1:7" customFormat="1" x14ac:dyDescent="0.25">
      <c r="A3103" t="s">
        <v>21</v>
      </c>
      <c r="B3103" t="s">
        <v>22</v>
      </c>
      <c r="D3103" t="s">
        <v>23</v>
      </c>
      <c r="E3103">
        <v>1.8</v>
      </c>
      <c r="F3103" s="2">
        <v>600</v>
      </c>
      <c r="G3103" s="2">
        <v>1080</v>
      </c>
    </row>
    <row r="3104" spans="1:7" customFormat="1" x14ac:dyDescent="0.25">
      <c r="A3104" t="s">
        <v>135</v>
      </c>
      <c r="B3104" t="s">
        <v>136</v>
      </c>
      <c r="D3104" t="s">
        <v>137</v>
      </c>
      <c r="E3104">
        <v>1</v>
      </c>
      <c r="F3104" s="2">
        <v>850</v>
      </c>
      <c r="G3104" s="2">
        <v>850</v>
      </c>
    </row>
    <row r="3105" spans="1:7" customFormat="1" x14ac:dyDescent="0.25">
      <c r="F3105" s="2"/>
      <c r="G3105" s="2"/>
    </row>
    <row r="3106" spans="1:7" x14ac:dyDescent="0.25">
      <c r="A3106" s="3"/>
      <c r="B3106" s="3"/>
      <c r="C3106" s="3"/>
      <c r="D3106" s="5" t="s">
        <v>31</v>
      </c>
      <c r="E3106" s="3"/>
      <c r="F3106" s="4"/>
      <c r="G3106" s="4">
        <v>1930</v>
      </c>
    </row>
    <row r="3107" spans="1:7" x14ac:dyDescent="0.25">
      <c r="A3107" s="3"/>
      <c r="B3107" s="3"/>
      <c r="C3107" s="3"/>
      <c r="D3107" s="5" t="s">
        <v>32</v>
      </c>
      <c r="E3107" s="3"/>
      <c r="F3107" s="4"/>
      <c r="G3107" s="4">
        <v>1041.8</v>
      </c>
    </row>
    <row r="3108" spans="1:7" x14ac:dyDescent="0.25">
      <c r="A3108" s="3"/>
      <c r="B3108" s="3"/>
      <c r="C3108" s="3"/>
      <c r="D3108" s="5" t="s">
        <v>33</v>
      </c>
      <c r="E3108" s="3"/>
      <c r="F3108" s="4"/>
      <c r="G3108" s="4">
        <v>3807.81</v>
      </c>
    </row>
    <row r="3109" spans="1:7" customFormat="1" x14ac:dyDescent="0.25">
      <c r="F3109" s="2"/>
      <c r="G3109" s="2"/>
    </row>
    <row r="3110" spans="1:7" x14ac:dyDescent="0.25">
      <c r="A3110" s="3"/>
      <c r="B3110" s="5"/>
      <c r="C3110" s="5"/>
      <c r="D3110" s="5" t="s">
        <v>35</v>
      </c>
      <c r="E3110" s="3"/>
      <c r="F3110" s="4"/>
      <c r="G3110" s="4">
        <v>6779.61</v>
      </c>
    </row>
    <row r="3111" spans="1:7" x14ac:dyDescent="0.25">
      <c r="A3111" s="3"/>
      <c r="B3111" s="5"/>
      <c r="C3111" s="5"/>
      <c r="D3111" s="5" t="s">
        <v>36</v>
      </c>
      <c r="E3111" s="3"/>
      <c r="F3111" s="4"/>
      <c r="G3111" s="4">
        <v>271184.40000000002</v>
      </c>
    </row>
    <row r="3112" spans="1:7" x14ac:dyDescent="0.25">
      <c r="A3112" s="6" t="s">
        <v>586</v>
      </c>
      <c r="B3112" s="6" t="s">
        <v>399</v>
      </c>
      <c r="C3112" s="6"/>
      <c r="D3112" s="6" t="s">
        <v>3</v>
      </c>
      <c r="E3112" s="7">
        <v>3</v>
      </c>
      <c r="F3112" s="7"/>
      <c r="G3112" s="7"/>
    </row>
    <row r="3113" spans="1:7" customFormat="1" x14ac:dyDescent="0.25">
      <c r="F3113" s="2"/>
      <c r="G3113" s="2"/>
    </row>
    <row r="3114" spans="1:7" x14ac:dyDescent="0.25">
      <c r="A3114" s="3"/>
      <c r="B3114" s="3"/>
      <c r="C3114" s="3"/>
      <c r="D3114" s="3"/>
      <c r="E3114" s="3"/>
      <c r="F3114" s="4"/>
      <c r="G3114" s="4"/>
    </row>
    <row r="3115" spans="1:7" x14ac:dyDescent="0.25">
      <c r="A3115" s="12" t="s">
        <v>5</v>
      </c>
      <c r="B3115" s="12" t="s">
        <v>6</v>
      </c>
      <c r="C3115" s="12"/>
      <c r="D3115" s="8" t="s">
        <v>7</v>
      </c>
      <c r="E3115" s="8" t="s">
        <v>8</v>
      </c>
      <c r="F3115" s="9" t="s">
        <v>4</v>
      </c>
      <c r="G3115" s="9" t="s">
        <v>1205</v>
      </c>
    </row>
    <row r="3116" spans="1:7" x14ac:dyDescent="0.25">
      <c r="F3116" s="8" t="s">
        <v>9</v>
      </c>
      <c r="G3116" s="8" t="s">
        <v>9</v>
      </c>
    </row>
    <row r="3117" spans="1:7" customFormat="1" x14ac:dyDescent="0.25">
      <c r="F3117" s="2"/>
      <c r="G3117" s="2"/>
    </row>
    <row r="3118" spans="1:7" customFormat="1" x14ac:dyDescent="0.25">
      <c r="A3118" t="s">
        <v>150</v>
      </c>
      <c r="B3118" t="s">
        <v>151</v>
      </c>
      <c r="D3118" t="s">
        <v>3</v>
      </c>
      <c r="E3118">
        <v>1.2</v>
      </c>
      <c r="F3118" s="2"/>
      <c r="G3118" s="2"/>
    </row>
    <row r="3119" spans="1:7" customFormat="1" x14ac:dyDescent="0.25">
      <c r="A3119" t="s">
        <v>50</v>
      </c>
      <c r="B3119" t="s">
        <v>51</v>
      </c>
      <c r="D3119" t="s">
        <v>14</v>
      </c>
      <c r="E3119">
        <v>3.6</v>
      </c>
      <c r="F3119" s="2"/>
      <c r="G3119" s="2"/>
    </row>
    <row r="3120" spans="1:7" customFormat="1" x14ac:dyDescent="0.25">
      <c r="A3120" t="s">
        <v>52</v>
      </c>
      <c r="B3120" t="s">
        <v>53</v>
      </c>
      <c r="D3120" t="s">
        <v>14</v>
      </c>
      <c r="E3120">
        <v>3.6</v>
      </c>
      <c r="F3120" s="2">
        <v>5418</v>
      </c>
      <c r="G3120" s="2">
        <v>19504.8</v>
      </c>
    </row>
    <row r="3121" spans="1:7" customFormat="1" x14ac:dyDescent="0.25">
      <c r="A3121" t="s">
        <v>54</v>
      </c>
      <c r="B3121" t="s">
        <v>55</v>
      </c>
      <c r="D3121" t="s">
        <v>56</v>
      </c>
      <c r="E3121">
        <v>3.6</v>
      </c>
      <c r="F3121" s="2">
        <v>1543.99</v>
      </c>
      <c r="G3121" s="2">
        <v>5558.36</v>
      </c>
    </row>
    <row r="3122" spans="1:7" customFormat="1" x14ac:dyDescent="0.25">
      <c r="A3122" t="s">
        <v>152</v>
      </c>
      <c r="B3122" t="s">
        <v>153</v>
      </c>
      <c r="D3122" t="s">
        <v>88</v>
      </c>
      <c r="E3122">
        <v>12</v>
      </c>
      <c r="F3122" s="2">
        <v>350</v>
      </c>
      <c r="G3122" s="2">
        <v>4200</v>
      </c>
    </row>
    <row r="3123" spans="1:7" customFormat="1" x14ac:dyDescent="0.25">
      <c r="A3123" t="s">
        <v>154</v>
      </c>
      <c r="B3123" t="s">
        <v>155</v>
      </c>
      <c r="D3123" t="s">
        <v>3</v>
      </c>
      <c r="E3123">
        <v>1.2</v>
      </c>
      <c r="F3123" s="2">
        <v>43300</v>
      </c>
      <c r="G3123" s="2">
        <v>51960</v>
      </c>
    </row>
    <row r="3124" spans="1:7" customFormat="1" x14ac:dyDescent="0.25">
      <c r="F3124" s="2"/>
      <c r="G3124" s="2"/>
    </row>
    <row r="3125" spans="1:7" x14ac:dyDescent="0.25">
      <c r="A3125" s="3"/>
      <c r="B3125" s="3"/>
      <c r="C3125" s="3"/>
      <c r="D3125" s="5" t="s">
        <v>31</v>
      </c>
      <c r="E3125" s="3"/>
      <c r="F3125" s="4"/>
      <c r="G3125" s="4">
        <v>56160</v>
      </c>
    </row>
    <row r="3126" spans="1:7" x14ac:dyDescent="0.25">
      <c r="A3126" s="3"/>
      <c r="B3126" s="3"/>
      <c r="C3126" s="3"/>
      <c r="D3126" s="5" t="s">
        <v>32</v>
      </c>
      <c r="E3126" s="3"/>
      <c r="F3126" s="4"/>
      <c r="G3126" s="4">
        <v>19504.8</v>
      </c>
    </row>
    <row r="3127" spans="1:7" x14ac:dyDescent="0.25">
      <c r="A3127" s="3"/>
      <c r="B3127" s="3"/>
      <c r="C3127" s="3"/>
      <c r="D3127" s="5" t="s">
        <v>33</v>
      </c>
      <c r="E3127" s="3"/>
      <c r="F3127" s="4"/>
      <c r="G3127" s="4">
        <v>5558.36</v>
      </c>
    </row>
    <row r="3128" spans="1:7" customFormat="1" x14ac:dyDescent="0.25">
      <c r="F3128" s="2"/>
      <c r="G3128" s="2"/>
    </row>
    <row r="3129" spans="1:7" x14ac:dyDescent="0.25">
      <c r="A3129" s="3"/>
      <c r="B3129" s="5"/>
      <c r="C3129" s="5"/>
      <c r="D3129" s="5" t="s">
        <v>35</v>
      </c>
      <c r="E3129" s="3"/>
      <c r="F3129" s="4"/>
      <c r="G3129" s="4">
        <v>81223.16</v>
      </c>
    </row>
    <row r="3130" spans="1:7" x14ac:dyDescent="0.25">
      <c r="A3130" s="3"/>
      <c r="B3130" s="5"/>
      <c r="C3130" s="5"/>
      <c r="D3130" s="5" t="s">
        <v>36</v>
      </c>
      <c r="E3130" s="3"/>
      <c r="F3130" s="4"/>
      <c r="G3130" s="4">
        <v>243669.48</v>
      </c>
    </row>
    <row r="3131" spans="1:7" x14ac:dyDescent="0.25">
      <c r="A3131" s="6" t="s">
        <v>587</v>
      </c>
      <c r="B3131" s="6" t="s">
        <v>588</v>
      </c>
      <c r="C3131" s="6"/>
      <c r="D3131" s="6" t="s">
        <v>65</v>
      </c>
      <c r="E3131" s="7">
        <v>4847</v>
      </c>
      <c r="F3131" s="7"/>
      <c r="G3131" s="7"/>
    </row>
    <row r="3132" spans="1:7" customFormat="1" x14ac:dyDescent="0.25">
      <c r="F3132" s="2"/>
      <c r="G3132" s="2"/>
    </row>
    <row r="3133" spans="1:7" x14ac:dyDescent="0.25">
      <c r="A3133" s="3"/>
      <c r="B3133" s="3"/>
      <c r="C3133" s="3"/>
      <c r="D3133" s="3"/>
      <c r="E3133" s="3"/>
      <c r="F3133" s="4"/>
      <c r="G3133" s="4"/>
    </row>
    <row r="3134" spans="1:7" x14ac:dyDescent="0.25">
      <c r="A3134" s="12" t="s">
        <v>5</v>
      </c>
      <c r="B3134" s="12" t="s">
        <v>6</v>
      </c>
      <c r="C3134" s="12"/>
      <c r="D3134" s="8" t="s">
        <v>7</v>
      </c>
      <c r="E3134" s="8" t="s">
        <v>8</v>
      </c>
      <c r="F3134" s="9" t="s">
        <v>4</v>
      </c>
      <c r="G3134" s="9" t="s">
        <v>1205</v>
      </c>
    </row>
    <row r="3135" spans="1:7" x14ac:dyDescent="0.25">
      <c r="F3135" s="8" t="s">
        <v>9</v>
      </c>
      <c r="G3135" s="8" t="s">
        <v>9</v>
      </c>
    </row>
    <row r="3136" spans="1:7" customFormat="1" x14ac:dyDescent="0.25">
      <c r="F3136" s="2"/>
      <c r="G3136" s="2"/>
    </row>
    <row r="3137" spans="1:7" customFormat="1" x14ac:dyDescent="0.25">
      <c r="A3137" t="s">
        <v>213</v>
      </c>
      <c r="B3137" t="s">
        <v>214</v>
      </c>
      <c r="D3137" t="s">
        <v>65</v>
      </c>
      <c r="E3137">
        <v>1</v>
      </c>
      <c r="F3137" s="2"/>
      <c r="G3137" s="2"/>
    </row>
    <row r="3138" spans="1:7" customFormat="1" x14ac:dyDescent="0.25">
      <c r="A3138" t="s">
        <v>215</v>
      </c>
      <c r="B3138" t="s">
        <v>216</v>
      </c>
      <c r="D3138" t="s">
        <v>14</v>
      </c>
      <c r="E3138">
        <v>4.4999999999999998E-2</v>
      </c>
      <c r="F3138" s="2"/>
      <c r="G3138" s="2"/>
    </row>
    <row r="3139" spans="1:7" customFormat="1" x14ac:dyDescent="0.25">
      <c r="A3139" t="s">
        <v>217</v>
      </c>
      <c r="B3139" t="s">
        <v>218</v>
      </c>
      <c r="D3139" t="s">
        <v>14</v>
      </c>
      <c r="E3139">
        <v>4.4999999999999998E-2</v>
      </c>
      <c r="F3139" s="2">
        <v>5418</v>
      </c>
      <c r="G3139" s="2">
        <v>243.81</v>
      </c>
    </row>
    <row r="3140" spans="1:7" customFormat="1" x14ac:dyDescent="0.25">
      <c r="A3140" t="s">
        <v>54</v>
      </c>
      <c r="B3140" t="s">
        <v>55</v>
      </c>
      <c r="D3140" t="s">
        <v>56</v>
      </c>
      <c r="E3140">
        <v>4.4999999999999998E-2</v>
      </c>
      <c r="F3140" s="2">
        <v>1543.99</v>
      </c>
      <c r="G3140" s="2">
        <v>69.48</v>
      </c>
    </row>
    <row r="3141" spans="1:7" customFormat="1" x14ac:dyDescent="0.25">
      <c r="A3141" t="s">
        <v>219</v>
      </c>
      <c r="B3141" t="s">
        <v>220</v>
      </c>
      <c r="D3141" t="s">
        <v>65</v>
      </c>
      <c r="E3141">
        <v>1.05</v>
      </c>
      <c r="F3141" s="2">
        <v>480</v>
      </c>
      <c r="G3141" s="2">
        <v>504</v>
      </c>
    </row>
    <row r="3142" spans="1:7" customFormat="1" x14ac:dyDescent="0.25">
      <c r="A3142" t="s">
        <v>221</v>
      </c>
      <c r="B3142" t="s">
        <v>222</v>
      </c>
      <c r="D3142" t="s">
        <v>65</v>
      </c>
      <c r="E3142">
        <v>0.01</v>
      </c>
      <c r="F3142" s="2">
        <v>670</v>
      </c>
      <c r="G3142" s="2">
        <v>6.7</v>
      </c>
    </row>
    <row r="3143" spans="1:7" customFormat="1" x14ac:dyDescent="0.25">
      <c r="A3143" t="s">
        <v>223</v>
      </c>
      <c r="B3143" t="s">
        <v>224</v>
      </c>
      <c r="D3143" t="s">
        <v>76</v>
      </c>
      <c r="E3143" s="1">
        <v>390000</v>
      </c>
      <c r="F3143" s="2">
        <v>12.63</v>
      </c>
      <c r="G3143" s="2"/>
    </row>
    <row r="3144" spans="1:7" customFormat="1" x14ac:dyDescent="0.25">
      <c r="F3144" s="2"/>
      <c r="G3144" s="2"/>
    </row>
    <row r="3145" spans="1:7" x14ac:dyDescent="0.25">
      <c r="A3145" s="3"/>
      <c r="B3145" s="3"/>
      <c r="C3145" s="3"/>
      <c r="D3145" s="5" t="s">
        <v>31</v>
      </c>
      <c r="E3145" s="3"/>
      <c r="F3145" s="4"/>
      <c r="G3145" s="4">
        <v>510.7</v>
      </c>
    </row>
    <row r="3146" spans="1:7" x14ac:dyDescent="0.25">
      <c r="A3146" s="3"/>
      <c r="B3146" s="3"/>
      <c r="C3146" s="3"/>
      <c r="D3146" s="5" t="s">
        <v>32</v>
      </c>
      <c r="E3146" s="3"/>
      <c r="F3146" s="4"/>
      <c r="G3146" s="4">
        <v>243.81</v>
      </c>
    </row>
    <row r="3147" spans="1:7" x14ac:dyDescent="0.25">
      <c r="A3147" s="3"/>
      <c r="B3147" s="3"/>
      <c r="C3147" s="3"/>
      <c r="D3147" s="5" t="s">
        <v>33</v>
      </c>
      <c r="E3147" s="3"/>
      <c r="F3147" s="4"/>
      <c r="G3147" s="4">
        <v>69.48</v>
      </c>
    </row>
    <row r="3148" spans="1:7" x14ac:dyDescent="0.25">
      <c r="A3148" s="3"/>
      <c r="B3148" s="3"/>
      <c r="C3148" s="3"/>
      <c r="D3148" s="5" t="s">
        <v>34</v>
      </c>
      <c r="E3148" s="3"/>
      <c r="F3148" s="4"/>
      <c r="G3148" s="4">
        <v>12.63</v>
      </c>
    </row>
    <row r="3149" spans="1:7" customFormat="1" x14ac:dyDescent="0.25">
      <c r="F3149" s="2"/>
      <c r="G3149" s="2"/>
    </row>
    <row r="3150" spans="1:7" x14ac:dyDescent="0.25">
      <c r="A3150" s="3"/>
      <c r="B3150" s="5"/>
      <c r="C3150" s="5"/>
      <c r="D3150" s="5" t="s">
        <v>35</v>
      </c>
      <c r="E3150" s="3"/>
      <c r="F3150" s="4"/>
      <c r="G3150" s="4">
        <v>836.62</v>
      </c>
    </row>
    <row r="3151" spans="1:7" x14ac:dyDescent="0.25">
      <c r="A3151" s="3"/>
      <c r="B3151" s="5"/>
      <c r="C3151" s="5"/>
      <c r="D3151" s="5" t="s">
        <v>36</v>
      </c>
      <c r="E3151" s="3"/>
      <c r="F3151" s="4"/>
      <c r="G3151" s="4">
        <v>4055097.14</v>
      </c>
    </row>
    <row r="3152" spans="1:7" x14ac:dyDescent="0.25">
      <c r="A3152" s="6" t="s">
        <v>589</v>
      </c>
      <c r="B3152" s="6" t="s">
        <v>590</v>
      </c>
      <c r="C3152" s="6"/>
      <c r="D3152" s="6" t="s">
        <v>88</v>
      </c>
      <c r="E3152" s="7">
        <v>170</v>
      </c>
      <c r="F3152" s="7"/>
      <c r="G3152" s="7"/>
    </row>
    <row r="3153" spans="1:7" customFormat="1" x14ac:dyDescent="0.25">
      <c r="F3153" s="2"/>
      <c r="G3153" s="2"/>
    </row>
    <row r="3154" spans="1:7" x14ac:dyDescent="0.25">
      <c r="A3154" s="3"/>
      <c r="B3154" s="3"/>
      <c r="C3154" s="3"/>
      <c r="D3154" s="3"/>
      <c r="E3154" s="3"/>
      <c r="F3154" s="4"/>
      <c r="G3154" s="4"/>
    </row>
    <row r="3155" spans="1:7" x14ac:dyDescent="0.25">
      <c r="A3155" s="12" t="s">
        <v>5</v>
      </c>
      <c r="B3155" s="12" t="s">
        <v>6</v>
      </c>
      <c r="C3155" s="12"/>
      <c r="D3155" s="8" t="s">
        <v>7</v>
      </c>
      <c r="E3155" s="8" t="s">
        <v>8</v>
      </c>
      <c r="F3155" s="9" t="s">
        <v>4</v>
      </c>
      <c r="G3155" s="9" t="s">
        <v>1205</v>
      </c>
    </row>
    <row r="3156" spans="1:7" x14ac:dyDescent="0.25">
      <c r="F3156" s="8" t="s">
        <v>9</v>
      </c>
      <c r="G3156" s="8" t="s">
        <v>9</v>
      </c>
    </row>
    <row r="3157" spans="1:7" customFormat="1" x14ac:dyDescent="0.25">
      <c r="F3157" s="2"/>
      <c r="G3157" s="2"/>
    </row>
    <row r="3158" spans="1:7" customFormat="1" x14ac:dyDescent="0.25">
      <c r="A3158" t="s">
        <v>188</v>
      </c>
      <c r="B3158" t="s">
        <v>189</v>
      </c>
      <c r="D3158" t="s">
        <v>88</v>
      </c>
      <c r="E3158">
        <v>1</v>
      </c>
      <c r="F3158" s="2"/>
      <c r="G3158" s="2"/>
    </row>
    <row r="3159" spans="1:7" customFormat="1" x14ac:dyDescent="0.25">
      <c r="A3159" t="s">
        <v>190</v>
      </c>
      <c r="B3159" t="s">
        <v>191</v>
      </c>
      <c r="D3159" t="s">
        <v>14</v>
      </c>
      <c r="E3159">
        <v>2.5</v>
      </c>
      <c r="F3159" s="2"/>
      <c r="G3159" s="2"/>
    </row>
    <row r="3160" spans="1:7" customFormat="1" x14ac:dyDescent="0.25">
      <c r="A3160" t="s">
        <v>192</v>
      </c>
      <c r="B3160" t="s">
        <v>191</v>
      </c>
      <c r="D3160" t="s">
        <v>14</v>
      </c>
      <c r="E3160">
        <v>2.5</v>
      </c>
      <c r="F3160" s="2">
        <v>5418</v>
      </c>
      <c r="G3160" s="2">
        <v>13545</v>
      </c>
    </row>
    <row r="3161" spans="1:7" customFormat="1" x14ac:dyDescent="0.25">
      <c r="A3161" t="s">
        <v>54</v>
      </c>
      <c r="B3161" t="s">
        <v>55</v>
      </c>
      <c r="D3161" t="s">
        <v>56</v>
      </c>
      <c r="E3161">
        <v>2.5</v>
      </c>
      <c r="F3161" s="2">
        <v>1543.99</v>
      </c>
      <c r="G3161" s="2">
        <v>3859.98</v>
      </c>
    </row>
    <row r="3162" spans="1:7" customFormat="1" x14ac:dyDescent="0.25">
      <c r="A3162" t="s">
        <v>193</v>
      </c>
      <c r="B3162" t="s">
        <v>194</v>
      </c>
      <c r="D3162" t="s">
        <v>88</v>
      </c>
      <c r="E3162">
        <v>0.26300000000000001</v>
      </c>
      <c r="F3162" s="2">
        <v>12500</v>
      </c>
      <c r="G3162" s="2">
        <v>3281.25</v>
      </c>
    </row>
    <row r="3163" spans="1:7" customFormat="1" x14ac:dyDescent="0.25">
      <c r="A3163" t="s">
        <v>195</v>
      </c>
      <c r="B3163" t="s">
        <v>196</v>
      </c>
      <c r="D3163" t="s">
        <v>88</v>
      </c>
      <c r="E3163">
        <v>1</v>
      </c>
      <c r="F3163" s="2">
        <v>200</v>
      </c>
      <c r="G3163" s="2">
        <v>200</v>
      </c>
    </row>
    <row r="3164" spans="1:7" customFormat="1" x14ac:dyDescent="0.25">
      <c r="A3164" t="s">
        <v>197</v>
      </c>
      <c r="B3164" t="s">
        <v>198</v>
      </c>
      <c r="D3164" t="s">
        <v>79</v>
      </c>
      <c r="E3164">
        <v>4</v>
      </c>
      <c r="F3164" s="2">
        <v>60</v>
      </c>
      <c r="G3164" s="2">
        <v>240</v>
      </c>
    </row>
    <row r="3165" spans="1:7" customFormat="1" x14ac:dyDescent="0.25">
      <c r="A3165" t="s">
        <v>199</v>
      </c>
      <c r="B3165" t="s">
        <v>200</v>
      </c>
      <c r="D3165" t="s">
        <v>65</v>
      </c>
      <c r="E3165">
        <v>0.05</v>
      </c>
      <c r="F3165" s="2">
        <v>1200</v>
      </c>
      <c r="G3165" s="2">
        <v>60</v>
      </c>
    </row>
    <row r="3166" spans="1:7" customFormat="1" x14ac:dyDescent="0.25">
      <c r="A3166" t="s">
        <v>201</v>
      </c>
      <c r="B3166" t="s">
        <v>202</v>
      </c>
      <c r="D3166" t="s">
        <v>76</v>
      </c>
      <c r="E3166">
        <v>1E-3</v>
      </c>
      <c r="F3166" s="2">
        <v>390000</v>
      </c>
      <c r="G3166" s="2">
        <v>338.14</v>
      </c>
    </row>
    <row r="3167" spans="1:7" customFormat="1" x14ac:dyDescent="0.25">
      <c r="F3167" s="2"/>
      <c r="G3167" s="2"/>
    </row>
    <row r="3168" spans="1:7" x14ac:dyDescent="0.25">
      <c r="A3168" s="3"/>
      <c r="B3168" s="3"/>
      <c r="C3168" s="3"/>
      <c r="D3168" s="5" t="s">
        <v>31</v>
      </c>
      <c r="E3168" s="3"/>
      <c r="F3168" s="4"/>
      <c r="G3168" s="4">
        <v>3781.25</v>
      </c>
    </row>
    <row r="3169" spans="1:7" x14ac:dyDescent="0.25">
      <c r="A3169" s="3"/>
      <c r="B3169" s="3"/>
      <c r="C3169" s="3"/>
      <c r="D3169" s="5" t="s">
        <v>32</v>
      </c>
      <c r="E3169" s="3"/>
      <c r="F3169" s="4"/>
      <c r="G3169" s="4">
        <v>13545</v>
      </c>
    </row>
    <row r="3170" spans="1:7" x14ac:dyDescent="0.25">
      <c r="A3170" s="3"/>
      <c r="B3170" s="3"/>
      <c r="C3170" s="3"/>
      <c r="D3170" s="5" t="s">
        <v>33</v>
      </c>
      <c r="E3170" s="3"/>
      <c r="F3170" s="4"/>
      <c r="G3170" s="4">
        <v>3859.98</v>
      </c>
    </row>
    <row r="3171" spans="1:7" x14ac:dyDescent="0.25">
      <c r="A3171" s="3"/>
      <c r="B3171" s="3"/>
      <c r="C3171" s="3"/>
      <c r="D3171" s="5" t="s">
        <v>34</v>
      </c>
      <c r="E3171" s="3"/>
      <c r="F3171" s="4"/>
      <c r="G3171" s="4">
        <v>338.14</v>
      </c>
    </row>
    <row r="3172" spans="1:7" customFormat="1" x14ac:dyDescent="0.25">
      <c r="F3172" s="2"/>
      <c r="G3172" s="2"/>
    </row>
    <row r="3173" spans="1:7" x14ac:dyDescent="0.25">
      <c r="A3173" s="3"/>
      <c r="B3173" s="5"/>
      <c r="C3173" s="5"/>
      <c r="D3173" s="5" t="s">
        <v>35</v>
      </c>
      <c r="E3173" s="3"/>
      <c r="F3173" s="4"/>
      <c r="G3173" s="4">
        <v>21524.37</v>
      </c>
    </row>
    <row r="3174" spans="1:7" x14ac:dyDescent="0.25">
      <c r="A3174" s="3"/>
      <c r="B3174" s="5"/>
      <c r="C3174" s="5"/>
      <c r="D3174" s="5" t="s">
        <v>36</v>
      </c>
      <c r="E3174" s="3"/>
      <c r="F3174" s="4"/>
      <c r="G3174" s="4">
        <v>3659142.9</v>
      </c>
    </row>
    <row r="3175" spans="1:7" x14ac:dyDescent="0.25">
      <c r="A3175" s="6" t="s">
        <v>591</v>
      </c>
      <c r="B3175" s="6" t="s">
        <v>592</v>
      </c>
      <c r="C3175" s="6"/>
      <c r="D3175" s="6" t="s">
        <v>3</v>
      </c>
      <c r="E3175" s="7">
        <v>53.85</v>
      </c>
      <c r="F3175" s="7"/>
      <c r="G3175" s="7"/>
    </row>
    <row r="3176" spans="1:7" customFormat="1" x14ac:dyDescent="0.25">
      <c r="F3176" s="2"/>
      <c r="G3176" s="2"/>
    </row>
    <row r="3177" spans="1:7" x14ac:dyDescent="0.25">
      <c r="A3177" s="3"/>
      <c r="B3177" s="3"/>
      <c r="C3177" s="3"/>
      <c r="D3177" s="3"/>
      <c r="E3177" s="3"/>
      <c r="F3177" s="4"/>
      <c r="G3177" s="4"/>
    </row>
    <row r="3178" spans="1:7" x14ac:dyDescent="0.25">
      <c r="A3178" s="12" t="s">
        <v>5</v>
      </c>
      <c r="B3178" s="12" t="s">
        <v>6</v>
      </c>
      <c r="C3178" s="12"/>
      <c r="D3178" s="8" t="s">
        <v>7</v>
      </c>
      <c r="E3178" s="8" t="s">
        <v>8</v>
      </c>
      <c r="F3178" s="9" t="s">
        <v>4</v>
      </c>
      <c r="G3178" s="9" t="s">
        <v>1205</v>
      </c>
    </row>
    <row r="3179" spans="1:7" x14ac:dyDescent="0.25">
      <c r="F3179" s="8" t="s">
        <v>9</v>
      </c>
      <c r="G3179" s="8" t="s">
        <v>9</v>
      </c>
    </row>
    <row r="3180" spans="1:7" customFormat="1" x14ac:dyDescent="0.25">
      <c r="F3180" s="2"/>
      <c r="G3180" s="2"/>
    </row>
    <row r="3181" spans="1:7" customFormat="1" x14ac:dyDescent="0.25">
      <c r="A3181" t="s">
        <v>158</v>
      </c>
      <c r="B3181" t="s">
        <v>159</v>
      </c>
      <c r="D3181" t="s">
        <v>88</v>
      </c>
      <c r="E3181">
        <v>1</v>
      </c>
      <c r="F3181" s="2"/>
      <c r="G3181" s="2"/>
    </row>
    <row r="3182" spans="1:7" customFormat="1" x14ac:dyDescent="0.25">
      <c r="A3182" t="s">
        <v>50</v>
      </c>
      <c r="B3182" t="s">
        <v>51</v>
      </c>
      <c r="D3182" t="s">
        <v>14</v>
      </c>
      <c r="E3182">
        <v>2.4</v>
      </c>
      <c r="F3182" s="2"/>
      <c r="G3182" s="2"/>
    </row>
    <row r="3183" spans="1:7" customFormat="1" x14ac:dyDescent="0.25">
      <c r="A3183" t="s">
        <v>52</v>
      </c>
      <c r="B3183" t="s">
        <v>53</v>
      </c>
      <c r="D3183" t="s">
        <v>14</v>
      </c>
      <c r="E3183">
        <v>2.4</v>
      </c>
      <c r="F3183" s="2">
        <v>5418</v>
      </c>
      <c r="G3183" s="2">
        <v>13003.2</v>
      </c>
    </row>
    <row r="3184" spans="1:7" customFormat="1" x14ac:dyDescent="0.25">
      <c r="A3184" t="s">
        <v>54</v>
      </c>
      <c r="B3184" t="s">
        <v>55</v>
      </c>
      <c r="D3184" t="s">
        <v>56</v>
      </c>
      <c r="E3184">
        <v>2.4</v>
      </c>
      <c r="F3184" s="2">
        <v>1543.99</v>
      </c>
      <c r="G3184" s="2">
        <v>3705.58</v>
      </c>
    </row>
    <row r="3185" spans="1:7" customFormat="1" x14ac:dyDescent="0.25">
      <c r="A3185" t="s">
        <v>160</v>
      </c>
      <c r="B3185" t="s">
        <v>161</v>
      </c>
      <c r="D3185" t="s">
        <v>18</v>
      </c>
      <c r="E3185">
        <v>0.33300000000000002</v>
      </c>
      <c r="F3185" s="2"/>
      <c r="G3185" s="2"/>
    </row>
    <row r="3186" spans="1:7" customFormat="1" x14ac:dyDescent="0.25">
      <c r="A3186" t="s">
        <v>162</v>
      </c>
      <c r="B3186" t="s">
        <v>163</v>
      </c>
      <c r="D3186" t="s">
        <v>164</v>
      </c>
      <c r="E3186">
        <v>7.0000000000000001E-3</v>
      </c>
      <c r="F3186" s="2">
        <v>84000</v>
      </c>
      <c r="G3186" s="2">
        <v>559.44000000000005</v>
      </c>
    </row>
    <row r="3187" spans="1:7" customFormat="1" x14ac:dyDescent="0.25">
      <c r="A3187" t="s">
        <v>165</v>
      </c>
      <c r="B3187" t="s">
        <v>166</v>
      </c>
      <c r="D3187" t="s">
        <v>3</v>
      </c>
      <c r="E3187">
        <v>1.05</v>
      </c>
      <c r="F3187" s="2">
        <v>50500</v>
      </c>
      <c r="G3187" s="2">
        <v>53025</v>
      </c>
    </row>
    <row r="3188" spans="1:7" customFormat="1" x14ac:dyDescent="0.25">
      <c r="A3188" t="s">
        <v>167</v>
      </c>
      <c r="B3188" t="s">
        <v>168</v>
      </c>
      <c r="D3188" t="s">
        <v>3</v>
      </c>
      <c r="E3188">
        <v>1.05</v>
      </c>
      <c r="F3188" s="2">
        <v>8500</v>
      </c>
      <c r="G3188" s="2">
        <v>8925</v>
      </c>
    </row>
    <row r="3189" spans="1:7" customFormat="1" x14ac:dyDescent="0.25">
      <c r="A3189" t="s">
        <v>169</v>
      </c>
      <c r="B3189" t="s">
        <v>170</v>
      </c>
      <c r="D3189" t="s">
        <v>171</v>
      </c>
      <c r="E3189">
        <v>0.2</v>
      </c>
      <c r="F3189" s="2">
        <v>1799</v>
      </c>
      <c r="G3189" s="2">
        <v>359.8</v>
      </c>
    </row>
    <row r="3190" spans="1:7" customFormat="1" x14ac:dyDescent="0.25">
      <c r="A3190" t="s">
        <v>172</v>
      </c>
      <c r="B3190" t="s">
        <v>173</v>
      </c>
      <c r="D3190" t="s">
        <v>174</v>
      </c>
      <c r="E3190">
        <v>0.02</v>
      </c>
      <c r="F3190" s="2">
        <v>95000</v>
      </c>
      <c r="G3190" s="2">
        <v>1900</v>
      </c>
    </row>
    <row r="3191" spans="1:7" customFormat="1" x14ac:dyDescent="0.25">
      <c r="F3191" s="2"/>
      <c r="G3191" s="2"/>
    </row>
    <row r="3192" spans="1:7" x14ac:dyDescent="0.25">
      <c r="A3192" s="3"/>
      <c r="B3192" s="3"/>
      <c r="C3192" s="3"/>
      <c r="D3192" s="5" t="s">
        <v>31</v>
      </c>
      <c r="E3192" s="3"/>
      <c r="F3192" s="4"/>
      <c r="G3192" s="4">
        <v>64209.8</v>
      </c>
    </row>
    <row r="3193" spans="1:7" x14ac:dyDescent="0.25">
      <c r="A3193" s="3"/>
      <c r="B3193" s="3"/>
      <c r="C3193" s="3"/>
      <c r="D3193" s="5" t="s">
        <v>32</v>
      </c>
      <c r="E3193" s="3"/>
      <c r="F3193" s="4"/>
      <c r="G3193" s="4">
        <v>13003.2</v>
      </c>
    </row>
    <row r="3194" spans="1:7" x14ac:dyDescent="0.25">
      <c r="A3194" s="3"/>
      <c r="B3194" s="3"/>
      <c r="C3194" s="3"/>
      <c r="D3194" s="5" t="s">
        <v>33</v>
      </c>
      <c r="E3194" s="3"/>
      <c r="F3194" s="4"/>
      <c r="G3194" s="4">
        <v>4265.0200000000004</v>
      </c>
    </row>
    <row r="3195" spans="1:7" customFormat="1" x14ac:dyDescent="0.25">
      <c r="F3195" s="2"/>
      <c r="G3195" s="2"/>
    </row>
    <row r="3196" spans="1:7" x14ac:dyDescent="0.25">
      <c r="A3196" s="3"/>
      <c r="B3196" s="5"/>
      <c r="C3196" s="5"/>
      <c r="D3196" s="5" t="s">
        <v>35</v>
      </c>
      <c r="E3196" s="3"/>
      <c r="F3196" s="4"/>
      <c r="G3196" s="4">
        <v>81478.58</v>
      </c>
    </row>
    <row r="3197" spans="1:7" x14ac:dyDescent="0.25">
      <c r="A3197" s="3"/>
      <c r="B3197" s="5"/>
      <c r="C3197" s="5"/>
      <c r="D3197" s="5" t="s">
        <v>36</v>
      </c>
      <c r="E3197" s="3"/>
      <c r="F3197" s="4"/>
      <c r="G3197" s="4">
        <v>4387621.53</v>
      </c>
    </row>
    <row r="3198" spans="1:7" x14ac:dyDescent="0.25">
      <c r="A3198" s="6" t="s">
        <v>593</v>
      </c>
      <c r="B3198" s="6" t="s">
        <v>594</v>
      </c>
      <c r="C3198" s="6"/>
      <c r="D3198" s="6" t="s">
        <v>65</v>
      </c>
      <c r="E3198" s="7">
        <v>1760</v>
      </c>
      <c r="F3198" s="7"/>
      <c r="G3198" s="7"/>
    </row>
    <row r="3199" spans="1:7" customFormat="1" x14ac:dyDescent="0.25">
      <c r="F3199" s="2"/>
      <c r="G3199" s="2"/>
    </row>
    <row r="3200" spans="1:7" x14ac:dyDescent="0.25">
      <c r="A3200" s="3"/>
      <c r="B3200" s="3"/>
      <c r="C3200" s="3"/>
      <c r="D3200" s="3"/>
      <c r="E3200" s="3"/>
      <c r="F3200" s="4"/>
      <c r="G3200" s="4"/>
    </row>
    <row r="3201" spans="1:7" x14ac:dyDescent="0.25">
      <c r="A3201" s="12" t="s">
        <v>5</v>
      </c>
      <c r="B3201" s="12" t="s">
        <v>6</v>
      </c>
      <c r="C3201" s="12"/>
      <c r="D3201" s="8" t="s">
        <v>7</v>
      </c>
      <c r="E3201" s="8" t="s">
        <v>8</v>
      </c>
      <c r="F3201" s="9" t="s">
        <v>4</v>
      </c>
      <c r="G3201" s="9" t="s">
        <v>1205</v>
      </c>
    </row>
    <row r="3202" spans="1:7" x14ac:dyDescent="0.25">
      <c r="F3202" s="8" t="s">
        <v>9</v>
      </c>
      <c r="G3202" s="8" t="s">
        <v>9</v>
      </c>
    </row>
    <row r="3203" spans="1:7" customFormat="1" x14ac:dyDescent="0.25">
      <c r="F3203" s="2"/>
      <c r="G3203" s="2"/>
    </row>
    <row r="3204" spans="1:7" customFormat="1" x14ac:dyDescent="0.25">
      <c r="A3204" t="s">
        <v>213</v>
      </c>
      <c r="B3204" t="s">
        <v>214</v>
      </c>
      <c r="D3204" t="s">
        <v>65</v>
      </c>
      <c r="E3204">
        <v>1</v>
      </c>
      <c r="F3204" s="2"/>
      <c r="G3204" s="2"/>
    </row>
    <row r="3205" spans="1:7" customFormat="1" x14ac:dyDescent="0.25">
      <c r="A3205" t="s">
        <v>215</v>
      </c>
      <c r="B3205" t="s">
        <v>216</v>
      </c>
      <c r="D3205" t="s">
        <v>14</v>
      </c>
      <c r="E3205">
        <v>4.4999999999999998E-2</v>
      </c>
      <c r="F3205" s="2"/>
      <c r="G3205" s="2"/>
    </row>
    <row r="3206" spans="1:7" customFormat="1" x14ac:dyDescent="0.25">
      <c r="A3206" t="s">
        <v>217</v>
      </c>
      <c r="B3206" t="s">
        <v>218</v>
      </c>
      <c r="D3206" t="s">
        <v>14</v>
      </c>
      <c r="E3206">
        <v>4.4999999999999998E-2</v>
      </c>
      <c r="F3206" s="2">
        <v>5418</v>
      </c>
      <c r="G3206" s="2">
        <v>243.81</v>
      </c>
    </row>
    <row r="3207" spans="1:7" customFormat="1" x14ac:dyDescent="0.25">
      <c r="A3207" t="s">
        <v>54</v>
      </c>
      <c r="B3207" t="s">
        <v>55</v>
      </c>
      <c r="D3207" t="s">
        <v>56</v>
      </c>
      <c r="E3207">
        <v>4.4999999999999998E-2</v>
      </c>
      <c r="F3207" s="2">
        <v>1543.99</v>
      </c>
      <c r="G3207" s="2">
        <v>69.48</v>
      </c>
    </row>
    <row r="3208" spans="1:7" customFormat="1" x14ac:dyDescent="0.25">
      <c r="A3208" t="s">
        <v>219</v>
      </c>
      <c r="B3208" t="s">
        <v>220</v>
      </c>
      <c r="D3208" t="s">
        <v>65</v>
      </c>
      <c r="E3208">
        <v>1.05</v>
      </c>
      <c r="F3208" s="2">
        <v>480</v>
      </c>
      <c r="G3208" s="2">
        <v>504</v>
      </c>
    </row>
    <row r="3209" spans="1:7" customFormat="1" x14ac:dyDescent="0.25">
      <c r="A3209" t="s">
        <v>221</v>
      </c>
      <c r="B3209" t="s">
        <v>222</v>
      </c>
      <c r="D3209" t="s">
        <v>65</v>
      </c>
      <c r="E3209">
        <v>0.01</v>
      </c>
      <c r="F3209" s="2">
        <v>670</v>
      </c>
      <c r="G3209" s="2">
        <v>6.7</v>
      </c>
    </row>
    <row r="3210" spans="1:7" customFormat="1" x14ac:dyDescent="0.25">
      <c r="A3210" t="s">
        <v>223</v>
      </c>
      <c r="B3210" t="s">
        <v>224</v>
      </c>
      <c r="D3210" t="s">
        <v>76</v>
      </c>
      <c r="E3210" s="1">
        <v>390000</v>
      </c>
      <c r="F3210" s="2">
        <v>12.63</v>
      </c>
      <c r="G3210" s="2"/>
    </row>
    <row r="3211" spans="1:7" customFormat="1" x14ac:dyDescent="0.25">
      <c r="F3211" s="2"/>
      <c r="G3211" s="2"/>
    </row>
    <row r="3212" spans="1:7" x14ac:dyDescent="0.25">
      <c r="A3212" s="3"/>
      <c r="B3212" s="3"/>
      <c r="C3212" s="3"/>
      <c r="D3212" s="5" t="s">
        <v>31</v>
      </c>
      <c r="E3212" s="3"/>
      <c r="F3212" s="4"/>
      <c r="G3212" s="4">
        <v>510.7</v>
      </c>
    </row>
    <row r="3213" spans="1:7" x14ac:dyDescent="0.25">
      <c r="A3213" s="3"/>
      <c r="B3213" s="3"/>
      <c r="C3213" s="3"/>
      <c r="D3213" s="5" t="s">
        <v>32</v>
      </c>
      <c r="E3213" s="3"/>
      <c r="F3213" s="4"/>
      <c r="G3213" s="4">
        <v>243.81</v>
      </c>
    </row>
    <row r="3214" spans="1:7" x14ac:dyDescent="0.25">
      <c r="A3214" s="3"/>
      <c r="B3214" s="3"/>
      <c r="C3214" s="3"/>
      <c r="D3214" s="5" t="s">
        <v>33</v>
      </c>
      <c r="E3214" s="3"/>
      <c r="F3214" s="4"/>
      <c r="G3214" s="4">
        <v>69.48</v>
      </c>
    </row>
    <row r="3215" spans="1:7" x14ac:dyDescent="0.25">
      <c r="A3215" s="3"/>
      <c r="B3215" s="3"/>
      <c r="C3215" s="3"/>
      <c r="D3215" s="5" t="s">
        <v>34</v>
      </c>
      <c r="E3215" s="3"/>
      <c r="F3215" s="4"/>
      <c r="G3215" s="4">
        <v>12.63</v>
      </c>
    </row>
    <row r="3216" spans="1:7" customFormat="1" x14ac:dyDescent="0.25">
      <c r="F3216" s="2"/>
      <c r="G3216" s="2"/>
    </row>
    <row r="3217" spans="1:7" x14ac:dyDescent="0.25">
      <c r="A3217" s="3"/>
      <c r="B3217" s="5"/>
      <c r="C3217" s="5"/>
      <c r="D3217" s="5" t="s">
        <v>35</v>
      </c>
      <c r="E3217" s="3"/>
      <c r="F3217" s="4"/>
      <c r="G3217" s="4">
        <v>836.62</v>
      </c>
    </row>
    <row r="3218" spans="1:7" x14ac:dyDescent="0.25">
      <c r="A3218" s="3"/>
      <c r="B3218" s="5"/>
      <c r="C3218" s="5"/>
      <c r="D3218" s="5" t="s">
        <v>36</v>
      </c>
      <c r="E3218" s="3"/>
      <c r="F3218" s="4"/>
      <c r="G3218" s="4">
        <v>1472451.2</v>
      </c>
    </row>
    <row r="3219" spans="1:7" x14ac:dyDescent="0.25">
      <c r="A3219" s="6" t="s">
        <v>595</v>
      </c>
      <c r="B3219" s="6" t="s">
        <v>596</v>
      </c>
      <c r="C3219" s="6"/>
      <c r="D3219" s="6" t="s">
        <v>88</v>
      </c>
      <c r="E3219" s="7">
        <v>110</v>
      </c>
      <c r="F3219" s="7"/>
      <c r="G3219" s="7"/>
    </row>
    <row r="3220" spans="1:7" customFormat="1" x14ac:dyDescent="0.25">
      <c r="F3220" s="2"/>
      <c r="G3220" s="2"/>
    </row>
    <row r="3221" spans="1:7" x14ac:dyDescent="0.25">
      <c r="A3221" s="3"/>
      <c r="B3221" s="3"/>
      <c r="C3221" s="3"/>
      <c r="D3221" s="3"/>
      <c r="E3221" s="3"/>
      <c r="F3221" s="4"/>
      <c r="G3221" s="4"/>
    </row>
    <row r="3222" spans="1:7" x14ac:dyDescent="0.25">
      <c r="A3222" s="12" t="s">
        <v>5</v>
      </c>
      <c r="B3222" s="12" t="s">
        <v>6</v>
      </c>
      <c r="C3222" s="12"/>
      <c r="D3222" s="8" t="s">
        <v>7</v>
      </c>
      <c r="E3222" s="8" t="s">
        <v>8</v>
      </c>
      <c r="F3222" s="9" t="s">
        <v>4</v>
      </c>
      <c r="G3222" s="9" t="s">
        <v>1205</v>
      </c>
    </row>
    <row r="3223" spans="1:7" x14ac:dyDescent="0.25">
      <c r="F3223" s="8" t="s">
        <v>9</v>
      </c>
      <c r="G3223" s="8" t="s">
        <v>9</v>
      </c>
    </row>
    <row r="3224" spans="1:7" customFormat="1" x14ac:dyDescent="0.25">
      <c r="F3224" s="2"/>
      <c r="G3224" s="2"/>
    </row>
    <row r="3225" spans="1:7" customFormat="1" x14ac:dyDescent="0.25">
      <c r="A3225" t="s">
        <v>188</v>
      </c>
      <c r="B3225" t="s">
        <v>189</v>
      </c>
      <c r="D3225" t="s">
        <v>88</v>
      </c>
      <c r="E3225">
        <v>1</v>
      </c>
      <c r="F3225" s="2"/>
      <c r="G3225" s="2"/>
    </row>
    <row r="3226" spans="1:7" customFormat="1" x14ac:dyDescent="0.25">
      <c r="A3226" t="s">
        <v>190</v>
      </c>
      <c r="B3226" t="s">
        <v>191</v>
      </c>
      <c r="D3226" t="s">
        <v>14</v>
      </c>
      <c r="E3226">
        <v>2.5</v>
      </c>
      <c r="F3226" s="2"/>
      <c r="G3226" s="2"/>
    </row>
    <row r="3227" spans="1:7" customFormat="1" x14ac:dyDescent="0.25">
      <c r="A3227" t="s">
        <v>192</v>
      </c>
      <c r="B3227" t="s">
        <v>191</v>
      </c>
      <c r="D3227" t="s">
        <v>14</v>
      </c>
      <c r="E3227">
        <v>2.5</v>
      </c>
      <c r="F3227" s="2">
        <v>5418</v>
      </c>
      <c r="G3227" s="2">
        <v>13545</v>
      </c>
    </row>
    <row r="3228" spans="1:7" customFormat="1" x14ac:dyDescent="0.25">
      <c r="A3228" t="s">
        <v>54</v>
      </c>
      <c r="B3228" t="s">
        <v>55</v>
      </c>
      <c r="D3228" t="s">
        <v>56</v>
      </c>
      <c r="E3228">
        <v>2.5</v>
      </c>
      <c r="F3228" s="2">
        <v>1543.99</v>
      </c>
      <c r="G3228" s="2">
        <v>3859.98</v>
      </c>
    </row>
    <row r="3229" spans="1:7" customFormat="1" x14ac:dyDescent="0.25">
      <c r="A3229" t="s">
        <v>193</v>
      </c>
      <c r="B3229" t="s">
        <v>194</v>
      </c>
      <c r="D3229" t="s">
        <v>88</v>
      </c>
      <c r="E3229">
        <v>0.26300000000000001</v>
      </c>
      <c r="F3229" s="2">
        <v>12500</v>
      </c>
      <c r="G3229" s="2">
        <v>3281.25</v>
      </c>
    </row>
    <row r="3230" spans="1:7" customFormat="1" x14ac:dyDescent="0.25">
      <c r="A3230" t="s">
        <v>195</v>
      </c>
      <c r="B3230" t="s">
        <v>196</v>
      </c>
      <c r="D3230" t="s">
        <v>88</v>
      </c>
      <c r="E3230">
        <v>1</v>
      </c>
      <c r="F3230" s="2">
        <v>200</v>
      </c>
      <c r="G3230" s="2">
        <v>200</v>
      </c>
    </row>
    <row r="3231" spans="1:7" customFormat="1" x14ac:dyDescent="0.25">
      <c r="A3231" t="s">
        <v>197</v>
      </c>
      <c r="B3231" t="s">
        <v>198</v>
      </c>
      <c r="D3231" t="s">
        <v>79</v>
      </c>
      <c r="E3231">
        <v>4</v>
      </c>
      <c r="F3231" s="2">
        <v>60</v>
      </c>
      <c r="G3231" s="2">
        <v>240</v>
      </c>
    </row>
    <row r="3232" spans="1:7" customFormat="1" x14ac:dyDescent="0.25">
      <c r="A3232" t="s">
        <v>199</v>
      </c>
      <c r="B3232" t="s">
        <v>200</v>
      </c>
      <c r="D3232" t="s">
        <v>65</v>
      </c>
      <c r="E3232">
        <v>0.05</v>
      </c>
      <c r="F3232" s="2">
        <v>1200</v>
      </c>
      <c r="G3232" s="2">
        <v>60</v>
      </c>
    </row>
    <row r="3233" spans="1:7" customFormat="1" x14ac:dyDescent="0.25">
      <c r="A3233" t="s">
        <v>201</v>
      </c>
      <c r="B3233" t="s">
        <v>202</v>
      </c>
      <c r="D3233" t="s">
        <v>76</v>
      </c>
      <c r="E3233">
        <v>1E-3</v>
      </c>
      <c r="F3233" s="2">
        <v>390000</v>
      </c>
      <c r="G3233" s="2">
        <v>338.14</v>
      </c>
    </row>
    <row r="3234" spans="1:7" customFormat="1" x14ac:dyDescent="0.25">
      <c r="F3234" s="2"/>
      <c r="G3234" s="2"/>
    </row>
    <row r="3235" spans="1:7" x14ac:dyDescent="0.25">
      <c r="A3235" s="3"/>
      <c r="B3235" s="3"/>
      <c r="C3235" s="3"/>
      <c r="D3235" s="5" t="s">
        <v>31</v>
      </c>
      <c r="E3235" s="3"/>
      <c r="F3235" s="4"/>
      <c r="G3235" s="4">
        <v>3781.25</v>
      </c>
    </row>
    <row r="3236" spans="1:7" x14ac:dyDescent="0.25">
      <c r="A3236" s="3"/>
      <c r="B3236" s="3"/>
      <c r="C3236" s="3"/>
      <c r="D3236" s="5" t="s">
        <v>32</v>
      </c>
      <c r="E3236" s="3"/>
      <c r="F3236" s="4"/>
      <c r="G3236" s="4">
        <v>13545</v>
      </c>
    </row>
    <row r="3237" spans="1:7" x14ac:dyDescent="0.25">
      <c r="A3237" s="3"/>
      <c r="B3237" s="3"/>
      <c r="C3237" s="3"/>
      <c r="D3237" s="5" t="s">
        <v>33</v>
      </c>
      <c r="E3237" s="3"/>
      <c r="F3237" s="4"/>
      <c r="G3237" s="4">
        <v>3859.98</v>
      </c>
    </row>
    <row r="3238" spans="1:7" x14ac:dyDescent="0.25">
      <c r="A3238" s="3"/>
      <c r="B3238" s="3"/>
      <c r="C3238" s="3"/>
      <c r="D3238" s="5" t="s">
        <v>34</v>
      </c>
      <c r="E3238" s="3"/>
      <c r="F3238" s="4"/>
      <c r="G3238" s="4">
        <v>338.14</v>
      </c>
    </row>
    <row r="3239" spans="1:7" customFormat="1" x14ac:dyDescent="0.25">
      <c r="F3239" s="2"/>
      <c r="G3239" s="2"/>
    </row>
    <row r="3240" spans="1:7" x14ac:dyDescent="0.25">
      <c r="A3240" s="3"/>
      <c r="B3240" s="5"/>
      <c r="C3240" s="5"/>
      <c r="D3240" s="5" t="s">
        <v>35</v>
      </c>
      <c r="E3240" s="3"/>
      <c r="F3240" s="4"/>
      <c r="G3240" s="4">
        <v>21524.37</v>
      </c>
    </row>
    <row r="3241" spans="1:7" x14ac:dyDescent="0.25">
      <c r="A3241" s="3"/>
      <c r="B3241" s="5"/>
      <c r="C3241" s="5"/>
      <c r="D3241" s="5" t="s">
        <v>36</v>
      </c>
      <c r="E3241" s="3"/>
      <c r="F3241" s="4"/>
      <c r="G3241" s="4">
        <v>2367680.7000000002</v>
      </c>
    </row>
    <row r="3242" spans="1:7" x14ac:dyDescent="0.25">
      <c r="A3242" s="6" t="s">
        <v>597</v>
      </c>
      <c r="B3242" s="6" t="s">
        <v>598</v>
      </c>
      <c r="C3242" s="6"/>
      <c r="D3242" s="6" t="s">
        <v>3</v>
      </c>
      <c r="E3242" s="7">
        <v>16</v>
      </c>
      <c r="F3242" s="7"/>
      <c r="G3242" s="7"/>
    </row>
    <row r="3243" spans="1:7" customFormat="1" x14ac:dyDescent="0.25">
      <c r="F3243" s="2"/>
      <c r="G3243" s="2"/>
    </row>
    <row r="3244" spans="1:7" x14ac:dyDescent="0.25">
      <c r="A3244" s="3"/>
      <c r="B3244" s="3"/>
      <c r="C3244" s="3"/>
      <c r="D3244" s="3"/>
      <c r="E3244" s="3"/>
      <c r="F3244" s="4"/>
      <c r="G3244" s="4"/>
    </row>
    <row r="3245" spans="1:7" x14ac:dyDescent="0.25">
      <c r="A3245" s="12" t="s">
        <v>5</v>
      </c>
      <c r="B3245" s="12" t="s">
        <v>6</v>
      </c>
      <c r="C3245" s="12"/>
      <c r="D3245" s="8" t="s">
        <v>7</v>
      </c>
      <c r="E3245" s="8" t="s">
        <v>8</v>
      </c>
      <c r="F3245" s="9" t="s">
        <v>4</v>
      </c>
      <c r="G3245" s="9" t="s">
        <v>1205</v>
      </c>
    </row>
    <row r="3246" spans="1:7" x14ac:dyDescent="0.25">
      <c r="F3246" s="8" t="s">
        <v>9</v>
      </c>
      <c r="G3246" s="8" t="s">
        <v>9</v>
      </c>
    </row>
    <row r="3247" spans="1:7" customFormat="1" x14ac:dyDescent="0.25">
      <c r="F3247" s="2"/>
      <c r="G3247" s="2"/>
    </row>
    <row r="3248" spans="1:7" customFormat="1" x14ac:dyDescent="0.25">
      <c r="A3248" t="s">
        <v>158</v>
      </c>
      <c r="B3248" t="s">
        <v>159</v>
      </c>
      <c r="D3248" t="s">
        <v>88</v>
      </c>
      <c r="E3248">
        <v>1</v>
      </c>
      <c r="F3248" s="2"/>
      <c r="G3248" s="2"/>
    </row>
    <row r="3249" spans="1:7" customFormat="1" x14ac:dyDescent="0.25">
      <c r="A3249" t="s">
        <v>50</v>
      </c>
      <c r="B3249" t="s">
        <v>51</v>
      </c>
      <c r="D3249" t="s">
        <v>14</v>
      </c>
      <c r="E3249">
        <v>2.4</v>
      </c>
      <c r="F3249" s="2"/>
      <c r="G3249" s="2"/>
    </row>
    <row r="3250" spans="1:7" customFormat="1" x14ac:dyDescent="0.25">
      <c r="A3250" t="s">
        <v>52</v>
      </c>
      <c r="B3250" t="s">
        <v>53</v>
      </c>
      <c r="D3250" t="s">
        <v>14</v>
      </c>
      <c r="E3250">
        <v>2.4</v>
      </c>
      <c r="F3250" s="2">
        <v>5418</v>
      </c>
      <c r="G3250" s="2">
        <v>13003.2</v>
      </c>
    </row>
    <row r="3251" spans="1:7" customFormat="1" x14ac:dyDescent="0.25">
      <c r="A3251" t="s">
        <v>54</v>
      </c>
      <c r="B3251" t="s">
        <v>55</v>
      </c>
      <c r="D3251" t="s">
        <v>56</v>
      </c>
      <c r="E3251">
        <v>2.4</v>
      </c>
      <c r="F3251" s="2">
        <v>1543.99</v>
      </c>
      <c r="G3251" s="2">
        <v>3705.58</v>
      </c>
    </row>
    <row r="3252" spans="1:7" customFormat="1" x14ac:dyDescent="0.25">
      <c r="A3252" t="s">
        <v>160</v>
      </c>
      <c r="B3252" t="s">
        <v>161</v>
      </c>
      <c r="D3252" t="s">
        <v>18</v>
      </c>
      <c r="E3252">
        <v>0.33300000000000002</v>
      </c>
      <c r="F3252" s="2"/>
      <c r="G3252" s="2"/>
    </row>
    <row r="3253" spans="1:7" customFormat="1" x14ac:dyDescent="0.25">
      <c r="A3253" t="s">
        <v>162</v>
      </c>
      <c r="B3253" t="s">
        <v>163</v>
      </c>
      <c r="D3253" t="s">
        <v>164</v>
      </c>
      <c r="E3253">
        <v>7.0000000000000001E-3</v>
      </c>
      <c r="F3253" s="2">
        <v>84000</v>
      </c>
      <c r="G3253" s="2">
        <v>559.44000000000005</v>
      </c>
    </row>
    <row r="3254" spans="1:7" customFormat="1" x14ac:dyDescent="0.25">
      <c r="A3254" t="s">
        <v>165</v>
      </c>
      <c r="B3254" t="s">
        <v>166</v>
      </c>
      <c r="D3254" t="s">
        <v>3</v>
      </c>
      <c r="E3254">
        <v>1.05</v>
      </c>
      <c r="F3254" s="2">
        <v>50500</v>
      </c>
      <c r="G3254" s="2">
        <v>53025</v>
      </c>
    </row>
    <row r="3255" spans="1:7" customFormat="1" x14ac:dyDescent="0.25">
      <c r="A3255" t="s">
        <v>167</v>
      </c>
      <c r="B3255" t="s">
        <v>168</v>
      </c>
      <c r="D3255" t="s">
        <v>3</v>
      </c>
      <c r="E3255">
        <v>1.05</v>
      </c>
      <c r="F3255" s="2">
        <v>8500</v>
      </c>
      <c r="G3255" s="2">
        <v>8925</v>
      </c>
    </row>
    <row r="3256" spans="1:7" customFormat="1" x14ac:dyDescent="0.25">
      <c r="A3256" t="s">
        <v>169</v>
      </c>
      <c r="B3256" t="s">
        <v>170</v>
      </c>
      <c r="D3256" t="s">
        <v>171</v>
      </c>
      <c r="E3256">
        <v>0.2</v>
      </c>
      <c r="F3256" s="2">
        <v>1799</v>
      </c>
      <c r="G3256" s="2">
        <v>359.8</v>
      </c>
    </row>
    <row r="3257" spans="1:7" customFormat="1" x14ac:dyDescent="0.25">
      <c r="A3257" t="s">
        <v>172</v>
      </c>
      <c r="B3257" t="s">
        <v>173</v>
      </c>
      <c r="D3257" t="s">
        <v>174</v>
      </c>
      <c r="E3257">
        <v>0.02</v>
      </c>
      <c r="F3257" s="2">
        <v>95000</v>
      </c>
      <c r="G3257" s="2">
        <v>1900</v>
      </c>
    </row>
    <row r="3258" spans="1:7" customFormat="1" x14ac:dyDescent="0.25">
      <c r="F3258" s="2"/>
      <c r="G3258" s="2"/>
    </row>
    <row r="3259" spans="1:7" x14ac:dyDescent="0.25">
      <c r="A3259" s="3"/>
      <c r="B3259" s="3"/>
      <c r="C3259" s="3"/>
      <c r="D3259" s="5" t="s">
        <v>31</v>
      </c>
      <c r="E3259" s="3"/>
      <c r="F3259" s="4"/>
      <c r="G3259" s="4">
        <v>64209.8</v>
      </c>
    </row>
    <row r="3260" spans="1:7" x14ac:dyDescent="0.25">
      <c r="A3260" s="3"/>
      <c r="B3260" s="3"/>
      <c r="C3260" s="3"/>
      <c r="D3260" s="5" t="s">
        <v>32</v>
      </c>
      <c r="E3260" s="3"/>
      <c r="F3260" s="4"/>
      <c r="G3260" s="4">
        <v>13003.2</v>
      </c>
    </row>
    <row r="3261" spans="1:7" x14ac:dyDescent="0.25">
      <c r="A3261" s="3"/>
      <c r="B3261" s="3"/>
      <c r="C3261" s="3"/>
      <c r="D3261" s="5" t="s">
        <v>33</v>
      </c>
      <c r="E3261" s="3"/>
      <c r="F3261" s="4"/>
      <c r="G3261" s="4">
        <v>4265.0200000000004</v>
      </c>
    </row>
    <row r="3262" spans="1:7" customFormat="1" x14ac:dyDescent="0.25">
      <c r="F3262" s="2"/>
      <c r="G3262" s="2"/>
    </row>
    <row r="3263" spans="1:7" x14ac:dyDescent="0.25">
      <c r="A3263" s="3"/>
      <c r="B3263" s="5"/>
      <c r="C3263" s="5"/>
      <c r="D3263" s="5" t="s">
        <v>35</v>
      </c>
      <c r="E3263" s="3"/>
      <c r="F3263" s="4"/>
      <c r="G3263" s="4">
        <v>81478.58</v>
      </c>
    </row>
    <row r="3264" spans="1:7" x14ac:dyDescent="0.25">
      <c r="A3264" s="3"/>
      <c r="B3264" s="5"/>
      <c r="C3264" s="5"/>
      <c r="D3264" s="5" t="s">
        <v>36</v>
      </c>
      <c r="E3264" s="3"/>
      <c r="F3264" s="4"/>
      <c r="G3264" s="4">
        <v>1303657.28</v>
      </c>
    </row>
    <row r="3265" spans="1:7" x14ac:dyDescent="0.25">
      <c r="A3265" s="6" t="s">
        <v>599</v>
      </c>
      <c r="B3265" s="6" t="s">
        <v>600</v>
      </c>
      <c r="C3265" s="6"/>
      <c r="D3265" s="6" t="s">
        <v>88</v>
      </c>
      <c r="E3265" s="7">
        <v>432</v>
      </c>
      <c r="F3265" s="7"/>
      <c r="G3265" s="7"/>
    </row>
    <row r="3266" spans="1:7" customFormat="1" x14ac:dyDescent="0.25">
      <c r="F3266" s="2"/>
      <c r="G3266" s="2"/>
    </row>
    <row r="3267" spans="1:7" x14ac:dyDescent="0.25">
      <c r="A3267" s="3"/>
      <c r="B3267" s="3"/>
      <c r="C3267" s="3"/>
      <c r="D3267" s="3"/>
      <c r="E3267" s="3"/>
      <c r="F3267" s="4"/>
      <c r="G3267" s="4"/>
    </row>
    <row r="3268" spans="1:7" x14ac:dyDescent="0.25">
      <c r="A3268" s="12" t="s">
        <v>5</v>
      </c>
      <c r="B3268" s="12" t="s">
        <v>6</v>
      </c>
      <c r="C3268" s="12"/>
      <c r="D3268" s="8" t="s">
        <v>7</v>
      </c>
      <c r="E3268" s="8" t="s">
        <v>8</v>
      </c>
      <c r="F3268" s="9" t="s">
        <v>4</v>
      </c>
      <c r="G3268" s="9" t="s">
        <v>1205</v>
      </c>
    </row>
    <row r="3269" spans="1:7" x14ac:dyDescent="0.25">
      <c r="F3269" s="8" t="s">
        <v>9</v>
      </c>
      <c r="G3269" s="8" t="s">
        <v>9</v>
      </c>
    </row>
    <row r="3270" spans="1:7" customFormat="1" x14ac:dyDescent="0.25">
      <c r="F3270" s="2"/>
      <c r="G3270" s="2"/>
    </row>
    <row r="3271" spans="1:7" customFormat="1" x14ac:dyDescent="0.25">
      <c r="A3271" t="s">
        <v>601</v>
      </c>
      <c r="B3271" t="s">
        <v>602</v>
      </c>
      <c r="D3271" t="s">
        <v>88</v>
      </c>
      <c r="E3271">
        <v>1.05</v>
      </c>
      <c r="F3271" s="2">
        <v>148000</v>
      </c>
      <c r="G3271" s="2">
        <v>155400</v>
      </c>
    </row>
    <row r="3272" spans="1:7" customFormat="1" x14ac:dyDescent="0.25">
      <c r="F3272" s="2"/>
      <c r="G3272" s="2"/>
    </row>
    <row r="3273" spans="1:7" x14ac:dyDescent="0.25">
      <c r="A3273" s="3"/>
      <c r="B3273" s="3"/>
      <c r="C3273" s="3"/>
      <c r="D3273" s="5" t="s">
        <v>34</v>
      </c>
      <c r="E3273" s="3"/>
      <c r="F3273" s="4"/>
      <c r="G3273" s="4">
        <v>155400</v>
      </c>
    </row>
    <row r="3274" spans="1:7" customFormat="1" x14ac:dyDescent="0.25">
      <c r="F3274" s="2"/>
      <c r="G3274" s="2"/>
    </row>
    <row r="3275" spans="1:7" x14ac:dyDescent="0.25">
      <c r="A3275" s="3"/>
      <c r="B3275" s="5"/>
      <c r="C3275" s="5"/>
      <c r="D3275" s="5" t="s">
        <v>35</v>
      </c>
      <c r="E3275" s="3"/>
      <c r="F3275" s="4"/>
      <c r="G3275" s="4">
        <v>155400</v>
      </c>
    </row>
    <row r="3276" spans="1:7" x14ac:dyDescent="0.25">
      <c r="A3276" s="3"/>
      <c r="B3276" s="5"/>
      <c r="C3276" s="5"/>
      <c r="D3276" s="5" t="s">
        <v>36</v>
      </c>
      <c r="E3276" s="3"/>
      <c r="F3276" s="4"/>
      <c r="G3276" s="4">
        <v>67132800</v>
      </c>
    </row>
    <row r="3277" spans="1:7" x14ac:dyDescent="0.25">
      <c r="A3277" s="6" t="s">
        <v>603</v>
      </c>
      <c r="B3277" s="6" t="s">
        <v>604</v>
      </c>
      <c r="C3277" s="6"/>
      <c r="D3277" s="6" t="s">
        <v>65</v>
      </c>
      <c r="E3277" s="7">
        <v>26598</v>
      </c>
      <c r="F3277" s="7"/>
      <c r="G3277" s="7"/>
    </row>
    <row r="3278" spans="1:7" customFormat="1" x14ac:dyDescent="0.25">
      <c r="F3278" s="2"/>
      <c r="G3278" s="2"/>
    </row>
    <row r="3279" spans="1:7" x14ac:dyDescent="0.25">
      <c r="A3279" s="3"/>
      <c r="B3279" s="3"/>
      <c r="C3279" s="3"/>
      <c r="D3279" s="3"/>
      <c r="E3279" s="3"/>
      <c r="F3279" s="4"/>
      <c r="G3279" s="4"/>
    </row>
    <row r="3280" spans="1:7" x14ac:dyDescent="0.25">
      <c r="A3280" s="12" t="s">
        <v>5</v>
      </c>
      <c r="B3280" s="12" t="s">
        <v>6</v>
      </c>
      <c r="C3280" s="12"/>
      <c r="D3280" s="8" t="s">
        <v>7</v>
      </c>
      <c r="E3280" s="8" t="s">
        <v>8</v>
      </c>
      <c r="F3280" s="9" t="s">
        <v>4</v>
      </c>
      <c r="G3280" s="9" t="s">
        <v>1205</v>
      </c>
    </row>
    <row r="3281" spans="1:7" x14ac:dyDescent="0.25">
      <c r="F3281" s="8" t="s">
        <v>9</v>
      </c>
      <c r="G3281" s="8" t="s">
        <v>9</v>
      </c>
    </row>
    <row r="3282" spans="1:7" customFormat="1" x14ac:dyDescent="0.25">
      <c r="F3282" s="2"/>
      <c r="G3282" s="2"/>
    </row>
    <row r="3283" spans="1:7" customFormat="1" x14ac:dyDescent="0.25">
      <c r="A3283" t="s">
        <v>574</v>
      </c>
      <c r="B3283" t="s">
        <v>575</v>
      </c>
      <c r="D3283" t="s">
        <v>65</v>
      </c>
      <c r="E3283">
        <v>0.72</v>
      </c>
      <c r="F3283" s="2"/>
      <c r="G3283" s="2"/>
    </row>
    <row r="3284" spans="1:7" customFormat="1" x14ac:dyDescent="0.25">
      <c r="A3284" t="s">
        <v>304</v>
      </c>
      <c r="B3284" t="s">
        <v>305</v>
      </c>
      <c r="D3284" t="s">
        <v>14</v>
      </c>
      <c r="E3284">
        <v>5.3999999999999999E-2</v>
      </c>
      <c r="F3284" s="2"/>
      <c r="G3284" s="2"/>
    </row>
    <row r="3285" spans="1:7" customFormat="1" x14ac:dyDescent="0.25">
      <c r="A3285" s="30" t="s">
        <v>306</v>
      </c>
      <c r="B3285" s="30" t="s">
        <v>305</v>
      </c>
      <c r="C3285" s="30"/>
      <c r="D3285" s="30" t="s">
        <v>14</v>
      </c>
      <c r="E3285" s="30">
        <v>5.3999999999999999E-2</v>
      </c>
      <c r="F3285" s="31">
        <v>6383</v>
      </c>
      <c r="G3285" s="31">
        <v>344.68</v>
      </c>
    </row>
    <row r="3286" spans="1:7" customFormat="1" x14ac:dyDescent="0.25">
      <c r="A3286" t="s">
        <v>54</v>
      </c>
      <c r="B3286" t="s">
        <v>55</v>
      </c>
      <c r="D3286" t="s">
        <v>56</v>
      </c>
      <c r="E3286">
        <v>5.3999999999999999E-2</v>
      </c>
      <c r="F3286" s="2">
        <v>1543.99</v>
      </c>
      <c r="G3286" s="2">
        <v>83.38</v>
      </c>
    </row>
    <row r="3287" spans="1:7" customFormat="1" x14ac:dyDescent="0.25">
      <c r="A3287" t="s">
        <v>307</v>
      </c>
      <c r="B3287" t="s">
        <v>308</v>
      </c>
      <c r="D3287" t="s">
        <v>246</v>
      </c>
      <c r="E3287">
        <v>7.0000000000000001E-3</v>
      </c>
      <c r="F3287" s="2"/>
      <c r="G3287" s="2"/>
    </row>
    <row r="3288" spans="1:7" customFormat="1" x14ac:dyDescent="0.25">
      <c r="A3288" t="s">
        <v>247</v>
      </c>
      <c r="B3288" t="s">
        <v>248</v>
      </c>
      <c r="D3288" t="s">
        <v>14</v>
      </c>
      <c r="E3288">
        <v>1E-3</v>
      </c>
      <c r="F3288" s="2"/>
      <c r="G3288" s="2"/>
    </row>
    <row r="3289" spans="1:7" customFormat="1" x14ac:dyDescent="0.25">
      <c r="A3289" s="30" t="s">
        <v>249</v>
      </c>
      <c r="B3289" s="30" t="s">
        <v>248</v>
      </c>
      <c r="C3289" s="30"/>
      <c r="D3289" s="30" t="s">
        <v>14</v>
      </c>
      <c r="E3289" s="30">
        <v>1E-3</v>
      </c>
      <c r="F3289" s="31">
        <v>5418</v>
      </c>
      <c r="G3289" s="31">
        <v>5.42</v>
      </c>
    </row>
    <row r="3290" spans="1:7" customFormat="1" x14ac:dyDescent="0.25">
      <c r="A3290" t="s">
        <v>54</v>
      </c>
      <c r="B3290" t="s">
        <v>55</v>
      </c>
      <c r="D3290" t="s">
        <v>56</v>
      </c>
      <c r="E3290">
        <v>1E-3</v>
      </c>
      <c r="F3290" s="2">
        <v>1543.99</v>
      </c>
      <c r="G3290" s="2">
        <v>1.54</v>
      </c>
    </row>
    <row r="3291" spans="1:7" customFormat="1" x14ac:dyDescent="0.25">
      <c r="A3291" t="s">
        <v>279</v>
      </c>
      <c r="B3291" t="s">
        <v>280</v>
      </c>
      <c r="D3291" t="s">
        <v>88</v>
      </c>
      <c r="E3291" s="1">
        <v>2912</v>
      </c>
      <c r="F3291" s="2">
        <v>0.45</v>
      </c>
      <c r="G3291" s="2"/>
    </row>
    <row r="3292" spans="1:7" customFormat="1" x14ac:dyDescent="0.25">
      <c r="A3292" t="s">
        <v>290</v>
      </c>
      <c r="B3292" t="s">
        <v>291</v>
      </c>
      <c r="D3292" t="s">
        <v>65</v>
      </c>
      <c r="E3292">
        <v>2.1999999999999999E-2</v>
      </c>
      <c r="F3292" s="2">
        <v>300</v>
      </c>
      <c r="G3292" s="2">
        <v>6.62</v>
      </c>
    </row>
    <row r="3293" spans="1:7" customFormat="1" x14ac:dyDescent="0.25">
      <c r="A3293" t="s">
        <v>466</v>
      </c>
      <c r="B3293" t="s">
        <v>467</v>
      </c>
      <c r="D3293" t="s">
        <v>65</v>
      </c>
      <c r="E3293">
        <v>0.72</v>
      </c>
      <c r="F3293" s="2">
        <v>1532</v>
      </c>
      <c r="G3293" s="2">
        <v>1103.04</v>
      </c>
    </row>
    <row r="3294" spans="1:7" customFormat="1" x14ac:dyDescent="0.25">
      <c r="A3294" t="s">
        <v>311</v>
      </c>
      <c r="B3294" t="s">
        <v>312</v>
      </c>
      <c r="D3294" t="s">
        <v>65</v>
      </c>
      <c r="E3294">
        <v>1.7999999999999999E-2</v>
      </c>
      <c r="F3294" s="2"/>
      <c r="G3294" s="2"/>
    </row>
    <row r="3295" spans="1:7" customFormat="1" x14ac:dyDescent="0.25">
      <c r="A3295" t="s">
        <v>313</v>
      </c>
      <c r="B3295" t="s">
        <v>314</v>
      </c>
      <c r="D3295" t="s">
        <v>65</v>
      </c>
      <c r="E3295">
        <v>0.75600000000000001</v>
      </c>
      <c r="F3295" s="2">
        <v>50</v>
      </c>
      <c r="G3295" s="2">
        <v>37.799999999999997</v>
      </c>
    </row>
    <row r="3296" spans="1:7" customFormat="1" x14ac:dyDescent="0.25">
      <c r="A3296" t="s">
        <v>315</v>
      </c>
      <c r="B3296" t="s">
        <v>316</v>
      </c>
      <c r="D3296" t="s">
        <v>79</v>
      </c>
      <c r="E3296" s="1">
        <v>390000</v>
      </c>
      <c r="F3296" s="2">
        <v>24.89</v>
      </c>
      <c r="G3296" s="2"/>
    </row>
    <row r="3297" spans="1:7" customFormat="1" x14ac:dyDescent="0.25">
      <c r="A3297" t="s">
        <v>497</v>
      </c>
      <c r="B3297" t="s">
        <v>498</v>
      </c>
      <c r="D3297" t="s">
        <v>65</v>
      </c>
      <c r="E3297">
        <v>0.28000000000000003</v>
      </c>
      <c r="F3297" s="2"/>
      <c r="G3297" s="2"/>
    </row>
    <row r="3298" spans="1:7" customFormat="1" x14ac:dyDescent="0.25">
      <c r="A3298" t="s">
        <v>304</v>
      </c>
      <c r="B3298" t="s">
        <v>305</v>
      </c>
      <c r="D3298" t="s">
        <v>14</v>
      </c>
      <c r="E3298">
        <v>1.4999999999999999E-2</v>
      </c>
      <c r="F3298" s="2"/>
      <c r="G3298" s="2"/>
    </row>
    <row r="3299" spans="1:7" customFormat="1" x14ac:dyDescent="0.25">
      <c r="A3299" s="30" t="s">
        <v>306</v>
      </c>
      <c r="B3299" s="30" t="s">
        <v>305</v>
      </c>
      <c r="C3299" s="30"/>
      <c r="D3299" s="30" t="s">
        <v>14</v>
      </c>
      <c r="E3299" s="30">
        <v>1.4999999999999999E-2</v>
      </c>
      <c r="F3299" s="31">
        <v>6383</v>
      </c>
      <c r="G3299" s="31">
        <v>95.75</v>
      </c>
    </row>
    <row r="3300" spans="1:7" customFormat="1" x14ac:dyDescent="0.25">
      <c r="A3300" t="s">
        <v>54</v>
      </c>
      <c r="B3300" t="s">
        <v>55</v>
      </c>
      <c r="D3300" t="s">
        <v>56</v>
      </c>
      <c r="E3300">
        <v>1.4999999999999999E-2</v>
      </c>
      <c r="F3300" s="2">
        <v>1543.99</v>
      </c>
      <c r="G3300" s="2">
        <v>23.16</v>
      </c>
    </row>
    <row r="3301" spans="1:7" customFormat="1" x14ac:dyDescent="0.25">
      <c r="A3301" t="s">
        <v>307</v>
      </c>
      <c r="B3301" t="s">
        <v>308</v>
      </c>
      <c r="D3301" t="s">
        <v>246</v>
      </c>
      <c r="E3301">
        <v>3.0000000000000001E-3</v>
      </c>
      <c r="F3301" s="2"/>
      <c r="G3301" s="2"/>
    </row>
    <row r="3302" spans="1:7" customFormat="1" x14ac:dyDescent="0.25">
      <c r="A3302" t="s">
        <v>247</v>
      </c>
      <c r="B3302" t="s">
        <v>248</v>
      </c>
      <c r="D3302" t="s">
        <v>14</v>
      </c>
      <c r="F3302" s="2"/>
      <c r="G3302" s="2"/>
    </row>
    <row r="3303" spans="1:7" customFormat="1" x14ac:dyDescent="0.25">
      <c r="A3303" s="30" t="s">
        <v>249</v>
      </c>
      <c r="B3303" s="30" t="s">
        <v>248</v>
      </c>
      <c r="C3303" s="30"/>
      <c r="D3303" s="30" t="s">
        <v>14</v>
      </c>
      <c r="E3303" s="41">
        <v>5418</v>
      </c>
      <c r="F3303" s="31"/>
      <c r="G3303" s="31"/>
    </row>
    <row r="3304" spans="1:7" customFormat="1" x14ac:dyDescent="0.25">
      <c r="A3304" t="s">
        <v>54</v>
      </c>
      <c r="B3304" t="s">
        <v>55</v>
      </c>
      <c r="D3304" t="s">
        <v>56</v>
      </c>
      <c r="E3304" s="1">
        <v>1543.99</v>
      </c>
      <c r="F3304" s="2"/>
      <c r="G3304" s="2"/>
    </row>
    <row r="3305" spans="1:7" customFormat="1" x14ac:dyDescent="0.25">
      <c r="A3305" t="s">
        <v>279</v>
      </c>
      <c r="B3305" t="s">
        <v>280</v>
      </c>
      <c r="D3305" t="s">
        <v>88</v>
      </c>
      <c r="E3305" s="1">
        <v>2912</v>
      </c>
      <c r="F3305" s="2">
        <v>0.19</v>
      </c>
      <c r="G3305" s="2"/>
    </row>
    <row r="3306" spans="1:7" customFormat="1" x14ac:dyDescent="0.25">
      <c r="A3306" t="s">
        <v>290</v>
      </c>
      <c r="B3306" t="s">
        <v>291</v>
      </c>
      <c r="D3306" t="s">
        <v>65</v>
      </c>
      <c r="E3306">
        <v>8.9999999999999993E-3</v>
      </c>
      <c r="F3306" s="2">
        <v>300</v>
      </c>
      <c r="G3306" s="2">
        <v>2.84</v>
      </c>
    </row>
    <row r="3307" spans="1:7" customFormat="1" x14ac:dyDescent="0.25">
      <c r="A3307" t="s">
        <v>499</v>
      </c>
      <c r="B3307" t="s">
        <v>500</v>
      </c>
      <c r="D3307" t="s">
        <v>65</v>
      </c>
      <c r="E3307">
        <v>0.28000000000000003</v>
      </c>
      <c r="F3307" s="2">
        <v>1172</v>
      </c>
      <c r="G3307" s="2">
        <v>328.16</v>
      </c>
    </row>
    <row r="3308" spans="1:7" customFormat="1" x14ac:dyDescent="0.25">
      <c r="A3308" t="s">
        <v>311</v>
      </c>
      <c r="B3308" t="s">
        <v>312</v>
      </c>
      <c r="D3308" t="s">
        <v>65</v>
      </c>
      <c r="E3308">
        <v>7.0000000000000001E-3</v>
      </c>
      <c r="F3308" s="2"/>
      <c r="G3308" s="2"/>
    </row>
    <row r="3309" spans="1:7" customFormat="1" x14ac:dyDescent="0.25">
      <c r="A3309" t="s">
        <v>313</v>
      </c>
      <c r="B3309" t="s">
        <v>314</v>
      </c>
      <c r="D3309" t="s">
        <v>65</v>
      </c>
      <c r="E3309">
        <v>0.29399999999999998</v>
      </c>
      <c r="F3309" s="2">
        <v>50</v>
      </c>
      <c r="G3309" s="2">
        <v>14.7</v>
      </c>
    </row>
    <row r="3310" spans="1:7" customFormat="1" x14ac:dyDescent="0.25">
      <c r="A3310" t="s">
        <v>315</v>
      </c>
      <c r="B3310" t="s">
        <v>316</v>
      </c>
      <c r="D3310" t="s">
        <v>79</v>
      </c>
      <c r="E3310" s="1">
        <v>390000</v>
      </c>
      <c r="F3310" s="2">
        <v>9.68</v>
      </c>
      <c r="G3310" s="2"/>
    </row>
    <row r="3311" spans="1:7" customFormat="1" x14ac:dyDescent="0.25">
      <c r="F3311" s="2"/>
      <c r="G3311" s="2"/>
    </row>
    <row r="3312" spans="1:7" x14ac:dyDescent="0.25">
      <c r="A3312" s="3"/>
      <c r="B3312" s="3"/>
      <c r="C3312" s="3"/>
      <c r="D3312" s="5" t="s">
        <v>31</v>
      </c>
      <c r="E3312" s="3"/>
      <c r="F3312" s="4"/>
      <c r="G3312" s="4">
        <f>+G3309+G3307+G3306+G3295+G3293+G3292</f>
        <v>1493.1599999999999</v>
      </c>
    </row>
    <row r="3313" spans="1:7" x14ac:dyDescent="0.25">
      <c r="A3313" s="3"/>
      <c r="B3313" s="3"/>
      <c r="C3313" s="3"/>
      <c r="D3313" s="5" t="s">
        <v>32</v>
      </c>
      <c r="E3313" s="3"/>
      <c r="F3313" s="4"/>
      <c r="G3313" s="4">
        <f>+G3299+G3289+G3285</f>
        <v>445.85</v>
      </c>
    </row>
    <row r="3314" spans="1:7" x14ac:dyDescent="0.25">
      <c r="A3314" s="3"/>
      <c r="B3314" s="3"/>
      <c r="C3314" s="3"/>
      <c r="D3314" s="5" t="s">
        <v>33</v>
      </c>
      <c r="E3314" s="3"/>
      <c r="F3314" s="4"/>
      <c r="G3314" s="4">
        <f>+G3300+G3290+G3286</f>
        <v>108.08</v>
      </c>
    </row>
    <row r="3315" spans="1:7" x14ac:dyDescent="0.25">
      <c r="A3315" s="3"/>
      <c r="B3315" s="3"/>
      <c r="C3315" s="3"/>
      <c r="D3315" s="5" t="s">
        <v>34</v>
      </c>
      <c r="E3315" s="3"/>
      <c r="F3315" s="4"/>
      <c r="G3315" s="4">
        <f>+F3310+F3296</f>
        <v>34.57</v>
      </c>
    </row>
    <row r="3316" spans="1:7" customFormat="1" x14ac:dyDescent="0.25">
      <c r="F3316" s="2"/>
      <c r="G3316" s="2"/>
    </row>
    <row r="3317" spans="1:7" x14ac:dyDescent="0.25">
      <c r="A3317" s="3"/>
      <c r="B3317" s="5"/>
      <c r="C3317" s="5"/>
      <c r="D3317" s="5" t="s">
        <v>35</v>
      </c>
      <c r="E3317" s="3"/>
      <c r="F3317" s="4"/>
      <c r="G3317" s="4">
        <f>SUM(G3312:G3316)</f>
        <v>2081.66</v>
      </c>
    </row>
    <row r="3318" spans="1:7" x14ac:dyDescent="0.25">
      <c r="A3318" s="3"/>
      <c r="B3318" s="5"/>
      <c r="C3318" s="5"/>
      <c r="D3318" s="5" t="s">
        <v>36</v>
      </c>
      <c r="E3318" s="3"/>
      <c r="F3318" s="4"/>
      <c r="G3318" s="4">
        <v>55561626.119999997</v>
      </c>
    </row>
    <row r="3319" spans="1:7" x14ac:dyDescent="0.25">
      <c r="A3319" s="6" t="s">
        <v>605</v>
      </c>
      <c r="B3319" s="6" t="s">
        <v>606</v>
      </c>
      <c r="C3319" s="6"/>
      <c r="D3319" s="6" t="s">
        <v>65</v>
      </c>
      <c r="E3319" s="7">
        <v>3454</v>
      </c>
      <c r="F3319" s="7"/>
      <c r="G3319" s="7"/>
    </row>
    <row r="3320" spans="1:7" customFormat="1" x14ac:dyDescent="0.25">
      <c r="F3320" s="2"/>
      <c r="G3320" s="2"/>
    </row>
    <row r="3321" spans="1:7" x14ac:dyDescent="0.25">
      <c r="A3321" s="3"/>
      <c r="B3321" s="3"/>
      <c r="C3321" s="3"/>
      <c r="D3321" s="3"/>
      <c r="E3321" s="3"/>
      <c r="F3321" s="4"/>
      <c r="G3321" s="4"/>
    </row>
    <row r="3322" spans="1:7" x14ac:dyDescent="0.25">
      <c r="A3322" s="12" t="s">
        <v>5</v>
      </c>
      <c r="B3322" s="12" t="s">
        <v>6</v>
      </c>
      <c r="C3322" s="12"/>
      <c r="D3322" s="8" t="s">
        <v>7</v>
      </c>
      <c r="E3322" s="8" t="s">
        <v>8</v>
      </c>
      <c r="F3322" s="9" t="s">
        <v>4</v>
      </c>
      <c r="G3322" s="9" t="s">
        <v>1205</v>
      </c>
    </row>
    <row r="3323" spans="1:7" x14ac:dyDescent="0.25">
      <c r="F3323" s="8" t="s">
        <v>9</v>
      </c>
      <c r="G3323" s="8" t="s">
        <v>9</v>
      </c>
    </row>
    <row r="3324" spans="1:7" customFormat="1" x14ac:dyDescent="0.25">
      <c r="F3324" s="2"/>
      <c r="G3324" s="2"/>
    </row>
    <row r="3325" spans="1:7" customFormat="1" x14ac:dyDescent="0.25">
      <c r="A3325" t="s">
        <v>574</v>
      </c>
      <c r="B3325" t="s">
        <v>575</v>
      </c>
      <c r="D3325" t="s">
        <v>65</v>
      </c>
      <c r="E3325">
        <v>1</v>
      </c>
      <c r="F3325" s="2"/>
      <c r="G3325" s="2"/>
    </row>
    <row r="3326" spans="1:7" customFormat="1" x14ac:dyDescent="0.25">
      <c r="A3326" t="s">
        <v>304</v>
      </c>
      <c r="B3326" t="s">
        <v>305</v>
      </c>
      <c r="D3326" t="s">
        <v>14</v>
      </c>
      <c r="E3326">
        <v>7.4999999999999997E-2</v>
      </c>
      <c r="F3326" s="2"/>
      <c r="G3326" s="2"/>
    </row>
    <row r="3327" spans="1:7" customFormat="1" x14ac:dyDescent="0.25">
      <c r="A3327" t="s">
        <v>306</v>
      </c>
      <c r="B3327" t="s">
        <v>305</v>
      </c>
      <c r="D3327" t="s">
        <v>14</v>
      </c>
      <c r="E3327">
        <v>7.4999999999999997E-2</v>
      </c>
      <c r="F3327" s="2">
        <v>6383</v>
      </c>
      <c r="G3327" s="2">
        <v>478.73</v>
      </c>
    </row>
    <row r="3328" spans="1:7" customFormat="1" x14ac:dyDescent="0.25">
      <c r="A3328" t="s">
        <v>54</v>
      </c>
      <c r="B3328" t="s">
        <v>55</v>
      </c>
      <c r="D3328" t="s">
        <v>56</v>
      </c>
      <c r="E3328">
        <v>7.4999999999999997E-2</v>
      </c>
      <c r="F3328" s="2">
        <v>1543.99</v>
      </c>
      <c r="G3328" s="2">
        <v>115.8</v>
      </c>
    </row>
    <row r="3329" spans="1:7" customFormat="1" x14ac:dyDescent="0.25">
      <c r="A3329" t="s">
        <v>307</v>
      </c>
      <c r="B3329" t="s">
        <v>308</v>
      </c>
      <c r="D3329" t="s">
        <v>246</v>
      </c>
      <c r="E3329">
        <v>0.01</v>
      </c>
      <c r="F3329" s="2"/>
      <c r="G3329" s="2"/>
    </row>
    <row r="3330" spans="1:7" customFormat="1" x14ac:dyDescent="0.25">
      <c r="A3330" t="s">
        <v>247</v>
      </c>
      <c r="B3330" t="s">
        <v>248</v>
      </c>
      <c r="D3330" t="s">
        <v>14</v>
      </c>
      <c r="E3330">
        <v>2E-3</v>
      </c>
      <c r="F3330" s="2"/>
      <c r="G3330" s="2"/>
    </row>
    <row r="3331" spans="1:7" customFormat="1" x14ac:dyDescent="0.25">
      <c r="A3331" t="s">
        <v>249</v>
      </c>
      <c r="B3331" t="s">
        <v>248</v>
      </c>
      <c r="D3331" t="s">
        <v>14</v>
      </c>
      <c r="E3331">
        <v>2E-3</v>
      </c>
      <c r="F3331" s="2">
        <v>5418</v>
      </c>
      <c r="G3331" s="2">
        <v>10.84</v>
      </c>
    </row>
    <row r="3332" spans="1:7" customFormat="1" x14ac:dyDescent="0.25">
      <c r="A3332" t="s">
        <v>54</v>
      </c>
      <c r="B3332" t="s">
        <v>55</v>
      </c>
      <c r="D3332" t="s">
        <v>56</v>
      </c>
      <c r="E3332">
        <v>2E-3</v>
      </c>
      <c r="F3332" s="2">
        <v>1543.99</v>
      </c>
      <c r="G3332" s="2">
        <v>3.09</v>
      </c>
    </row>
    <row r="3333" spans="1:7" customFormat="1" x14ac:dyDescent="0.25">
      <c r="A3333" t="s">
        <v>279</v>
      </c>
      <c r="B3333" t="s">
        <v>280</v>
      </c>
      <c r="D3333" t="s">
        <v>88</v>
      </c>
      <c r="E3333" s="1">
        <v>2912</v>
      </c>
      <c r="F3333" s="2">
        <v>0.65</v>
      </c>
      <c r="G3333" s="2"/>
    </row>
    <row r="3334" spans="1:7" customFormat="1" x14ac:dyDescent="0.25">
      <c r="A3334" t="s">
        <v>290</v>
      </c>
      <c r="B3334" t="s">
        <v>291</v>
      </c>
      <c r="D3334" t="s">
        <v>65</v>
      </c>
      <c r="E3334">
        <v>3.2000000000000001E-2</v>
      </c>
      <c r="F3334" s="2">
        <v>300</v>
      </c>
      <c r="G3334" s="2">
        <v>9.4499999999999993</v>
      </c>
    </row>
    <row r="3335" spans="1:7" customFormat="1" x14ac:dyDescent="0.25">
      <c r="A3335" t="s">
        <v>466</v>
      </c>
      <c r="B3335" t="s">
        <v>467</v>
      </c>
      <c r="D3335" t="s">
        <v>65</v>
      </c>
      <c r="E3335">
        <v>1</v>
      </c>
      <c r="F3335" s="2">
        <v>1532</v>
      </c>
      <c r="G3335" s="2">
        <v>1532</v>
      </c>
    </row>
    <row r="3336" spans="1:7" customFormat="1" x14ac:dyDescent="0.25">
      <c r="A3336" t="s">
        <v>311</v>
      </c>
      <c r="B3336" t="s">
        <v>312</v>
      </c>
      <c r="D3336" t="s">
        <v>65</v>
      </c>
      <c r="E3336">
        <v>2.5000000000000001E-2</v>
      </c>
      <c r="F3336" s="2"/>
      <c r="G3336" s="2"/>
    </row>
    <row r="3337" spans="1:7" customFormat="1" x14ac:dyDescent="0.25">
      <c r="A3337" t="s">
        <v>313</v>
      </c>
      <c r="B3337" t="s">
        <v>314</v>
      </c>
      <c r="D3337" t="s">
        <v>65</v>
      </c>
      <c r="E3337">
        <v>1.05</v>
      </c>
      <c r="F3337" s="2">
        <v>50</v>
      </c>
      <c r="G3337" s="2">
        <v>52.5</v>
      </c>
    </row>
    <row r="3338" spans="1:7" customFormat="1" x14ac:dyDescent="0.25">
      <c r="A3338" t="s">
        <v>315</v>
      </c>
      <c r="B3338" t="s">
        <v>316</v>
      </c>
      <c r="D3338" t="s">
        <v>79</v>
      </c>
      <c r="E3338" s="1">
        <v>390000</v>
      </c>
      <c r="F3338" s="2">
        <v>34.57</v>
      </c>
      <c r="G3338" s="2"/>
    </row>
    <row r="3339" spans="1:7" customFormat="1" x14ac:dyDescent="0.25">
      <c r="F3339" s="2"/>
      <c r="G3339" s="2"/>
    </row>
    <row r="3340" spans="1:7" x14ac:dyDescent="0.25">
      <c r="A3340" s="3"/>
      <c r="B3340" s="3"/>
      <c r="C3340" s="3"/>
      <c r="D3340" s="5" t="s">
        <v>31</v>
      </c>
      <c r="E3340" s="3"/>
      <c r="F3340" s="4"/>
      <c r="G3340" s="4">
        <v>1594.6</v>
      </c>
    </row>
    <row r="3341" spans="1:7" x14ac:dyDescent="0.25">
      <c r="A3341" s="3"/>
      <c r="B3341" s="3"/>
      <c r="C3341" s="3"/>
      <c r="D3341" s="5" t="s">
        <v>32</v>
      </c>
      <c r="E3341" s="3"/>
      <c r="F3341" s="4"/>
      <c r="G3341" s="4">
        <v>489.57</v>
      </c>
    </row>
    <row r="3342" spans="1:7" x14ac:dyDescent="0.25">
      <c r="A3342" s="3"/>
      <c r="B3342" s="3"/>
      <c r="C3342" s="3"/>
      <c r="D3342" s="5" t="s">
        <v>33</v>
      </c>
      <c r="E3342" s="3"/>
      <c r="F3342" s="4"/>
      <c r="G3342" s="4">
        <v>118.89</v>
      </c>
    </row>
    <row r="3343" spans="1:7" x14ac:dyDescent="0.25">
      <c r="A3343" s="3"/>
      <c r="B3343" s="3"/>
      <c r="C3343" s="3"/>
      <c r="D3343" s="5" t="s">
        <v>34</v>
      </c>
      <c r="E3343" s="3"/>
      <c r="F3343" s="4"/>
      <c r="G3343" s="4">
        <v>34.57</v>
      </c>
    </row>
    <row r="3344" spans="1:7" customFormat="1" x14ac:dyDescent="0.25">
      <c r="F3344" s="2"/>
      <c r="G3344" s="2"/>
    </row>
    <row r="3345" spans="1:7" x14ac:dyDescent="0.25">
      <c r="A3345" s="3"/>
      <c r="B3345" s="5"/>
      <c r="C3345" s="5"/>
      <c r="D3345" s="5" t="s">
        <v>35</v>
      </c>
      <c r="E3345" s="3"/>
      <c r="F3345" s="4"/>
      <c r="G3345" s="4">
        <v>2234.13</v>
      </c>
    </row>
    <row r="3346" spans="1:7" x14ac:dyDescent="0.25">
      <c r="A3346" s="3"/>
      <c r="B3346" s="5"/>
      <c r="C3346" s="5"/>
      <c r="D3346" s="5" t="s">
        <v>36</v>
      </c>
      <c r="E3346" s="3"/>
      <c r="F3346" s="4"/>
      <c r="G3346" s="4">
        <v>7716685.0199999996</v>
      </c>
    </row>
    <row r="3347" spans="1:7" x14ac:dyDescent="0.25">
      <c r="A3347" s="6" t="s">
        <v>607</v>
      </c>
      <c r="B3347" s="6" t="s">
        <v>608</v>
      </c>
      <c r="C3347" s="6"/>
      <c r="D3347" s="6" t="s">
        <v>88</v>
      </c>
      <c r="E3347" s="7">
        <v>418</v>
      </c>
      <c r="F3347" s="7"/>
      <c r="G3347" s="7"/>
    </row>
    <row r="3348" spans="1:7" customFormat="1" x14ac:dyDescent="0.25">
      <c r="F3348" s="2"/>
      <c r="G3348" s="2"/>
    </row>
    <row r="3349" spans="1:7" x14ac:dyDescent="0.25">
      <c r="A3349" s="3"/>
      <c r="B3349" s="3"/>
      <c r="C3349" s="3"/>
      <c r="D3349" s="3"/>
      <c r="E3349" s="3"/>
      <c r="F3349" s="4"/>
      <c r="G3349" s="4"/>
    </row>
    <row r="3350" spans="1:7" x14ac:dyDescent="0.25">
      <c r="A3350" s="12" t="s">
        <v>5</v>
      </c>
      <c r="B3350" s="12" t="s">
        <v>6</v>
      </c>
      <c r="C3350" s="12"/>
      <c r="D3350" s="8" t="s">
        <v>7</v>
      </c>
      <c r="E3350" s="8" t="s">
        <v>8</v>
      </c>
      <c r="F3350" s="9" t="s">
        <v>4</v>
      </c>
      <c r="G3350" s="9" t="s">
        <v>1205</v>
      </c>
    </row>
    <row r="3351" spans="1:7" x14ac:dyDescent="0.25">
      <c r="F3351" s="8" t="s">
        <v>9</v>
      </c>
      <c r="G3351" s="8" t="s">
        <v>9</v>
      </c>
    </row>
    <row r="3352" spans="1:7" customFormat="1" x14ac:dyDescent="0.25">
      <c r="F3352" s="2"/>
      <c r="G3352" s="2"/>
    </row>
    <row r="3353" spans="1:7" customFormat="1" x14ac:dyDescent="0.25">
      <c r="A3353" t="s">
        <v>609</v>
      </c>
      <c r="B3353" t="s">
        <v>610</v>
      </c>
      <c r="D3353" t="s">
        <v>59</v>
      </c>
      <c r="E3353">
        <v>1</v>
      </c>
      <c r="F3353" s="2"/>
      <c r="G3353" s="2"/>
    </row>
    <row r="3354" spans="1:7" customFormat="1" x14ac:dyDescent="0.25">
      <c r="A3354" t="s">
        <v>111</v>
      </c>
      <c r="B3354" t="s">
        <v>112</v>
      </c>
      <c r="D3354" t="s">
        <v>14</v>
      </c>
      <c r="E3354">
        <v>1.2</v>
      </c>
      <c r="F3354" s="2"/>
      <c r="G3354" s="2"/>
    </row>
    <row r="3355" spans="1:7" customFormat="1" x14ac:dyDescent="0.25">
      <c r="A3355" t="s">
        <v>113</v>
      </c>
      <c r="B3355" t="s">
        <v>114</v>
      </c>
      <c r="D3355" t="s">
        <v>14</v>
      </c>
      <c r="E3355">
        <v>1.2</v>
      </c>
      <c r="F3355" s="2">
        <v>5418</v>
      </c>
      <c r="G3355" s="2">
        <v>6501.6</v>
      </c>
    </row>
    <row r="3356" spans="1:7" customFormat="1" x14ac:dyDescent="0.25">
      <c r="A3356" t="s">
        <v>54</v>
      </c>
      <c r="B3356" t="s">
        <v>55</v>
      </c>
      <c r="D3356" t="s">
        <v>56</v>
      </c>
      <c r="E3356">
        <v>1.2</v>
      </c>
      <c r="F3356" s="2">
        <v>1543.99</v>
      </c>
      <c r="G3356" s="2">
        <v>1852.79</v>
      </c>
    </row>
    <row r="3357" spans="1:7" customFormat="1" x14ac:dyDescent="0.25">
      <c r="A3357" t="s">
        <v>611</v>
      </c>
      <c r="B3357" t="s">
        <v>612</v>
      </c>
      <c r="D3357" t="s">
        <v>88</v>
      </c>
      <c r="E3357">
        <v>1</v>
      </c>
      <c r="F3357" s="2">
        <v>18400</v>
      </c>
      <c r="G3357" s="2">
        <v>18400</v>
      </c>
    </row>
    <row r="3358" spans="1:7" customFormat="1" x14ac:dyDescent="0.25">
      <c r="A3358" t="s">
        <v>613</v>
      </c>
      <c r="B3358" t="s">
        <v>614</v>
      </c>
      <c r="D3358" t="s">
        <v>30</v>
      </c>
      <c r="E3358">
        <v>1</v>
      </c>
      <c r="F3358" s="2">
        <v>950</v>
      </c>
      <c r="G3358" s="2">
        <v>950</v>
      </c>
    </row>
    <row r="3359" spans="1:7" customFormat="1" x14ac:dyDescent="0.25">
      <c r="A3359" t="s">
        <v>615</v>
      </c>
      <c r="B3359" t="s">
        <v>616</v>
      </c>
      <c r="D3359" t="s">
        <v>76</v>
      </c>
      <c r="E3359">
        <v>1E-3</v>
      </c>
      <c r="F3359" s="2">
        <v>390000</v>
      </c>
      <c r="G3359" s="2">
        <v>347.97</v>
      </c>
    </row>
    <row r="3360" spans="1:7" customFormat="1" x14ac:dyDescent="0.25">
      <c r="F3360" s="2"/>
      <c r="G3360" s="2"/>
    </row>
    <row r="3361" spans="1:7" x14ac:dyDescent="0.25">
      <c r="A3361" s="3"/>
      <c r="B3361" s="3"/>
      <c r="C3361" s="3"/>
      <c r="D3361" s="5" t="s">
        <v>31</v>
      </c>
      <c r="E3361" s="3"/>
      <c r="F3361" s="4"/>
      <c r="G3361" s="4">
        <v>19350</v>
      </c>
    </row>
    <row r="3362" spans="1:7" x14ac:dyDescent="0.25">
      <c r="A3362" s="3"/>
      <c r="B3362" s="3"/>
      <c r="C3362" s="3"/>
      <c r="D3362" s="5" t="s">
        <v>32</v>
      </c>
      <c r="E3362" s="3"/>
      <c r="F3362" s="4"/>
      <c r="G3362" s="4">
        <v>6501.6</v>
      </c>
    </row>
    <row r="3363" spans="1:7" x14ac:dyDescent="0.25">
      <c r="A3363" s="3"/>
      <c r="B3363" s="3"/>
      <c r="C3363" s="3"/>
      <c r="D3363" s="5" t="s">
        <v>33</v>
      </c>
      <c r="E3363" s="3"/>
      <c r="F3363" s="4"/>
      <c r="G3363" s="4">
        <v>1852.79</v>
      </c>
    </row>
    <row r="3364" spans="1:7" x14ac:dyDescent="0.25">
      <c r="A3364" s="3"/>
      <c r="B3364" s="3"/>
      <c r="C3364" s="3"/>
      <c r="D3364" s="5" t="s">
        <v>34</v>
      </c>
      <c r="E3364" s="3"/>
      <c r="F3364" s="4"/>
      <c r="G3364" s="4">
        <v>347.97</v>
      </c>
    </row>
    <row r="3365" spans="1:7" customFormat="1" x14ac:dyDescent="0.25">
      <c r="F3365" s="2"/>
      <c r="G3365" s="2"/>
    </row>
    <row r="3366" spans="1:7" x14ac:dyDescent="0.25">
      <c r="A3366" s="3"/>
      <c r="B3366" s="5"/>
      <c r="C3366" s="5"/>
      <c r="D3366" s="5" t="s">
        <v>35</v>
      </c>
      <c r="E3366" s="3"/>
      <c r="F3366" s="4"/>
      <c r="G3366" s="4">
        <v>28052.36</v>
      </c>
    </row>
    <row r="3367" spans="1:7" x14ac:dyDescent="0.25">
      <c r="A3367" s="3"/>
      <c r="B3367" s="5"/>
      <c r="C3367" s="5"/>
      <c r="D3367" s="5" t="s">
        <v>36</v>
      </c>
      <c r="E3367" s="3"/>
      <c r="F3367" s="4"/>
      <c r="G3367" s="4">
        <v>11725886.48</v>
      </c>
    </row>
    <row r="3368" spans="1:7" x14ac:dyDescent="0.25">
      <c r="A3368" s="6" t="s">
        <v>617</v>
      </c>
      <c r="B3368" s="6" t="s">
        <v>618</v>
      </c>
      <c r="C3368" s="6"/>
      <c r="D3368" s="6" t="s">
        <v>88</v>
      </c>
      <c r="E3368" s="7">
        <v>40</v>
      </c>
      <c r="F3368" s="7"/>
      <c r="G3368" s="7"/>
    </row>
    <row r="3369" spans="1:7" customFormat="1" x14ac:dyDescent="0.25">
      <c r="F3369" s="2"/>
      <c r="G3369" s="2"/>
    </row>
    <row r="3370" spans="1:7" x14ac:dyDescent="0.25">
      <c r="A3370" s="3"/>
      <c r="B3370" s="3"/>
      <c r="C3370" s="3"/>
      <c r="D3370" s="3"/>
      <c r="E3370" s="3"/>
      <c r="F3370" s="4"/>
      <c r="G3370" s="4"/>
    </row>
    <row r="3371" spans="1:7" x14ac:dyDescent="0.25">
      <c r="A3371" s="12" t="s">
        <v>5</v>
      </c>
      <c r="B3371" s="12" t="s">
        <v>6</v>
      </c>
      <c r="C3371" s="12"/>
      <c r="D3371" s="8" t="s">
        <v>7</v>
      </c>
      <c r="E3371" s="8" t="s">
        <v>8</v>
      </c>
      <c r="F3371" s="9" t="s">
        <v>4</v>
      </c>
      <c r="G3371" s="9" t="s">
        <v>1205</v>
      </c>
    </row>
    <row r="3372" spans="1:7" x14ac:dyDescent="0.25">
      <c r="F3372" s="8" t="s">
        <v>9</v>
      </c>
      <c r="G3372" s="8" t="s">
        <v>9</v>
      </c>
    </row>
    <row r="3373" spans="1:7" customFormat="1" x14ac:dyDescent="0.25">
      <c r="F3373" s="2"/>
      <c r="G3373" s="2"/>
    </row>
    <row r="3374" spans="1:7" customFormat="1" x14ac:dyDescent="0.25">
      <c r="A3374" t="s">
        <v>619</v>
      </c>
      <c r="B3374" t="s">
        <v>620</v>
      </c>
      <c r="D3374" t="s">
        <v>59</v>
      </c>
      <c r="E3374">
        <v>1</v>
      </c>
      <c r="F3374" s="2"/>
      <c r="G3374" s="2"/>
    </row>
    <row r="3375" spans="1:7" customFormat="1" x14ac:dyDescent="0.25">
      <c r="A3375" t="s">
        <v>111</v>
      </c>
      <c r="B3375" t="s">
        <v>112</v>
      </c>
      <c r="D3375" t="s">
        <v>14</v>
      </c>
      <c r="E3375">
        <v>1</v>
      </c>
      <c r="F3375" s="2"/>
      <c r="G3375" s="2"/>
    </row>
    <row r="3376" spans="1:7" customFormat="1" x14ac:dyDescent="0.25">
      <c r="A3376" t="s">
        <v>113</v>
      </c>
      <c r="B3376" t="s">
        <v>114</v>
      </c>
      <c r="D3376" t="s">
        <v>14</v>
      </c>
      <c r="E3376">
        <v>1</v>
      </c>
      <c r="F3376" s="2">
        <v>5418</v>
      </c>
      <c r="G3376" s="2">
        <v>5418</v>
      </c>
    </row>
    <row r="3377" spans="1:7" customFormat="1" x14ac:dyDescent="0.25">
      <c r="A3377" t="s">
        <v>54</v>
      </c>
      <c r="B3377" t="s">
        <v>55</v>
      </c>
      <c r="D3377" t="s">
        <v>56</v>
      </c>
      <c r="E3377">
        <v>1</v>
      </c>
      <c r="F3377" s="2">
        <v>1543.99</v>
      </c>
      <c r="G3377" s="2">
        <v>1543.99</v>
      </c>
    </row>
    <row r="3378" spans="1:7" customFormat="1" x14ac:dyDescent="0.25">
      <c r="A3378" t="s">
        <v>621</v>
      </c>
      <c r="B3378" t="s">
        <v>622</v>
      </c>
      <c r="D3378" t="s">
        <v>88</v>
      </c>
      <c r="E3378">
        <v>1</v>
      </c>
      <c r="F3378" s="2">
        <v>4550</v>
      </c>
      <c r="G3378" s="2">
        <v>4550</v>
      </c>
    </row>
    <row r="3379" spans="1:7" customFormat="1" x14ac:dyDescent="0.25">
      <c r="A3379" t="s">
        <v>623</v>
      </c>
      <c r="B3379" t="s">
        <v>614</v>
      </c>
      <c r="D3379" t="s">
        <v>30</v>
      </c>
      <c r="E3379">
        <v>1</v>
      </c>
      <c r="F3379" s="2">
        <v>950</v>
      </c>
      <c r="G3379" s="2">
        <v>950</v>
      </c>
    </row>
    <row r="3380" spans="1:7" customFormat="1" x14ac:dyDescent="0.25">
      <c r="A3380" t="s">
        <v>615</v>
      </c>
      <c r="B3380" t="s">
        <v>616</v>
      </c>
      <c r="D3380" t="s">
        <v>76</v>
      </c>
      <c r="E3380">
        <v>1E-3</v>
      </c>
      <c r="F3380" s="2">
        <v>390000</v>
      </c>
      <c r="G3380" s="2">
        <v>347.97</v>
      </c>
    </row>
    <row r="3381" spans="1:7" customFormat="1" x14ac:dyDescent="0.25">
      <c r="F3381" s="2"/>
      <c r="G3381" s="2"/>
    </row>
    <row r="3382" spans="1:7" x14ac:dyDescent="0.25">
      <c r="A3382" s="3"/>
      <c r="B3382" s="3"/>
      <c r="C3382" s="3"/>
      <c r="D3382" s="5" t="s">
        <v>31</v>
      </c>
      <c r="E3382" s="3"/>
      <c r="F3382" s="4"/>
      <c r="G3382" s="4">
        <v>5500</v>
      </c>
    </row>
    <row r="3383" spans="1:7" x14ac:dyDescent="0.25">
      <c r="A3383" s="3"/>
      <c r="B3383" s="3"/>
      <c r="C3383" s="3"/>
      <c r="D3383" s="5" t="s">
        <v>32</v>
      </c>
      <c r="E3383" s="3"/>
      <c r="F3383" s="4"/>
      <c r="G3383" s="4">
        <v>5418</v>
      </c>
    </row>
    <row r="3384" spans="1:7" x14ac:dyDescent="0.25">
      <c r="A3384" s="3"/>
      <c r="B3384" s="3"/>
      <c r="C3384" s="3"/>
      <c r="D3384" s="5" t="s">
        <v>33</v>
      </c>
      <c r="E3384" s="3"/>
      <c r="F3384" s="4"/>
      <c r="G3384" s="4">
        <v>1543.99</v>
      </c>
    </row>
    <row r="3385" spans="1:7" x14ac:dyDescent="0.25">
      <c r="A3385" s="3"/>
      <c r="B3385" s="3"/>
      <c r="C3385" s="3"/>
      <c r="D3385" s="5" t="s">
        <v>34</v>
      </c>
      <c r="E3385" s="3"/>
      <c r="F3385" s="4"/>
      <c r="G3385" s="4">
        <v>347.97</v>
      </c>
    </row>
    <row r="3386" spans="1:7" customFormat="1" x14ac:dyDescent="0.25">
      <c r="F3386" s="2"/>
      <c r="G3386" s="2"/>
    </row>
    <row r="3387" spans="1:7" x14ac:dyDescent="0.25">
      <c r="A3387" s="3"/>
      <c r="B3387" s="5"/>
      <c r="C3387" s="5"/>
      <c r="D3387" s="5" t="s">
        <v>35</v>
      </c>
      <c r="E3387" s="3"/>
      <c r="F3387" s="4"/>
      <c r="G3387" s="4">
        <v>12809.96</v>
      </c>
    </row>
    <row r="3388" spans="1:7" x14ac:dyDescent="0.25">
      <c r="A3388" s="3"/>
      <c r="B3388" s="5"/>
      <c r="C3388" s="5"/>
      <c r="D3388" s="5" t="s">
        <v>36</v>
      </c>
      <c r="E3388" s="3"/>
      <c r="F3388" s="4"/>
      <c r="G3388" s="4">
        <v>512398.4</v>
      </c>
    </row>
    <row r="3389" spans="1:7" x14ac:dyDescent="0.25">
      <c r="A3389" s="6" t="s">
        <v>624</v>
      </c>
      <c r="B3389" s="6" t="s">
        <v>625</v>
      </c>
      <c r="C3389" s="6"/>
      <c r="D3389" s="6" t="s">
        <v>79</v>
      </c>
      <c r="E3389" s="7">
        <v>2</v>
      </c>
      <c r="F3389" s="7"/>
      <c r="G3389" s="7"/>
    </row>
    <row r="3390" spans="1:7" customFormat="1" x14ac:dyDescent="0.25">
      <c r="F3390" s="2"/>
      <c r="G3390" s="2"/>
    </row>
    <row r="3391" spans="1:7" x14ac:dyDescent="0.25">
      <c r="A3391" s="3"/>
      <c r="B3391" s="3"/>
      <c r="C3391" s="3"/>
      <c r="D3391" s="3"/>
      <c r="E3391" s="3"/>
      <c r="F3391" s="4"/>
      <c r="G3391" s="4"/>
    </row>
    <row r="3392" spans="1:7" x14ac:dyDescent="0.25">
      <c r="A3392" s="12" t="s">
        <v>5</v>
      </c>
      <c r="B3392" s="12" t="s">
        <v>6</v>
      </c>
      <c r="C3392" s="12"/>
      <c r="D3392" s="8" t="s">
        <v>7</v>
      </c>
      <c r="E3392" s="8" t="s">
        <v>8</v>
      </c>
      <c r="F3392" s="9" t="s">
        <v>4</v>
      </c>
      <c r="G3392" s="9" t="s">
        <v>1205</v>
      </c>
    </row>
    <row r="3393" spans="1:7" x14ac:dyDescent="0.25">
      <c r="F3393" s="8" t="s">
        <v>9</v>
      </c>
      <c r="G3393" s="8" t="s">
        <v>9</v>
      </c>
    </row>
    <row r="3394" spans="1:7" customFormat="1" x14ac:dyDescent="0.25">
      <c r="F3394" s="2"/>
      <c r="G3394" s="2"/>
    </row>
    <row r="3395" spans="1:7" customFormat="1" x14ac:dyDescent="0.25">
      <c r="A3395" t="s">
        <v>357</v>
      </c>
      <c r="B3395" t="s">
        <v>358</v>
      </c>
      <c r="D3395" t="s">
        <v>88</v>
      </c>
      <c r="E3395">
        <v>4.2</v>
      </c>
      <c r="F3395" s="2">
        <v>118007</v>
      </c>
      <c r="G3395" s="2">
        <v>495629.4</v>
      </c>
    </row>
    <row r="3396" spans="1:7" customFormat="1" x14ac:dyDescent="0.25">
      <c r="F3396" s="2"/>
      <c r="G3396" s="2"/>
    </row>
    <row r="3397" spans="1:7" x14ac:dyDescent="0.25">
      <c r="A3397" s="3"/>
      <c r="B3397" s="3"/>
      <c r="C3397" s="3"/>
      <c r="D3397" s="5" t="s">
        <v>34</v>
      </c>
      <c r="E3397" s="3"/>
      <c r="F3397" s="4"/>
      <c r="G3397" s="4">
        <v>495629.4</v>
      </c>
    </row>
    <row r="3398" spans="1:7" customFormat="1" x14ac:dyDescent="0.25">
      <c r="F3398" s="2"/>
      <c r="G3398" s="2"/>
    </row>
    <row r="3399" spans="1:7" x14ac:dyDescent="0.25">
      <c r="A3399" s="3"/>
      <c r="B3399" s="5"/>
      <c r="C3399" s="5"/>
      <c r="D3399" s="5" t="s">
        <v>35</v>
      </c>
      <c r="E3399" s="3"/>
      <c r="F3399" s="4"/>
      <c r="G3399" s="4">
        <v>495629.4</v>
      </c>
    </row>
    <row r="3400" spans="1:7" x14ac:dyDescent="0.25">
      <c r="A3400" s="3"/>
      <c r="B3400" s="5"/>
      <c r="C3400" s="5"/>
      <c r="D3400" s="5" t="s">
        <v>36</v>
      </c>
      <c r="E3400" s="3"/>
      <c r="F3400" s="4"/>
      <c r="G3400" s="4">
        <v>991258.8</v>
      </c>
    </row>
    <row r="3401" spans="1:7" x14ac:dyDescent="0.25">
      <c r="A3401" s="6" t="s">
        <v>626</v>
      </c>
      <c r="B3401" s="6" t="s">
        <v>627</v>
      </c>
      <c r="C3401" s="6"/>
      <c r="D3401" s="6" t="s">
        <v>79</v>
      </c>
      <c r="E3401" s="7">
        <v>2</v>
      </c>
      <c r="F3401" s="7"/>
      <c r="G3401" s="7"/>
    </row>
    <row r="3402" spans="1:7" customFormat="1" x14ac:dyDescent="0.25">
      <c r="F3402" s="2"/>
      <c r="G3402" s="2"/>
    </row>
    <row r="3403" spans="1:7" x14ac:dyDescent="0.25">
      <c r="A3403" s="3"/>
      <c r="B3403" s="3"/>
      <c r="C3403" s="3"/>
      <c r="D3403" s="3"/>
      <c r="E3403" s="3"/>
      <c r="F3403" s="4"/>
      <c r="G3403" s="4"/>
    </row>
    <row r="3404" spans="1:7" x14ac:dyDescent="0.25">
      <c r="A3404" s="12" t="s">
        <v>5</v>
      </c>
      <c r="B3404" s="12" t="s">
        <v>6</v>
      </c>
      <c r="C3404" s="12"/>
      <c r="D3404" s="8" t="s">
        <v>7</v>
      </c>
      <c r="E3404" s="8" t="s">
        <v>8</v>
      </c>
      <c r="F3404" s="9" t="s">
        <v>4</v>
      </c>
      <c r="G3404" s="9" t="s">
        <v>1205</v>
      </c>
    </row>
    <row r="3405" spans="1:7" x14ac:dyDescent="0.25">
      <c r="F3405" s="8" t="s">
        <v>9</v>
      </c>
      <c r="G3405" s="8" t="s">
        <v>9</v>
      </c>
    </row>
    <row r="3406" spans="1:7" customFormat="1" x14ac:dyDescent="0.25">
      <c r="F3406" s="2"/>
      <c r="G3406" s="2"/>
    </row>
    <row r="3407" spans="1:7" customFormat="1" x14ac:dyDescent="0.25">
      <c r="A3407" t="s">
        <v>628</v>
      </c>
      <c r="B3407" t="s">
        <v>629</v>
      </c>
      <c r="D3407" t="s">
        <v>59</v>
      </c>
      <c r="E3407">
        <v>1</v>
      </c>
      <c r="F3407" s="2"/>
      <c r="G3407" s="2"/>
    </row>
    <row r="3408" spans="1:7" customFormat="1" x14ac:dyDescent="0.25">
      <c r="A3408" t="s">
        <v>50</v>
      </c>
      <c r="B3408" t="s">
        <v>51</v>
      </c>
      <c r="D3408" t="s">
        <v>14</v>
      </c>
      <c r="E3408">
        <v>40</v>
      </c>
      <c r="F3408" s="2"/>
      <c r="G3408" s="2"/>
    </row>
    <row r="3409" spans="1:7" customFormat="1" x14ac:dyDescent="0.25">
      <c r="A3409" t="s">
        <v>52</v>
      </c>
      <c r="B3409" t="s">
        <v>53</v>
      </c>
      <c r="D3409" t="s">
        <v>14</v>
      </c>
      <c r="E3409">
        <v>40</v>
      </c>
      <c r="F3409" s="2">
        <v>5418</v>
      </c>
      <c r="G3409" s="2">
        <v>216720</v>
      </c>
    </row>
    <row r="3410" spans="1:7" customFormat="1" x14ac:dyDescent="0.25">
      <c r="A3410" t="s">
        <v>54</v>
      </c>
      <c r="B3410" t="s">
        <v>55</v>
      </c>
      <c r="D3410" t="s">
        <v>56</v>
      </c>
      <c r="E3410">
        <v>40</v>
      </c>
      <c r="F3410" s="2">
        <v>1543.99</v>
      </c>
      <c r="G3410" s="2">
        <v>61759.6</v>
      </c>
    </row>
    <row r="3411" spans="1:7" customFormat="1" x14ac:dyDescent="0.25">
      <c r="A3411" t="s">
        <v>630</v>
      </c>
      <c r="B3411" t="s">
        <v>631</v>
      </c>
      <c r="D3411" t="s">
        <v>59</v>
      </c>
      <c r="E3411">
        <v>1</v>
      </c>
      <c r="F3411" s="2">
        <v>850000</v>
      </c>
      <c r="G3411" s="2">
        <v>850000</v>
      </c>
    </row>
    <row r="3412" spans="1:7" customFormat="1" x14ac:dyDescent="0.25">
      <c r="A3412" t="s">
        <v>84</v>
      </c>
      <c r="B3412" t="s">
        <v>85</v>
      </c>
      <c r="D3412" t="s">
        <v>76</v>
      </c>
      <c r="E3412">
        <v>0.125</v>
      </c>
      <c r="F3412" s="2">
        <v>390000</v>
      </c>
      <c r="G3412" s="2">
        <v>48750</v>
      </c>
    </row>
    <row r="3413" spans="1:7" customFormat="1" x14ac:dyDescent="0.25">
      <c r="F3413" s="2"/>
      <c r="G3413" s="2"/>
    </row>
    <row r="3414" spans="1:7" x14ac:dyDescent="0.25">
      <c r="A3414" s="3"/>
      <c r="B3414" s="3"/>
      <c r="C3414" s="3"/>
      <c r="D3414" s="5" t="s">
        <v>31</v>
      </c>
      <c r="E3414" s="3"/>
      <c r="F3414" s="4"/>
      <c r="G3414" s="4">
        <v>850000</v>
      </c>
    </row>
    <row r="3415" spans="1:7" x14ac:dyDescent="0.25">
      <c r="A3415" s="3"/>
      <c r="B3415" s="3"/>
      <c r="C3415" s="3"/>
      <c r="D3415" s="5" t="s">
        <v>32</v>
      </c>
      <c r="E3415" s="3"/>
      <c r="F3415" s="4"/>
      <c r="G3415" s="4">
        <v>216720</v>
      </c>
    </row>
    <row r="3416" spans="1:7" x14ac:dyDescent="0.25">
      <c r="A3416" s="3"/>
      <c r="B3416" s="3"/>
      <c r="C3416" s="3"/>
      <c r="D3416" s="5" t="s">
        <v>33</v>
      </c>
      <c r="E3416" s="3"/>
      <c r="F3416" s="4"/>
      <c r="G3416" s="4">
        <v>61759.6</v>
      </c>
    </row>
    <row r="3417" spans="1:7" x14ac:dyDescent="0.25">
      <c r="A3417" s="3"/>
      <c r="B3417" s="3"/>
      <c r="C3417" s="3"/>
      <c r="D3417" s="5" t="s">
        <v>34</v>
      </c>
      <c r="E3417" s="3"/>
      <c r="F3417" s="4"/>
      <c r="G3417" s="4">
        <v>48750</v>
      </c>
    </row>
    <row r="3418" spans="1:7" customFormat="1" x14ac:dyDescent="0.25">
      <c r="F3418" s="2"/>
      <c r="G3418" s="2"/>
    </row>
    <row r="3419" spans="1:7" x14ac:dyDescent="0.25">
      <c r="A3419" s="3"/>
      <c r="B3419" s="5"/>
      <c r="C3419" s="5"/>
      <c r="D3419" s="5" t="s">
        <v>35</v>
      </c>
      <c r="E3419" s="3"/>
      <c r="F3419" s="4"/>
      <c r="G3419" s="4">
        <v>1177229.6000000001</v>
      </c>
    </row>
    <row r="3420" spans="1:7" x14ac:dyDescent="0.25">
      <c r="A3420" s="3"/>
      <c r="B3420" s="5"/>
      <c r="C3420" s="5"/>
      <c r="D3420" s="5" t="s">
        <v>36</v>
      </c>
      <c r="E3420" s="3"/>
      <c r="F3420" s="4"/>
      <c r="G3420" s="4">
        <v>2354459.2000000002</v>
      </c>
    </row>
    <row r="3421" spans="1:7" x14ac:dyDescent="0.25">
      <c r="A3421" s="6" t="s">
        <v>632</v>
      </c>
      <c r="B3421" s="6" t="s">
        <v>579</v>
      </c>
      <c r="C3421" s="6"/>
      <c r="D3421" s="6" t="s">
        <v>88</v>
      </c>
      <c r="E3421" s="7">
        <v>1200</v>
      </c>
      <c r="F3421" s="7"/>
      <c r="G3421" s="7"/>
    </row>
    <row r="3422" spans="1:7" customFormat="1" x14ac:dyDescent="0.25">
      <c r="F3422" s="2"/>
      <c r="G3422" s="2"/>
    </row>
    <row r="3423" spans="1:7" x14ac:dyDescent="0.25">
      <c r="A3423" s="3"/>
      <c r="B3423" s="3"/>
      <c r="C3423" s="3"/>
      <c r="D3423" s="3"/>
      <c r="E3423" s="3"/>
      <c r="F3423" s="4"/>
      <c r="G3423" s="4"/>
    </row>
    <row r="3424" spans="1:7" x14ac:dyDescent="0.25">
      <c r="A3424" s="12" t="s">
        <v>5</v>
      </c>
      <c r="B3424" s="12" t="s">
        <v>6</v>
      </c>
      <c r="C3424" s="12"/>
      <c r="D3424" s="8" t="s">
        <v>7</v>
      </c>
      <c r="E3424" s="8" t="s">
        <v>8</v>
      </c>
      <c r="F3424" s="9" t="s">
        <v>4</v>
      </c>
      <c r="G3424" s="9" t="s">
        <v>1205</v>
      </c>
    </row>
    <row r="3425" spans="1:7" x14ac:dyDescent="0.25">
      <c r="F3425" s="8" t="s">
        <v>9</v>
      </c>
      <c r="G3425" s="8" t="s">
        <v>9</v>
      </c>
    </row>
    <row r="3426" spans="1:7" customFormat="1" x14ac:dyDescent="0.25">
      <c r="F3426" s="2"/>
      <c r="G3426" s="2"/>
    </row>
    <row r="3427" spans="1:7" customFormat="1" x14ac:dyDescent="0.25">
      <c r="F3427" s="2"/>
      <c r="G3427" s="2"/>
    </row>
    <row r="3428" spans="1:7" customFormat="1" x14ac:dyDescent="0.25">
      <c r="F3428" s="2"/>
      <c r="G3428" s="2"/>
    </row>
    <row r="3429" spans="1:7" x14ac:dyDescent="0.25">
      <c r="A3429" s="3"/>
      <c r="B3429" s="5"/>
      <c r="C3429" s="5"/>
      <c r="D3429" s="5" t="s">
        <v>35</v>
      </c>
      <c r="E3429" s="3"/>
      <c r="F3429" s="4"/>
      <c r="G3429" s="4">
        <v>0</v>
      </c>
    </row>
    <row r="3430" spans="1:7" x14ac:dyDescent="0.25">
      <c r="A3430" s="3"/>
      <c r="B3430" s="5"/>
      <c r="C3430" s="5"/>
      <c r="D3430" s="5" t="s">
        <v>36</v>
      </c>
      <c r="E3430" s="3"/>
      <c r="F3430" s="4"/>
      <c r="G3430" s="4">
        <v>0</v>
      </c>
    </row>
    <row r="3431" spans="1:7" x14ac:dyDescent="0.25">
      <c r="A3431" s="6" t="s">
        <v>633</v>
      </c>
      <c r="B3431" s="6" t="s">
        <v>634</v>
      </c>
      <c r="C3431" s="6"/>
      <c r="D3431" s="6" t="s">
        <v>3</v>
      </c>
      <c r="E3431" s="7">
        <v>45</v>
      </c>
      <c r="F3431" s="7"/>
      <c r="G3431" s="7"/>
    </row>
    <row r="3432" spans="1:7" customFormat="1" x14ac:dyDescent="0.25">
      <c r="F3432" s="2"/>
      <c r="G3432" s="2"/>
    </row>
    <row r="3433" spans="1:7" x14ac:dyDescent="0.25">
      <c r="A3433" s="3"/>
      <c r="B3433" s="3"/>
      <c r="C3433" s="3"/>
      <c r="D3433" s="3"/>
      <c r="E3433" s="3"/>
      <c r="F3433" s="4"/>
      <c r="G3433" s="4"/>
    </row>
    <row r="3434" spans="1:7" x14ac:dyDescent="0.25">
      <c r="A3434" s="12" t="s">
        <v>5</v>
      </c>
      <c r="B3434" s="12" t="s">
        <v>6</v>
      </c>
      <c r="C3434" s="12"/>
      <c r="D3434" s="8" t="s">
        <v>7</v>
      </c>
      <c r="E3434" s="8" t="s">
        <v>8</v>
      </c>
      <c r="F3434" s="9" t="s">
        <v>4</v>
      </c>
      <c r="G3434" s="9" t="s">
        <v>1205</v>
      </c>
    </row>
    <row r="3435" spans="1:7" x14ac:dyDescent="0.25">
      <c r="F3435" s="8" t="s">
        <v>9</v>
      </c>
      <c r="G3435" s="8" t="s">
        <v>9</v>
      </c>
    </row>
    <row r="3436" spans="1:7" customFormat="1" x14ac:dyDescent="0.25">
      <c r="F3436" s="2"/>
      <c r="G3436" s="2"/>
    </row>
    <row r="3437" spans="1:7" customFormat="1" x14ac:dyDescent="0.25">
      <c r="A3437" t="s">
        <v>367</v>
      </c>
      <c r="B3437" t="s">
        <v>368</v>
      </c>
      <c r="D3437" t="s">
        <v>3</v>
      </c>
      <c r="E3437">
        <v>1.2</v>
      </c>
      <c r="F3437" s="2"/>
      <c r="G3437" s="2"/>
    </row>
    <row r="3438" spans="1:7" customFormat="1" x14ac:dyDescent="0.25">
      <c r="A3438" t="s">
        <v>12</v>
      </c>
      <c r="B3438" t="s">
        <v>13</v>
      </c>
      <c r="D3438" t="s">
        <v>14</v>
      </c>
      <c r="E3438">
        <v>1.44</v>
      </c>
      <c r="F3438" s="2"/>
      <c r="G3438" s="2"/>
    </row>
    <row r="3439" spans="1:7" customFormat="1" x14ac:dyDescent="0.25">
      <c r="A3439" t="s">
        <v>15</v>
      </c>
      <c r="B3439" t="s">
        <v>13</v>
      </c>
      <c r="D3439" t="s">
        <v>14</v>
      </c>
      <c r="E3439">
        <v>1.44</v>
      </c>
      <c r="F3439" s="2">
        <v>5209</v>
      </c>
      <c r="G3439" s="2">
        <v>7500.96</v>
      </c>
    </row>
    <row r="3440" spans="1:7" customFormat="1" x14ac:dyDescent="0.25">
      <c r="A3440" t="s">
        <v>16</v>
      </c>
      <c r="B3440" t="s">
        <v>17</v>
      </c>
      <c r="D3440" t="s">
        <v>18</v>
      </c>
      <c r="E3440">
        <v>2.5000000000000001E-2</v>
      </c>
      <c r="F3440" s="2">
        <v>41904</v>
      </c>
      <c r="G3440" s="2">
        <v>1047.5999999999999</v>
      </c>
    </row>
    <row r="3441" spans="1:7" customFormat="1" x14ac:dyDescent="0.25">
      <c r="A3441" t="s">
        <v>41</v>
      </c>
      <c r="B3441" t="s">
        <v>42</v>
      </c>
      <c r="D3441" t="s">
        <v>18</v>
      </c>
      <c r="E3441">
        <v>2.5000000000000001E-2</v>
      </c>
      <c r="F3441" s="2">
        <v>23464</v>
      </c>
      <c r="G3441" s="2">
        <v>586.6</v>
      </c>
    </row>
    <row r="3442" spans="1:7" customFormat="1" x14ac:dyDescent="0.25">
      <c r="A3442" t="s">
        <v>91</v>
      </c>
      <c r="B3442" t="s">
        <v>92</v>
      </c>
      <c r="D3442" t="s">
        <v>18</v>
      </c>
      <c r="E3442">
        <v>0.45</v>
      </c>
      <c r="F3442" s="2">
        <v>3000</v>
      </c>
      <c r="G3442" s="2">
        <v>1350</v>
      </c>
    </row>
    <row r="3443" spans="1:7" customFormat="1" x14ac:dyDescent="0.25">
      <c r="A3443" t="s">
        <v>21</v>
      </c>
      <c r="B3443" t="s">
        <v>22</v>
      </c>
      <c r="D3443" t="s">
        <v>23</v>
      </c>
      <c r="E3443">
        <v>3.6</v>
      </c>
      <c r="F3443" s="2">
        <v>600</v>
      </c>
      <c r="G3443" s="2">
        <v>2160</v>
      </c>
    </row>
    <row r="3444" spans="1:7" customFormat="1" x14ac:dyDescent="0.25">
      <c r="A3444" t="s">
        <v>43</v>
      </c>
      <c r="B3444" t="s">
        <v>44</v>
      </c>
      <c r="D3444" t="s">
        <v>3</v>
      </c>
      <c r="E3444">
        <v>0.65200000000000002</v>
      </c>
      <c r="F3444" s="2">
        <v>9120</v>
      </c>
      <c r="G3444" s="2">
        <v>5942.59</v>
      </c>
    </row>
    <row r="3445" spans="1:7" customFormat="1" x14ac:dyDescent="0.25">
      <c r="A3445" t="s">
        <v>93</v>
      </c>
      <c r="B3445" t="s">
        <v>94</v>
      </c>
      <c r="D3445" t="s">
        <v>95</v>
      </c>
      <c r="E3445">
        <v>0.04</v>
      </c>
      <c r="F3445" s="2">
        <v>45000</v>
      </c>
      <c r="G3445" s="2">
        <v>1800</v>
      </c>
    </row>
    <row r="3446" spans="1:7" customFormat="1" x14ac:dyDescent="0.25">
      <c r="F3446" s="2"/>
      <c r="G3446" s="2"/>
    </row>
    <row r="3447" spans="1:7" x14ac:dyDescent="0.25">
      <c r="A3447" s="3"/>
      <c r="B3447" s="3"/>
      <c r="C3447" s="3"/>
      <c r="D3447" s="5" t="s">
        <v>31</v>
      </c>
      <c r="E3447" s="3"/>
      <c r="F3447" s="4"/>
      <c r="G3447" s="4">
        <v>8102.59</v>
      </c>
    </row>
    <row r="3448" spans="1:7" x14ac:dyDescent="0.25">
      <c r="A3448" s="3"/>
      <c r="B3448" s="3"/>
      <c r="C3448" s="3"/>
      <c r="D3448" s="5" t="s">
        <v>32</v>
      </c>
      <c r="E3448" s="3"/>
      <c r="F3448" s="4"/>
      <c r="G3448" s="4">
        <v>7500.96</v>
      </c>
    </row>
    <row r="3449" spans="1:7" x14ac:dyDescent="0.25">
      <c r="A3449" s="3"/>
      <c r="B3449" s="3"/>
      <c r="C3449" s="3"/>
      <c r="D3449" s="5" t="s">
        <v>33</v>
      </c>
      <c r="E3449" s="3"/>
      <c r="F3449" s="4"/>
      <c r="G3449" s="4">
        <v>2984.2</v>
      </c>
    </row>
    <row r="3450" spans="1:7" x14ac:dyDescent="0.25">
      <c r="A3450" s="3"/>
      <c r="B3450" s="3"/>
      <c r="C3450" s="3"/>
      <c r="D3450" s="5" t="s">
        <v>34</v>
      </c>
      <c r="E3450" s="3"/>
      <c r="F3450" s="4"/>
      <c r="G3450" s="4">
        <v>1800</v>
      </c>
    </row>
    <row r="3451" spans="1:7" customFormat="1" x14ac:dyDescent="0.25">
      <c r="F3451" s="2"/>
      <c r="G3451" s="2"/>
    </row>
    <row r="3452" spans="1:7" x14ac:dyDescent="0.25">
      <c r="A3452" s="3"/>
      <c r="B3452" s="5"/>
      <c r="C3452" s="5"/>
      <c r="D3452" s="5" t="s">
        <v>35</v>
      </c>
      <c r="E3452" s="3"/>
      <c r="F3452" s="4"/>
      <c r="G3452" s="4">
        <v>20387.75</v>
      </c>
    </row>
    <row r="3453" spans="1:7" x14ac:dyDescent="0.25">
      <c r="A3453" s="3"/>
      <c r="B3453" s="5"/>
      <c r="C3453" s="5"/>
      <c r="D3453" s="5" t="s">
        <v>36</v>
      </c>
      <c r="E3453" s="3"/>
      <c r="F3453" s="4"/>
      <c r="G3453" s="4">
        <v>917448.75</v>
      </c>
    </row>
    <row r="3454" spans="1:7" x14ac:dyDescent="0.25">
      <c r="A3454" s="6" t="s">
        <v>635</v>
      </c>
      <c r="B3454" s="6" t="s">
        <v>449</v>
      </c>
      <c r="C3454" s="6"/>
      <c r="D3454" s="6" t="s">
        <v>3</v>
      </c>
      <c r="E3454" s="7">
        <v>45</v>
      </c>
      <c r="F3454" s="7"/>
      <c r="G3454" s="7"/>
    </row>
    <row r="3455" spans="1:7" customFormat="1" x14ac:dyDescent="0.25">
      <c r="F3455" s="2"/>
      <c r="G3455" s="2"/>
    </row>
    <row r="3456" spans="1:7" x14ac:dyDescent="0.25">
      <c r="A3456" s="3"/>
      <c r="B3456" s="3"/>
      <c r="C3456" s="3"/>
      <c r="D3456" s="3"/>
      <c r="E3456" s="3"/>
      <c r="F3456" s="4"/>
      <c r="G3456" s="4"/>
    </row>
    <row r="3457" spans="1:7" x14ac:dyDescent="0.25">
      <c r="A3457" s="12" t="s">
        <v>5</v>
      </c>
      <c r="B3457" s="12" t="s">
        <v>6</v>
      </c>
      <c r="C3457" s="12"/>
      <c r="D3457" s="8" t="s">
        <v>7</v>
      </c>
      <c r="E3457" s="8" t="s">
        <v>8</v>
      </c>
      <c r="F3457" s="9" t="s">
        <v>4</v>
      </c>
      <c r="G3457" s="9" t="s">
        <v>1205</v>
      </c>
    </row>
    <row r="3458" spans="1:7" x14ac:dyDescent="0.25">
      <c r="F3458" s="8" t="s">
        <v>9</v>
      </c>
      <c r="G3458" s="8" t="s">
        <v>9</v>
      </c>
    </row>
    <row r="3459" spans="1:7" customFormat="1" x14ac:dyDescent="0.25">
      <c r="F3459" s="2"/>
      <c r="G3459" s="2"/>
    </row>
    <row r="3460" spans="1:7" customFormat="1" x14ac:dyDescent="0.25">
      <c r="A3460" t="s">
        <v>158</v>
      </c>
      <c r="B3460" t="s">
        <v>159</v>
      </c>
      <c r="D3460" t="s">
        <v>88</v>
      </c>
      <c r="E3460">
        <v>1</v>
      </c>
      <c r="F3460" s="2"/>
      <c r="G3460" s="2"/>
    </row>
    <row r="3461" spans="1:7" customFormat="1" x14ac:dyDescent="0.25">
      <c r="A3461" t="s">
        <v>50</v>
      </c>
      <c r="B3461" t="s">
        <v>51</v>
      </c>
      <c r="D3461" t="s">
        <v>14</v>
      </c>
      <c r="E3461">
        <v>2.4</v>
      </c>
      <c r="F3461" s="2"/>
      <c r="G3461" s="2"/>
    </row>
    <row r="3462" spans="1:7" customFormat="1" x14ac:dyDescent="0.25">
      <c r="A3462" t="s">
        <v>52</v>
      </c>
      <c r="B3462" t="s">
        <v>53</v>
      </c>
      <c r="D3462" t="s">
        <v>14</v>
      </c>
      <c r="E3462">
        <v>2.4</v>
      </c>
      <c r="F3462" s="2">
        <v>5418</v>
      </c>
      <c r="G3462" s="2">
        <v>13003.2</v>
      </c>
    </row>
    <row r="3463" spans="1:7" customFormat="1" x14ac:dyDescent="0.25">
      <c r="A3463" t="s">
        <v>54</v>
      </c>
      <c r="B3463" t="s">
        <v>55</v>
      </c>
      <c r="D3463" t="s">
        <v>56</v>
      </c>
      <c r="E3463">
        <v>2.4</v>
      </c>
      <c r="F3463" s="2">
        <v>1543.99</v>
      </c>
      <c r="G3463" s="2">
        <v>3705.58</v>
      </c>
    </row>
    <row r="3464" spans="1:7" customFormat="1" x14ac:dyDescent="0.25">
      <c r="A3464" t="s">
        <v>160</v>
      </c>
      <c r="B3464" t="s">
        <v>161</v>
      </c>
      <c r="D3464" t="s">
        <v>18</v>
      </c>
      <c r="E3464">
        <v>0.33300000000000002</v>
      </c>
      <c r="F3464" s="2"/>
      <c r="G3464" s="2"/>
    </row>
    <row r="3465" spans="1:7" customFormat="1" x14ac:dyDescent="0.25">
      <c r="A3465" t="s">
        <v>162</v>
      </c>
      <c r="B3465" t="s">
        <v>163</v>
      </c>
      <c r="D3465" t="s">
        <v>164</v>
      </c>
      <c r="E3465">
        <v>7.0000000000000001E-3</v>
      </c>
      <c r="F3465" s="2">
        <v>84000</v>
      </c>
      <c r="G3465" s="2">
        <v>559.44000000000005</v>
      </c>
    </row>
    <row r="3466" spans="1:7" customFormat="1" x14ac:dyDescent="0.25">
      <c r="A3466" t="s">
        <v>165</v>
      </c>
      <c r="B3466" t="s">
        <v>166</v>
      </c>
      <c r="D3466" t="s">
        <v>3</v>
      </c>
      <c r="E3466">
        <v>1.05</v>
      </c>
      <c r="F3466" s="2">
        <v>50500</v>
      </c>
      <c r="G3466" s="2">
        <v>53025</v>
      </c>
    </row>
    <row r="3467" spans="1:7" customFormat="1" x14ac:dyDescent="0.25">
      <c r="A3467" t="s">
        <v>167</v>
      </c>
      <c r="B3467" t="s">
        <v>168</v>
      </c>
      <c r="D3467" t="s">
        <v>3</v>
      </c>
      <c r="E3467">
        <v>1.05</v>
      </c>
      <c r="F3467" s="2">
        <v>8500</v>
      </c>
      <c r="G3467" s="2">
        <v>8925</v>
      </c>
    </row>
    <row r="3468" spans="1:7" customFormat="1" x14ac:dyDescent="0.25">
      <c r="A3468" t="s">
        <v>169</v>
      </c>
      <c r="B3468" t="s">
        <v>170</v>
      </c>
      <c r="D3468" t="s">
        <v>171</v>
      </c>
      <c r="E3468">
        <v>0.2</v>
      </c>
      <c r="F3468" s="2">
        <v>1799</v>
      </c>
      <c r="G3468" s="2">
        <v>359.8</v>
      </c>
    </row>
    <row r="3469" spans="1:7" customFormat="1" x14ac:dyDescent="0.25">
      <c r="A3469" t="s">
        <v>172</v>
      </c>
      <c r="B3469" t="s">
        <v>173</v>
      </c>
      <c r="D3469" t="s">
        <v>174</v>
      </c>
      <c r="E3469">
        <v>0.02</v>
      </c>
      <c r="F3469" s="2">
        <v>95000</v>
      </c>
      <c r="G3469" s="2">
        <v>1900</v>
      </c>
    </row>
    <row r="3470" spans="1:7" customFormat="1" x14ac:dyDescent="0.25">
      <c r="F3470" s="2"/>
      <c r="G3470" s="2"/>
    </row>
    <row r="3471" spans="1:7" x14ac:dyDescent="0.25">
      <c r="A3471" s="3"/>
      <c r="B3471" s="3"/>
      <c r="C3471" s="3"/>
      <c r="D3471" s="5" t="s">
        <v>31</v>
      </c>
      <c r="E3471" s="3"/>
      <c r="F3471" s="4"/>
      <c r="G3471" s="4">
        <v>64209.8</v>
      </c>
    </row>
    <row r="3472" spans="1:7" x14ac:dyDescent="0.25">
      <c r="A3472" s="3"/>
      <c r="B3472" s="3"/>
      <c r="C3472" s="3"/>
      <c r="D3472" s="5" t="s">
        <v>32</v>
      </c>
      <c r="E3472" s="3"/>
      <c r="F3472" s="4"/>
      <c r="G3472" s="4">
        <v>13003.2</v>
      </c>
    </row>
    <row r="3473" spans="1:7" x14ac:dyDescent="0.25">
      <c r="A3473" s="3"/>
      <c r="B3473" s="3"/>
      <c r="C3473" s="3"/>
      <c r="D3473" s="5" t="s">
        <v>33</v>
      </c>
      <c r="E3473" s="3"/>
      <c r="F3473" s="4"/>
      <c r="G3473" s="4">
        <v>4265.0200000000004</v>
      </c>
    </row>
    <row r="3474" spans="1:7" customFormat="1" x14ac:dyDescent="0.25">
      <c r="F3474" s="2"/>
      <c r="G3474" s="2"/>
    </row>
    <row r="3475" spans="1:7" x14ac:dyDescent="0.25">
      <c r="A3475" s="3"/>
      <c r="B3475" s="5"/>
      <c r="C3475" s="5"/>
      <c r="D3475" s="5" t="s">
        <v>35</v>
      </c>
      <c r="E3475" s="3"/>
      <c r="F3475" s="4"/>
      <c r="G3475" s="4">
        <v>81478.58</v>
      </c>
    </row>
    <row r="3476" spans="1:7" x14ac:dyDescent="0.25">
      <c r="A3476" s="3"/>
      <c r="B3476" s="5"/>
      <c r="C3476" s="5"/>
      <c r="D3476" s="5" t="s">
        <v>36</v>
      </c>
      <c r="E3476" s="3"/>
      <c r="F3476" s="4"/>
      <c r="G3476" s="4">
        <v>3666536.1</v>
      </c>
    </row>
    <row r="3477" spans="1:7" x14ac:dyDescent="0.25">
      <c r="A3477" s="6" t="s">
        <v>636</v>
      </c>
      <c r="B3477" s="6" t="s">
        <v>637</v>
      </c>
      <c r="C3477" s="6"/>
      <c r="D3477" s="6" t="s">
        <v>47</v>
      </c>
      <c r="E3477" s="7">
        <v>304</v>
      </c>
      <c r="F3477" s="7"/>
      <c r="G3477" s="7"/>
    </row>
    <row r="3478" spans="1:7" customFormat="1" x14ac:dyDescent="0.25">
      <c r="F3478" s="2"/>
      <c r="G3478" s="2"/>
    </row>
    <row r="3479" spans="1:7" x14ac:dyDescent="0.25">
      <c r="A3479" s="3"/>
      <c r="B3479" s="3"/>
      <c r="C3479" s="3"/>
      <c r="D3479" s="3"/>
      <c r="E3479" s="3"/>
      <c r="F3479" s="4"/>
      <c r="G3479" s="4"/>
    </row>
    <row r="3480" spans="1:7" x14ac:dyDescent="0.25">
      <c r="A3480" s="12" t="s">
        <v>5</v>
      </c>
      <c r="B3480" s="12" t="s">
        <v>6</v>
      </c>
      <c r="C3480" s="12"/>
      <c r="D3480" s="8" t="s">
        <v>7</v>
      </c>
      <c r="E3480" s="8" t="s">
        <v>8</v>
      </c>
      <c r="F3480" s="9" t="s">
        <v>4</v>
      </c>
      <c r="G3480" s="9" t="s">
        <v>1205</v>
      </c>
    </row>
    <row r="3481" spans="1:7" x14ac:dyDescent="0.25">
      <c r="F3481" s="8" t="s">
        <v>9</v>
      </c>
      <c r="G3481" s="8" t="s">
        <v>9</v>
      </c>
    </row>
    <row r="3482" spans="1:7" customFormat="1" x14ac:dyDescent="0.25">
      <c r="F3482" s="2"/>
      <c r="G3482" s="2"/>
    </row>
    <row r="3483" spans="1:7" customFormat="1" x14ac:dyDescent="0.25">
      <c r="A3483" t="s">
        <v>388</v>
      </c>
      <c r="B3483" t="s">
        <v>389</v>
      </c>
      <c r="D3483" t="s">
        <v>47</v>
      </c>
      <c r="E3483">
        <v>1</v>
      </c>
      <c r="F3483" s="2"/>
      <c r="G3483" s="2"/>
    </row>
    <row r="3484" spans="1:7" customFormat="1" x14ac:dyDescent="0.25">
      <c r="A3484" t="s">
        <v>50</v>
      </c>
      <c r="B3484" t="s">
        <v>51</v>
      </c>
      <c r="D3484" t="s">
        <v>14</v>
      </c>
      <c r="E3484">
        <v>1</v>
      </c>
      <c r="F3484" s="2"/>
      <c r="G3484" s="2"/>
    </row>
    <row r="3485" spans="1:7" customFormat="1" x14ac:dyDescent="0.25">
      <c r="A3485" t="s">
        <v>52</v>
      </c>
      <c r="B3485" t="s">
        <v>53</v>
      </c>
      <c r="D3485" t="s">
        <v>14</v>
      </c>
      <c r="E3485">
        <v>1</v>
      </c>
      <c r="F3485" s="2">
        <v>5418</v>
      </c>
      <c r="G3485" s="2">
        <v>5418</v>
      </c>
    </row>
    <row r="3486" spans="1:7" customFormat="1" x14ac:dyDescent="0.25">
      <c r="A3486" t="s">
        <v>54</v>
      </c>
      <c r="B3486" t="s">
        <v>55</v>
      </c>
      <c r="D3486" t="s">
        <v>56</v>
      </c>
      <c r="E3486">
        <v>1</v>
      </c>
      <c r="F3486" s="2">
        <v>1543.99</v>
      </c>
      <c r="G3486" s="2">
        <v>1543.99</v>
      </c>
    </row>
    <row r="3487" spans="1:7" customFormat="1" x14ac:dyDescent="0.25">
      <c r="A3487" t="s">
        <v>390</v>
      </c>
      <c r="B3487" t="s">
        <v>391</v>
      </c>
      <c r="D3487" t="s">
        <v>18</v>
      </c>
      <c r="E3487">
        <v>0.2</v>
      </c>
      <c r="F3487" s="2">
        <v>1300</v>
      </c>
      <c r="G3487" s="2">
        <v>260</v>
      </c>
    </row>
    <row r="3488" spans="1:7" customFormat="1" x14ac:dyDescent="0.25">
      <c r="A3488" t="s">
        <v>392</v>
      </c>
      <c r="B3488" t="s">
        <v>393</v>
      </c>
      <c r="D3488" t="s">
        <v>174</v>
      </c>
      <c r="E3488">
        <v>5.0000000000000001E-3</v>
      </c>
      <c r="F3488" s="2">
        <v>95000</v>
      </c>
      <c r="G3488" s="2">
        <v>475</v>
      </c>
    </row>
    <row r="3489" spans="1:7" customFormat="1" x14ac:dyDescent="0.25">
      <c r="F3489" s="2"/>
      <c r="G3489" s="2"/>
    </row>
    <row r="3490" spans="1:7" x14ac:dyDescent="0.25">
      <c r="A3490" s="3"/>
      <c r="B3490" s="3"/>
      <c r="C3490" s="3"/>
      <c r="D3490" s="5" t="s">
        <v>31</v>
      </c>
      <c r="E3490" s="3"/>
      <c r="F3490" s="4"/>
      <c r="G3490" s="4">
        <v>475</v>
      </c>
    </row>
    <row r="3491" spans="1:7" x14ac:dyDescent="0.25">
      <c r="A3491" s="3"/>
      <c r="B3491" s="3"/>
      <c r="C3491" s="3"/>
      <c r="D3491" s="5" t="s">
        <v>32</v>
      </c>
      <c r="E3491" s="3"/>
      <c r="F3491" s="4"/>
      <c r="G3491" s="4">
        <v>5418</v>
      </c>
    </row>
    <row r="3492" spans="1:7" x14ac:dyDescent="0.25">
      <c r="A3492" s="3"/>
      <c r="B3492" s="3"/>
      <c r="C3492" s="3"/>
      <c r="D3492" s="5" t="s">
        <v>33</v>
      </c>
      <c r="E3492" s="3"/>
      <c r="F3492" s="4"/>
      <c r="G3492" s="4">
        <v>1803.99</v>
      </c>
    </row>
    <row r="3493" spans="1:7" customFormat="1" x14ac:dyDescent="0.25">
      <c r="F3493" s="2"/>
      <c r="G3493" s="2"/>
    </row>
    <row r="3494" spans="1:7" x14ac:dyDescent="0.25">
      <c r="A3494" s="3"/>
      <c r="B3494" s="5"/>
      <c r="C3494" s="5"/>
      <c r="D3494" s="5" t="s">
        <v>35</v>
      </c>
      <c r="E3494" s="3"/>
      <c r="F3494" s="4"/>
      <c r="G3494" s="4">
        <v>7696.99</v>
      </c>
    </row>
    <row r="3495" spans="1:7" x14ac:dyDescent="0.25">
      <c r="A3495" s="3"/>
      <c r="B3495" s="5"/>
      <c r="C3495" s="5"/>
      <c r="D3495" s="5" t="s">
        <v>36</v>
      </c>
      <c r="E3495" s="3"/>
      <c r="F3495" s="4"/>
      <c r="G3495" s="4">
        <v>2339884.96</v>
      </c>
    </row>
    <row r="3496" spans="1:7" x14ac:dyDescent="0.25">
      <c r="A3496" s="6" t="s">
        <v>638</v>
      </c>
      <c r="B3496" s="6" t="s">
        <v>417</v>
      </c>
      <c r="C3496" s="6"/>
      <c r="D3496" s="6" t="s">
        <v>47</v>
      </c>
      <c r="E3496" s="7">
        <v>304</v>
      </c>
      <c r="F3496" s="7"/>
      <c r="G3496" s="7"/>
    </row>
    <row r="3497" spans="1:7" customFormat="1" x14ac:dyDescent="0.25">
      <c r="F3497" s="2"/>
      <c r="G3497" s="2"/>
    </row>
    <row r="3498" spans="1:7" x14ac:dyDescent="0.25">
      <c r="A3498" s="3"/>
      <c r="B3498" s="3"/>
      <c r="C3498" s="3"/>
      <c r="D3498" s="3"/>
      <c r="E3498" s="3"/>
      <c r="F3498" s="4"/>
      <c r="G3498" s="4"/>
    </row>
    <row r="3499" spans="1:7" x14ac:dyDescent="0.25">
      <c r="A3499" s="12" t="s">
        <v>5</v>
      </c>
      <c r="B3499" s="12" t="s">
        <v>6</v>
      </c>
      <c r="C3499" s="12"/>
      <c r="D3499" s="8" t="s">
        <v>7</v>
      </c>
      <c r="E3499" s="8" t="s">
        <v>8</v>
      </c>
      <c r="F3499" s="9" t="s">
        <v>4</v>
      </c>
      <c r="G3499" s="9" t="s">
        <v>1205</v>
      </c>
    </row>
    <row r="3500" spans="1:7" x14ac:dyDescent="0.25">
      <c r="F3500" s="8" t="s">
        <v>9</v>
      </c>
      <c r="G3500" s="8" t="s">
        <v>9</v>
      </c>
    </row>
    <row r="3501" spans="1:7" customFormat="1" x14ac:dyDescent="0.25">
      <c r="F3501" s="2"/>
      <c r="G3501" s="2"/>
    </row>
    <row r="3502" spans="1:7" customFormat="1" x14ac:dyDescent="0.25">
      <c r="A3502" t="s">
        <v>416</v>
      </c>
      <c r="B3502" t="s">
        <v>417</v>
      </c>
      <c r="D3502" t="s">
        <v>47</v>
      </c>
      <c r="E3502">
        <v>1</v>
      </c>
      <c r="F3502" s="2"/>
      <c r="G3502" s="2"/>
    </row>
    <row r="3503" spans="1:7" customFormat="1" x14ac:dyDescent="0.25">
      <c r="A3503" t="s">
        <v>50</v>
      </c>
      <c r="B3503" t="s">
        <v>51</v>
      </c>
      <c r="D3503" t="s">
        <v>14</v>
      </c>
      <c r="E3503">
        <v>0.8</v>
      </c>
      <c r="F3503" s="2"/>
      <c r="G3503" s="2"/>
    </row>
    <row r="3504" spans="1:7" customFormat="1" x14ac:dyDescent="0.25">
      <c r="A3504" t="s">
        <v>52</v>
      </c>
      <c r="B3504" t="s">
        <v>53</v>
      </c>
      <c r="D3504" t="s">
        <v>14</v>
      </c>
      <c r="E3504">
        <v>0.8</v>
      </c>
      <c r="F3504" s="2">
        <v>5418</v>
      </c>
      <c r="G3504" s="2">
        <v>4334.3999999999996</v>
      </c>
    </row>
    <row r="3505" spans="1:7" customFormat="1" x14ac:dyDescent="0.25">
      <c r="A3505" t="s">
        <v>54</v>
      </c>
      <c r="B3505" t="s">
        <v>55</v>
      </c>
      <c r="D3505" t="s">
        <v>56</v>
      </c>
      <c r="E3505">
        <v>0.8</v>
      </c>
      <c r="F3505" s="2">
        <v>1543.99</v>
      </c>
      <c r="G3505" s="2">
        <v>1235.19</v>
      </c>
    </row>
    <row r="3506" spans="1:7" customFormat="1" x14ac:dyDescent="0.25">
      <c r="A3506" t="s">
        <v>418</v>
      </c>
      <c r="B3506" t="s">
        <v>419</v>
      </c>
      <c r="D3506" t="s">
        <v>420</v>
      </c>
      <c r="E3506">
        <v>0.67</v>
      </c>
      <c r="F3506" s="2">
        <v>4800</v>
      </c>
      <c r="G3506" s="2">
        <v>3216</v>
      </c>
    </row>
    <row r="3507" spans="1:7" customFormat="1" x14ac:dyDescent="0.25">
      <c r="A3507" t="s">
        <v>421</v>
      </c>
      <c r="B3507" t="s">
        <v>422</v>
      </c>
      <c r="D3507" t="s">
        <v>174</v>
      </c>
      <c r="E3507">
        <v>7.0000000000000001E-3</v>
      </c>
      <c r="F3507" s="2">
        <v>29500</v>
      </c>
      <c r="G3507" s="2">
        <v>206.5</v>
      </c>
    </row>
    <row r="3508" spans="1:7" customFormat="1" x14ac:dyDescent="0.25">
      <c r="A3508" t="s">
        <v>423</v>
      </c>
      <c r="B3508" t="s">
        <v>424</v>
      </c>
      <c r="D3508" t="s">
        <v>387</v>
      </c>
      <c r="E3508">
        <v>1.05</v>
      </c>
      <c r="F3508" s="2">
        <v>550</v>
      </c>
      <c r="G3508" s="2">
        <v>577.5</v>
      </c>
    </row>
    <row r="3509" spans="1:7" customFormat="1" x14ac:dyDescent="0.25">
      <c r="F3509" s="2"/>
      <c r="G3509" s="2"/>
    </row>
    <row r="3510" spans="1:7" x14ac:dyDescent="0.25">
      <c r="A3510" s="3"/>
      <c r="B3510" s="3"/>
      <c r="C3510" s="3"/>
      <c r="D3510" s="5" t="s">
        <v>31</v>
      </c>
      <c r="E3510" s="3"/>
      <c r="F3510" s="4"/>
      <c r="G3510" s="4">
        <v>4000</v>
      </c>
    </row>
    <row r="3511" spans="1:7" x14ac:dyDescent="0.25">
      <c r="A3511" s="3"/>
      <c r="B3511" s="3"/>
      <c r="C3511" s="3"/>
      <c r="D3511" s="5" t="s">
        <v>32</v>
      </c>
      <c r="E3511" s="3"/>
      <c r="F3511" s="4"/>
      <c r="G3511" s="4">
        <v>4334.3999999999996</v>
      </c>
    </row>
    <row r="3512" spans="1:7" x14ac:dyDescent="0.25">
      <c r="A3512" s="3"/>
      <c r="B3512" s="3"/>
      <c r="C3512" s="3"/>
      <c r="D3512" s="5" t="s">
        <v>33</v>
      </c>
      <c r="E3512" s="3"/>
      <c r="F3512" s="4"/>
      <c r="G3512" s="4">
        <v>1235.19</v>
      </c>
    </row>
    <row r="3513" spans="1:7" customFormat="1" x14ac:dyDescent="0.25">
      <c r="F3513" s="2"/>
      <c r="G3513" s="2"/>
    </row>
    <row r="3514" spans="1:7" x14ac:dyDescent="0.25">
      <c r="A3514" s="3"/>
      <c r="B3514" s="5"/>
      <c r="C3514" s="5"/>
      <c r="D3514" s="5" t="s">
        <v>35</v>
      </c>
      <c r="E3514" s="3"/>
      <c r="F3514" s="4"/>
      <c r="G3514" s="4">
        <v>9569.59</v>
      </c>
    </row>
    <row r="3515" spans="1:7" x14ac:dyDescent="0.25">
      <c r="A3515" s="3"/>
      <c r="B3515" s="5"/>
      <c r="C3515" s="5"/>
      <c r="D3515" s="5" t="s">
        <v>36</v>
      </c>
      <c r="E3515" s="3"/>
      <c r="F3515" s="4"/>
      <c r="G3515" s="4">
        <v>2909155.36</v>
      </c>
    </row>
    <row r="3516" spans="1:7" x14ac:dyDescent="0.25">
      <c r="A3516" s="6" t="s">
        <v>639</v>
      </c>
      <c r="B3516" s="6" t="s">
        <v>640</v>
      </c>
      <c r="C3516" s="6"/>
      <c r="D3516" s="6" t="s">
        <v>79</v>
      </c>
      <c r="E3516" s="7">
        <v>48</v>
      </c>
      <c r="F3516" s="7"/>
      <c r="G3516" s="7"/>
    </row>
    <row r="3517" spans="1:7" customFormat="1" x14ac:dyDescent="0.25">
      <c r="F3517" s="2"/>
      <c r="G3517" s="2"/>
    </row>
    <row r="3518" spans="1:7" x14ac:dyDescent="0.25">
      <c r="A3518" s="3"/>
      <c r="B3518" s="3"/>
      <c r="C3518" s="3"/>
      <c r="D3518" s="3"/>
      <c r="E3518" s="3"/>
      <c r="F3518" s="4"/>
      <c r="G3518" s="4"/>
    </row>
    <row r="3519" spans="1:7" x14ac:dyDescent="0.25">
      <c r="A3519" s="12" t="s">
        <v>5</v>
      </c>
      <c r="B3519" s="12" t="s">
        <v>6</v>
      </c>
      <c r="C3519" s="12"/>
      <c r="D3519" s="8" t="s">
        <v>7</v>
      </c>
      <c r="E3519" s="8" t="s">
        <v>8</v>
      </c>
      <c r="F3519" s="9" t="s">
        <v>4</v>
      </c>
      <c r="G3519" s="9" t="s">
        <v>1205</v>
      </c>
    </row>
    <row r="3520" spans="1:7" x14ac:dyDescent="0.25">
      <c r="F3520" s="8" t="s">
        <v>9</v>
      </c>
      <c r="G3520" s="8" t="s">
        <v>9</v>
      </c>
    </row>
    <row r="3521" spans="1:7" customFormat="1" x14ac:dyDescent="0.25">
      <c r="F3521" s="2"/>
      <c r="G3521" s="2"/>
    </row>
    <row r="3522" spans="1:7" customFormat="1" x14ac:dyDescent="0.25">
      <c r="A3522" t="s">
        <v>641</v>
      </c>
      <c r="B3522" t="s">
        <v>642</v>
      </c>
      <c r="D3522" t="s">
        <v>59</v>
      </c>
      <c r="E3522">
        <v>1</v>
      </c>
      <c r="F3522" s="2"/>
      <c r="G3522" s="2"/>
    </row>
    <row r="3523" spans="1:7" customFormat="1" x14ac:dyDescent="0.25">
      <c r="A3523" t="s">
        <v>50</v>
      </c>
      <c r="B3523" t="s">
        <v>51</v>
      </c>
      <c r="D3523" t="s">
        <v>14</v>
      </c>
      <c r="E3523">
        <v>0.5</v>
      </c>
      <c r="F3523" s="2"/>
      <c r="G3523" s="2"/>
    </row>
    <row r="3524" spans="1:7" customFormat="1" x14ac:dyDescent="0.25">
      <c r="A3524" t="s">
        <v>52</v>
      </c>
      <c r="B3524" t="s">
        <v>53</v>
      </c>
      <c r="D3524" t="s">
        <v>14</v>
      </c>
      <c r="E3524">
        <v>0.5</v>
      </c>
      <c r="F3524" s="2">
        <v>5418</v>
      </c>
      <c r="G3524" s="2">
        <v>2709</v>
      </c>
    </row>
    <row r="3525" spans="1:7" customFormat="1" x14ac:dyDescent="0.25">
      <c r="A3525" t="s">
        <v>54</v>
      </c>
      <c r="B3525" t="s">
        <v>55</v>
      </c>
      <c r="D3525" t="s">
        <v>56</v>
      </c>
      <c r="E3525">
        <v>0.5</v>
      </c>
      <c r="F3525" s="2">
        <v>1543.99</v>
      </c>
      <c r="G3525" s="2">
        <v>772</v>
      </c>
    </row>
    <row r="3526" spans="1:7" customFormat="1" x14ac:dyDescent="0.25">
      <c r="A3526" t="s">
        <v>643</v>
      </c>
      <c r="B3526" t="s">
        <v>644</v>
      </c>
      <c r="D3526" t="s">
        <v>59</v>
      </c>
      <c r="E3526">
        <v>1</v>
      </c>
      <c r="F3526" s="2">
        <v>2990</v>
      </c>
      <c r="G3526" s="2">
        <v>2990</v>
      </c>
    </row>
    <row r="3527" spans="1:7" customFormat="1" x14ac:dyDescent="0.25">
      <c r="A3527" t="s">
        <v>645</v>
      </c>
      <c r="B3527" t="s">
        <v>646</v>
      </c>
      <c r="D3527" t="s">
        <v>647</v>
      </c>
      <c r="E3527">
        <v>0.02</v>
      </c>
      <c r="F3527" s="2">
        <v>3200</v>
      </c>
      <c r="G3527" s="2">
        <v>64</v>
      </c>
    </row>
    <row r="3528" spans="1:7" customFormat="1" x14ac:dyDescent="0.25">
      <c r="A3528" t="s">
        <v>648</v>
      </c>
      <c r="B3528" t="s">
        <v>649</v>
      </c>
      <c r="D3528" t="s">
        <v>76</v>
      </c>
      <c r="E3528" s="1">
        <v>390000</v>
      </c>
      <c r="F3528" s="2">
        <v>122.49</v>
      </c>
      <c r="G3528" s="2"/>
    </row>
    <row r="3529" spans="1:7" customFormat="1" x14ac:dyDescent="0.25">
      <c r="F3529" s="2"/>
      <c r="G3529" s="2"/>
    </row>
    <row r="3530" spans="1:7" x14ac:dyDescent="0.25">
      <c r="A3530" s="3"/>
      <c r="B3530" s="3"/>
      <c r="C3530" s="3"/>
      <c r="D3530" s="5" t="s">
        <v>31</v>
      </c>
      <c r="E3530" s="3"/>
      <c r="F3530" s="4"/>
      <c r="G3530" s="4">
        <v>3054</v>
      </c>
    </row>
    <row r="3531" spans="1:7" x14ac:dyDescent="0.25">
      <c r="A3531" s="3"/>
      <c r="B3531" s="3"/>
      <c r="C3531" s="3"/>
      <c r="D3531" s="5" t="s">
        <v>32</v>
      </c>
      <c r="E3531" s="3"/>
      <c r="F3531" s="4"/>
      <c r="G3531" s="4">
        <v>2709</v>
      </c>
    </row>
    <row r="3532" spans="1:7" x14ac:dyDescent="0.25">
      <c r="A3532" s="3"/>
      <c r="B3532" s="3"/>
      <c r="C3532" s="3"/>
      <c r="D3532" s="5" t="s">
        <v>33</v>
      </c>
      <c r="E3532" s="3"/>
      <c r="F3532" s="4"/>
      <c r="G3532" s="4">
        <v>772</v>
      </c>
    </row>
    <row r="3533" spans="1:7" x14ac:dyDescent="0.25">
      <c r="A3533" s="3"/>
      <c r="B3533" s="3"/>
      <c r="C3533" s="3"/>
      <c r="D3533" s="5" t="s">
        <v>34</v>
      </c>
      <c r="E3533" s="3"/>
      <c r="F3533" s="4"/>
      <c r="G3533" s="4">
        <v>122.49</v>
      </c>
    </row>
    <row r="3534" spans="1:7" customFormat="1" x14ac:dyDescent="0.25">
      <c r="F3534" s="2"/>
      <c r="G3534" s="2"/>
    </row>
    <row r="3535" spans="1:7" x14ac:dyDescent="0.25">
      <c r="A3535" s="3"/>
      <c r="B3535" s="5"/>
      <c r="C3535" s="5"/>
      <c r="D3535" s="5" t="s">
        <v>35</v>
      </c>
      <c r="E3535" s="3"/>
      <c r="F3535" s="4"/>
      <c r="G3535" s="4">
        <v>6657.49</v>
      </c>
    </row>
    <row r="3536" spans="1:7" x14ac:dyDescent="0.25">
      <c r="A3536" s="3"/>
      <c r="B3536" s="5"/>
      <c r="C3536" s="5"/>
      <c r="D3536" s="5" t="s">
        <v>36</v>
      </c>
      <c r="E3536" s="3"/>
      <c r="F3536" s="4"/>
      <c r="G3536" s="4">
        <v>319559.52</v>
      </c>
    </row>
    <row r="3537" spans="1:7" x14ac:dyDescent="0.25">
      <c r="A3537" s="6" t="s">
        <v>650</v>
      </c>
      <c r="B3537" s="6" t="s">
        <v>651</v>
      </c>
      <c r="C3537" s="6"/>
      <c r="D3537" s="6" t="s">
        <v>47</v>
      </c>
      <c r="E3537" s="7">
        <v>60</v>
      </c>
      <c r="F3537" s="7"/>
      <c r="G3537" s="7"/>
    </row>
    <row r="3538" spans="1:7" customFormat="1" x14ac:dyDescent="0.25">
      <c r="F3538" s="2"/>
      <c r="G3538" s="2"/>
    </row>
    <row r="3539" spans="1:7" x14ac:dyDescent="0.25">
      <c r="A3539" s="3"/>
      <c r="B3539" s="3"/>
      <c r="C3539" s="3"/>
      <c r="D3539" s="3"/>
      <c r="E3539" s="3"/>
      <c r="F3539" s="4"/>
      <c r="G3539" s="4"/>
    </row>
    <row r="3540" spans="1:7" x14ac:dyDescent="0.25">
      <c r="A3540" s="12" t="s">
        <v>5</v>
      </c>
      <c r="B3540" s="12" t="s">
        <v>6</v>
      </c>
      <c r="C3540" s="12"/>
      <c r="D3540" s="8" t="s">
        <v>7</v>
      </c>
      <c r="E3540" s="8" t="s">
        <v>8</v>
      </c>
      <c r="F3540" s="9" t="s">
        <v>4</v>
      </c>
      <c r="G3540" s="9" t="s">
        <v>1205</v>
      </c>
    </row>
    <row r="3541" spans="1:7" x14ac:dyDescent="0.25">
      <c r="F3541" s="8" t="s">
        <v>9</v>
      </c>
      <c r="G3541" s="8" t="s">
        <v>9</v>
      </c>
    </row>
    <row r="3542" spans="1:7" customFormat="1" x14ac:dyDescent="0.25">
      <c r="F3542" s="2"/>
      <c r="G3542" s="2"/>
    </row>
    <row r="3543" spans="1:7" customFormat="1" x14ac:dyDescent="0.25">
      <c r="A3543" t="s">
        <v>652</v>
      </c>
      <c r="B3543" t="s">
        <v>653</v>
      </c>
      <c r="D3543" t="s">
        <v>47</v>
      </c>
      <c r="E3543">
        <v>1</v>
      </c>
      <c r="F3543" s="2"/>
      <c r="G3543" s="2"/>
    </row>
    <row r="3544" spans="1:7" customFormat="1" x14ac:dyDescent="0.25">
      <c r="A3544" t="s">
        <v>111</v>
      </c>
      <c r="B3544" t="s">
        <v>112</v>
      </c>
      <c r="D3544" t="s">
        <v>14</v>
      </c>
      <c r="E3544">
        <v>0.5</v>
      </c>
      <c r="F3544" s="2"/>
      <c r="G3544" s="2"/>
    </row>
    <row r="3545" spans="1:7" customFormat="1" x14ac:dyDescent="0.25">
      <c r="A3545" t="s">
        <v>113</v>
      </c>
      <c r="B3545" t="s">
        <v>114</v>
      </c>
      <c r="D3545" t="s">
        <v>14</v>
      </c>
      <c r="E3545">
        <v>0.5</v>
      </c>
      <c r="F3545" s="2">
        <v>5418</v>
      </c>
      <c r="G3545" s="2">
        <v>2709</v>
      </c>
    </row>
    <row r="3546" spans="1:7" customFormat="1" x14ac:dyDescent="0.25">
      <c r="A3546" t="s">
        <v>54</v>
      </c>
      <c r="B3546" t="s">
        <v>55</v>
      </c>
      <c r="D3546" t="s">
        <v>56</v>
      </c>
      <c r="E3546">
        <v>0.5</v>
      </c>
      <c r="F3546" s="2">
        <v>1543.99</v>
      </c>
      <c r="G3546" s="2">
        <v>772</v>
      </c>
    </row>
    <row r="3547" spans="1:7" customFormat="1" x14ac:dyDescent="0.25">
      <c r="A3547" t="s">
        <v>654</v>
      </c>
      <c r="B3547" t="s">
        <v>655</v>
      </c>
      <c r="D3547" t="s">
        <v>47</v>
      </c>
      <c r="E3547">
        <v>1</v>
      </c>
      <c r="F3547" s="2">
        <v>3600</v>
      </c>
      <c r="G3547" s="2">
        <v>3600</v>
      </c>
    </row>
    <row r="3548" spans="1:7" customFormat="1" x14ac:dyDescent="0.25">
      <c r="A3548" t="s">
        <v>656</v>
      </c>
      <c r="B3548" t="s">
        <v>657</v>
      </c>
      <c r="D3548" t="s">
        <v>47</v>
      </c>
      <c r="E3548">
        <v>1</v>
      </c>
      <c r="F3548" s="2">
        <v>2150</v>
      </c>
      <c r="G3548" s="2">
        <v>2150</v>
      </c>
    </row>
    <row r="3549" spans="1:7" customFormat="1" x14ac:dyDescent="0.25">
      <c r="F3549" s="2"/>
      <c r="G3549" s="2"/>
    </row>
    <row r="3550" spans="1:7" x14ac:dyDescent="0.25">
      <c r="A3550" s="3"/>
      <c r="B3550" s="3"/>
      <c r="C3550" s="3"/>
      <c r="D3550" s="5" t="s">
        <v>31</v>
      </c>
      <c r="E3550" s="3"/>
      <c r="F3550" s="4"/>
      <c r="G3550" s="4">
        <v>5750</v>
      </c>
    </row>
    <row r="3551" spans="1:7" x14ac:dyDescent="0.25">
      <c r="A3551" s="3"/>
      <c r="B3551" s="3"/>
      <c r="C3551" s="3"/>
      <c r="D3551" s="5" t="s">
        <v>32</v>
      </c>
      <c r="E3551" s="3"/>
      <c r="F3551" s="4"/>
      <c r="G3551" s="4">
        <v>2709</v>
      </c>
    </row>
    <row r="3552" spans="1:7" x14ac:dyDescent="0.25">
      <c r="A3552" s="3"/>
      <c r="B3552" s="3"/>
      <c r="C3552" s="3"/>
      <c r="D3552" s="5" t="s">
        <v>33</v>
      </c>
      <c r="E3552" s="3"/>
      <c r="F3552" s="4"/>
      <c r="G3552" s="4">
        <v>772</v>
      </c>
    </row>
    <row r="3553" spans="1:7" customFormat="1" x14ac:dyDescent="0.25">
      <c r="F3553" s="2"/>
      <c r="G3553" s="2"/>
    </row>
    <row r="3554" spans="1:7" x14ac:dyDescent="0.25">
      <c r="A3554" s="3"/>
      <c r="B3554" s="5"/>
      <c r="C3554" s="5"/>
      <c r="D3554" s="5" t="s">
        <v>35</v>
      </c>
      <c r="E3554" s="3"/>
      <c r="F3554" s="4"/>
      <c r="G3554" s="4">
        <v>9231</v>
      </c>
    </row>
    <row r="3555" spans="1:7" x14ac:dyDescent="0.25">
      <c r="A3555" s="3"/>
      <c r="B3555" s="5"/>
      <c r="C3555" s="5"/>
      <c r="D3555" s="5" t="s">
        <v>36</v>
      </c>
      <c r="E3555" s="3"/>
      <c r="F3555" s="4"/>
      <c r="G3555" s="4">
        <v>553860</v>
      </c>
    </row>
    <row r="3556" spans="1:7" x14ac:dyDescent="0.25">
      <c r="A3556" s="6" t="s">
        <v>658</v>
      </c>
      <c r="B3556" s="6" t="s">
        <v>659</v>
      </c>
      <c r="C3556" s="6"/>
      <c r="D3556" s="6" t="s">
        <v>47</v>
      </c>
      <c r="E3556" s="7">
        <v>72</v>
      </c>
      <c r="F3556" s="7"/>
      <c r="G3556" s="7"/>
    </row>
    <row r="3557" spans="1:7" customFormat="1" x14ac:dyDescent="0.25">
      <c r="F3557" s="2"/>
      <c r="G3557" s="2"/>
    </row>
    <row r="3558" spans="1:7" x14ac:dyDescent="0.25">
      <c r="A3558" s="3"/>
      <c r="B3558" s="3"/>
      <c r="C3558" s="3"/>
      <c r="D3558" s="3"/>
      <c r="E3558" s="3"/>
      <c r="F3558" s="4"/>
      <c r="G3558" s="4"/>
    </row>
    <row r="3559" spans="1:7" x14ac:dyDescent="0.25">
      <c r="A3559" s="12" t="s">
        <v>5</v>
      </c>
      <c r="B3559" s="12" t="s">
        <v>6</v>
      </c>
      <c r="C3559" s="12"/>
      <c r="D3559" s="8" t="s">
        <v>7</v>
      </c>
      <c r="E3559" s="8" t="s">
        <v>8</v>
      </c>
      <c r="F3559" s="9" t="s">
        <v>4</v>
      </c>
      <c r="G3559" s="9" t="s">
        <v>1205</v>
      </c>
    </row>
    <row r="3560" spans="1:7" x14ac:dyDescent="0.25">
      <c r="F3560" s="8" t="s">
        <v>9</v>
      </c>
      <c r="G3560" s="8" t="s">
        <v>9</v>
      </c>
    </row>
    <row r="3561" spans="1:7" customFormat="1" x14ac:dyDescent="0.25">
      <c r="F3561" s="2"/>
      <c r="G3561" s="2"/>
    </row>
    <row r="3562" spans="1:7" customFormat="1" x14ac:dyDescent="0.25">
      <c r="A3562" t="s">
        <v>660</v>
      </c>
      <c r="B3562" t="s">
        <v>661</v>
      </c>
      <c r="D3562" t="s">
        <v>47</v>
      </c>
      <c r="E3562">
        <v>1</v>
      </c>
      <c r="F3562" s="2"/>
      <c r="G3562" s="2"/>
    </row>
    <row r="3563" spans="1:7" customFormat="1" x14ac:dyDescent="0.25">
      <c r="A3563" t="s">
        <v>111</v>
      </c>
      <c r="B3563" t="s">
        <v>112</v>
      </c>
      <c r="D3563" t="s">
        <v>14</v>
      </c>
      <c r="E3563">
        <v>0.2</v>
      </c>
      <c r="F3563" s="2"/>
      <c r="G3563" s="2"/>
    </row>
    <row r="3564" spans="1:7" customFormat="1" x14ac:dyDescent="0.25">
      <c r="A3564" t="s">
        <v>113</v>
      </c>
      <c r="B3564" t="s">
        <v>114</v>
      </c>
      <c r="D3564" t="s">
        <v>14</v>
      </c>
      <c r="E3564">
        <v>0.2</v>
      </c>
      <c r="F3564" s="2">
        <v>5418</v>
      </c>
      <c r="G3564" s="2">
        <v>1083.5999999999999</v>
      </c>
    </row>
    <row r="3565" spans="1:7" customFormat="1" x14ac:dyDescent="0.25">
      <c r="A3565" t="s">
        <v>54</v>
      </c>
      <c r="B3565" t="s">
        <v>55</v>
      </c>
      <c r="D3565" t="s">
        <v>56</v>
      </c>
      <c r="E3565">
        <v>0.2</v>
      </c>
      <c r="F3565" s="2">
        <v>1543.99</v>
      </c>
      <c r="G3565" s="2">
        <v>308.8</v>
      </c>
    </row>
    <row r="3566" spans="1:7" customFormat="1" x14ac:dyDescent="0.25">
      <c r="A3566" t="s">
        <v>662</v>
      </c>
      <c r="B3566" t="s">
        <v>663</v>
      </c>
      <c r="D3566" t="s">
        <v>88</v>
      </c>
      <c r="E3566">
        <v>1.05</v>
      </c>
      <c r="F3566" s="2">
        <v>1850</v>
      </c>
      <c r="G3566" s="2">
        <v>1942.5</v>
      </c>
    </row>
    <row r="3567" spans="1:7" customFormat="1" x14ac:dyDescent="0.25">
      <c r="A3567" t="s">
        <v>664</v>
      </c>
      <c r="B3567" t="s">
        <v>665</v>
      </c>
      <c r="D3567" t="s">
        <v>47</v>
      </c>
      <c r="E3567">
        <v>1</v>
      </c>
      <c r="F3567" s="2">
        <v>100</v>
      </c>
      <c r="G3567" s="2">
        <v>100</v>
      </c>
    </row>
    <row r="3568" spans="1:7" customFormat="1" x14ac:dyDescent="0.25">
      <c r="F3568" s="2"/>
      <c r="G3568" s="2"/>
    </row>
    <row r="3569" spans="1:7" x14ac:dyDescent="0.25">
      <c r="A3569" s="3"/>
      <c r="B3569" s="3"/>
      <c r="C3569" s="3"/>
      <c r="D3569" s="5" t="s">
        <v>31</v>
      </c>
      <c r="E3569" s="3"/>
      <c r="F3569" s="4"/>
      <c r="G3569" s="4">
        <v>2042.5</v>
      </c>
    </row>
    <row r="3570" spans="1:7" x14ac:dyDescent="0.25">
      <c r="A3570" s="3"/>
      <c r="B3570" s="3"/>
      <c r="C3570" s="3"/>
      <c r="D3570" s="5" t="s">
        <v>32</v>
      </c>
      <c r="E3570" s="3"/>
      <c r="F3570" s="4"/>
      <c r="G3570" s="4">
        <v>1083.5999999999999</v>
      </c>
    </row>
    <row r="3571" spans="1:7" x14ac:dyDescent="0.25">
      <c r="A3571" s="3"/>
      <c r="B3571" s="3"/>
      <c r="C3571" s="3"/>
      <c r="D3571" s="5" t="s">
        <v>33</v>
      </c>
      <c r="E3571" s="3"/>
      <c r="F3571" s="4"/>
      <c r="G3571" s="4">
        <v>308.8</v>
      </c>
    </row>
    <row r="3572" spans="1:7" customFormat="1" x14ac:dyDescent="0.25">
      <c r="F3572" s="2"/>
      <c r="G3572" s="2"/>
    </row>
    <row r="3573" spans="1:7" x14ac:dyDescent="0.25">
      <c r="A3573" s="3"/>
      <c r="B3573" s="5"/>
      <c r="C3573" s="5"/>
      <c r="D3573" s="5" t="s">
        <v>35</v>
      </c>
      <c r="E3573" s="3"/>
      <c r="F3573" s="4"/>
      <c r="G3573" s="4">
        <v>3434.9</v>
      </c>
    </row>
    <row r="3574" spans="1:7" x14ac:dyDescent="0.25">
      <c r="A3574" s="3"/>
      <c r="B3574" s="5"/>
      <c r="C3574" s="5"/>
      <c r="D3574" s="5" t="s">
        <v>36</v>
      </c>
      <c r="E3574" s="3"/>
      <c r="F3574" s="4"/>
      <c r="G3574" s="4">
        <v>247312.8</v>
      </c>
    </row>
    <row r="3575" spans="1:7" x14ac:dyDescent="0.25">
      <c r="A3575" s="6" t="s">
        <v>666</v>
      </c>
      <c r="B3575" s="6" t="s">
        <v>667</v>
      </c>
      <c r="C3575" s="6"/>
      <c r="D3575" s="6" t="s">
        <v>47</v>
      </c>
      <c r="E3575" s="7">
        <v>72</v>
      </c>
      <c r="F3575" s="7"/>
      <c r="G3575" s="7"/>
    </row>
    <row r="3576" spans="1:7" customFormat="1" x14ac:dyDescent="0.25">
      <c r="F3576" s="2"/>
      <c r="G3576" s="2"/>
    </row>
    <row r="3577" spans="1:7" x14ac:dyDescent="0.25">
      <c r="A3577" s="3"/>
      <c r="B3577" s="3"/>
      <c r="C3577" s="3"/>
      <c r="D3577" s="3"/>
      <c r="E3577" s="3"/>
      <c r="F3577" s="4"/>
      <c r="G3577" s="4"/>
    </row>
    <row r="3578" spans="1:7" x14ac:dyDescent="0.25">
      <c r="A3578" s="12" t="s">
        <v>5</v>
      </c>
      <c r="B3578" s="12" t="s">
        <v>6</v>
      </c>
      <c r="C3578" s="12"/>
      <c r="D3578" s="8" t="s">
        <v>7</v>
      </c>
      <c r="E3578" s="8" t="s">
        <v>8</v>
      </c>
      <c r="F3578" s="9" t="s">
        <v>4</v>
      </c>
      <c r="G3578" s="9" t="s">
        <v>1205</v>
      </c>
    </row>
    <row r="3579" spans="1:7" x14ac:dyDescent="0.25">
      <c r="F3579" s="8" t="s">
        <v>9</v>
      </c>
      <c r="G3579" s="8" t="s">
        <v>9</v>
      </c>
    </row>
    <row r="3580" spans="1:7" customFormat="1" x14ac:dyDescent="0.25">
      <c r="F3580" s="2"/>
      <c r="G3580" s="2"/>
    </row>
    <row r="3581" spans="1:7" customFormat="1" x14ac:dyDescent="0.25">
      <c r="A3581" t="s">
        <v>668</v>
      </c>
      <c r="B3581" t="s">
        <v>669</v>
      </c>
      <c r="D3581" t="s">
        <v>47</v>
      </c>
      <c r="E3581">
        <v>1</v>
      </c>
      <c r="F3581" s="2"/>
      <c r="G3581" s="2"/>
    </row>
    <row r="3582" spans="1:7" customFormat="1" x14ac:dyDescent="0.25">
      <c r="A3582" t="s">
        <v>111</v>
      </c>
      <c r="B3582" t="s">
        <v>112</v>
      </c>
      <c r="D3582" t="s">
        <v>14</v>
      </c>
      <c r="E3582">
        <v>0.7</v>
      </c>
      <c r="F3582" s="2"/>
      <c r="G3582" s="2"/>
    </row>
    <row r="3583" spans="1:7" customFormat="1" x14ac:dyDescent="0.25">
      <c r="A3583" t="s">
        <v>113</v>
      </c>
      <c r="B3583" t="s">
        <v>114</v>
      </c>
      <c r="D3583" t="s">
        <v>14</v>
      </c>
      <c r="E3583">
        <v>0.7</v>
      </c>
      <c r="F3583" s="2">
        <v>5418</v>
      </c>
      <c r="G3583" s="2">
        <v>3792.6</v>
      </c>
    </row>
    <row r="3584" spans="1:7" customFormat="1" x14ac:dyDescent="0.25">
      <c r="A3584" t="s">
        <v>54</v>
      </c>
      <c r="B3584" t="s">
        <v>55</v>
      </c>
      <c r="D3584" t="s">
        <v>56</v>
      </c>
      <c r="E3584">
        <v>0.7</v>
      </c>
      <c r="F3584" s="2">
        <v>1543.99</v>
      </c>
      <c r="G3584" s="2">
        <v>1080.79</v>
      </c>
    </row>
    <row r="3585" spans="1:7" customFormat="1" x14ac:dyDescent="0.25">
      <c r="A3585" t="s">
        <v>670</v>
      </c>
      <c r="B3585" t="s">
        <v>671</v>
      </c>
      <c r="D3585" t="s">
        <v>88</v>
      </c>
      <c r="E3585">
        <v>1.1000000000000001</v>
      </c>
      <c r="F3585" s="2">
        <v>3970</v>
      </c>
      <c r="G3585" s="2">
        <v>4367</v>
      </c>
    </row>
    <row r="3586" spans="1:7" customFormat="1" x14ac:dyDescent="0.25">
      <c r="F3586" s="2"/>
      <c r="G3586" s="2"/>
    </row>
    <row r="3587" spans="1:7" x14ac:dyDescent="0.25">
      <c r="A3587" s="3"/>
      <c r="B3587" s="3"/>
      <c r="C3587" s="3"/>
      <c r="D3587" s="5" t="s">
        <v>31</v>
      </c>
      <c r="E3587" s="3"/>
      <c r="F3587" s="4"/>
      <c r="G3587" s="4">
        <v>4367</v>
      </c>
    </row>
    <row r="3588" spans="1:7" x14ac:dyDescent="0.25">
      <c r="A3588" s="3"/>
      <c r="B3588" s="3"/>
      <c r="C3588" s="3"/>
      <c r="D3588" s="5" t="s">
        <v>32</v>
      </c>
      <c r="E3588" s="3"/>
      <c r="F3588" s="4"/>
      <c r="G3588" s="4">
        <v>3792.6</v>
      </c>
    </row>
    <row r="3589" spans="1:7" x14ac:dyDescent="0.25">
      <c r="A3589" s="3"/>
      <c r="B3589" s="3"/>
      <c r="C3589" s="3"/>
      <c r="D3589" s="5" t="s">
        <v>33</v>
      </c>
      <c r="E3589" s="3"/>
      <c r="F3589" s="4"/>
      <c r="G3589" s="4">
        <v>1080.79</v>
      </c>
    </row>
    <row r="3590" spans="1:7" customFormat="1" x14ac:dyDescent="0.25">
      <c r="F3590" s="2"/>
      <c r="G3590" s="2"/>
    </row>
    <row r="3591" spans="1:7" x14ac:dyDescent="0.25">
      <c r="A3591" s="3"/>
      <c r="B3591" s="5"/>
      <c r="C3591" s="5"/>
      <c r="D3591" s="5" t="s">
        <v>35</v>
      </c>
      <c r="E3591" s="3"/>
      <c r="F3591" s="4"/>
      <c r="G3591" s="4">
        <v>9240.39</v>
      </c>
    </row>
    <row r="3592" spans="1:7" x14ac:dyDescent="0.25">
      <c r="A3592" s="3"/>
      <c r="B3592" s="5"/>
      <c r="C3592" s="5"/>
      <c r="D3592" s="5" t="s">
        <v>36</v>
      </c>
      <c r="E3592" s="3"/>
      <c r="F3592" s="4"/>
      <c r="G3592" s="4">
        <v>665308.07999999996</v>
      </c>
    </row>
    <row r="3593" spans="1:7" x14ac:dyDescent="0.25">
      <c r="A3593" s="6" t="s">
        <v>672</v>
      </c>
      <c r="B3593" s="6" t="s">
        <v>673</v>
      </c>
      <c r="C3593" s="6"/>
      <c r="D3593" s="6" t="s">
        <v>47</v>
      </c>
      <c r="E3593" s="7">
        <v>24</v>
      </c>
      <c r="F3593" s="7"/>
      <c r="G3593" s="7"/>
    </row>
    <row r="3594" spans="1:7" customFormat="1" x14ac:dyDescent="0.25">
      <c r="F3594" s="2"/>
      <c r="G3594" s="2"/>
    </row>
    <row r="3595" spans="1:7" x14ac:dyDescent="0.25">
      <c r="A3595" s="3"/>
      <c r="B3595" s="3"/>
      <c r="C3595" s="3"/>
      <c r="D3595" s="3"/>
      <c r="E3595" s="3"/>
      <c r="F3595" s="4"/>
      <c r="G3595" s="4"/>
    </row>
    <row r="3596" spans="1:7" x14ac:dyDescent="0.25">
      <c r="A3596" s="12" t="s">
        <v>5</v>
      </c>
      <c r="B3596" s="12" t="s">
        <v>6</v>
      </c>
      <c r="C3596" s="12"/>
      <c r="D3596" s="8" t="s">
        <v>7</v>
      </c>
      <c r="E3596" s="8" t="s">
        <v>8</v>
      </c>
      <c r="F3596" s="9" t="s">
        <v>4</v>
      </c>
      <c r="G3596" s="9" t="s">
        <v>1205</v>
      </c>
    </row>
    <row r="3597" spans="1:7" x14ac:dyDescent="0.25">
      <c r="F3597" s="8" t="s">
        <v>9</v>
      </c>
      <c r="G3597" s="8" t="s">
        <v>9</v>
      </c>
    </row>
    <row r="3598" spans="1:7" customFormat="1" x14ac:dyDescent="0.25">
      <c r="F3598" s="2"/>
      <c r="G3598" s="2"/>
    </row>
    <row r="3599" spans="1:7" customFormat="1" x14ac:dyDescent="0.25">
      <c r="A3599" t="s">
        <v>674</v>
      </c>
      <c r="B3599" t="s">
        <v>675</v>
      </c>
      <c r="D3599" t="s">
        <v>47</v>
      </c>
      <c r="E3599">
        <v>1</v>
      </c>
      <c r="F3599" s="2"/>
      <c r="G3599" s="2"/>
    </row>
    <row r="3600" spans="1:7" customFormat="1" x14ac:dyDescent="0.25">
      <c r="A3600" t="s">
        <v>111</v>
      </c>
      <c r="B3600" t="s">
        <v>112</v>
      </c>
      <c r="D3600" t="s">
        <v>14</v>
      </c>
      <c r="E3600">
        <v>0.4</v>
      </c>
      <c r="F3600" s="2"/>
      <c r="G3600" s="2"/>
    </row>
    <row r="3601" spans="1:7" customFormat="1" x14ac:dyDescent="0.25">
      <c r="A3601" t="s">
        <v>113</v>
      </c>
      <c r="B3601" t="s">
        <v>114</v>
      </c>
      <c r="D3601" t="s">
        <v>14</v>
      </c>
      <c r="E3601">
        <v>0.4</v>
      </c>
      <c r="F3601" s="2">
        <v>5418</v>
      </c>
      <c r="G3601" s="2">
        <v>2167.1999999999998</v>
      </c>
    </row>
    <row r="3602" spans="1:7" customFormat="1" x14ac:dyDescent="0.25">
      <c r="A3602" t="s">
        <v>54</v>
      </c>
      <c r="B3602" t="s">
        <v>55</v>
      </c>
      <c r="D3602" t="s">
        <v>56</v>
      </c>
      <c r="E3602">
        <v>0.4</v>
      </c>
      <c r="F3602" s="2">
        <v>1543.99</v>
      </c>
      <c r="G3602" s="2">
        <v>617.6</v>
      </c>
    </row>
    <row r="3603" spans="1:7" customFormat="1" x14ac:dyDescent="0.25">
      <c r="A3603" t="s">
        <v>676</v>
      </c>
      <c r="B3603" t="s">
        <v>677</v>
      </c>
      <c r="D3603" t="s">
        <v>47</v>
      </c>
      <c r="E3603">
        <v>1</v>
      </c>
      <c r="F3603" s="2">
        <v>11500</v>
      </c>
      <c r="G3603" s="2">
        <v>11500</v>
      </c>
    </row>
    <row r="3604" spans="1:7" customFormat="1" x14ac:dyDescent="0.25">
      <c r="A3604" t="s">
        <v>678</v>
      </c>
      <c r="B3604" t="s">
        <v>679</v>
      </c>
      <c r="D3604" t="s">
        <v>59</v>
      </c>
      <c r="E3604">
        <v>1</v>
      </c>
      <c r="F3604" s="2">
        <v>1500</v>
      </c>
      <c r="G3604" s="2">
        <v>1500</v>
      </c>
    </row>
    <row r="3605" spans="1:7" customFormat="1" x14ac:dyDescent="0.25">
      <c r="A3605" t="s">
        <v>680</v>
      </c>
      <c r="B3605" t="s">
        <v>657</v>
      </c>
      <c r="D3605" t="s">
        <v>47</v>
      </c>
      <c r="E3605">
        <v>1</v>
      </c>
      <c r="F3605" s="2">
        <v>850</v>
      </c>
      <c r="G3605" s="2">
        <v>850</v>
      </c>
    </row>
    <row r="3606" spans="1:7" customFormat="1" x14ac:dyDescent="0.25">
      <c r="F3606" s="2"/>
      <c r="G3606" s="2"/>
    </row>
    <row r="3607" spans="1:7" x14ac:dyDescent="0.25">
      <c r="A3607" s="3"/>
      <c r="B3607" s="3"/>
      <c r="C3607" s="3"/>
      <c r="D3607" s="5" t="s">
        <v>31</v>
      </c>
      <c r="E3607" s="3"/>
      <c r="F3607" s="4"/>
      <c r="G3607" s="4">
        <v>13850</v>
      </c>
    </row>
    <row r="3608" spans="1:7" x14ac:dyDescent="0.25">
      <c r="A3608" s="3"/>
      <c r="B3608" s="3"/>
      <c r="C3608" s="3"/>
      <c r="D3608" s="5" t="s">
        <v>32</v>
      </c>
      <c r="E3608" s="3"/>
      <c r="F3608" s="4"/>
      <c r="G3608" s="4">
        <v>2167.1999999999998</v>
      </c>
    </row>
    <row r="3609" spans="1:7" x14ac:dyDescent="0.25">
      <c r="A3609" s="3"/>
      <c r="B3609" s="3"/>
      <c r="C3609" s="3"/>
      <c r="D3609" s="5" t="s">
        <v>33</v>
      </c>
      <c r="E3609" s="3"/>
      <c r="F3609" s="4"/>
      <c r="G3609" s="4">
        <v>617.6</v>
      </c>
    </row>
    <row r="3610" spans="1:7" customFormat="1" x14ac:dyDescent="0.25">
      <c r="F3610" s="2"/>
      <c r="G3610" s="2"/>
    </row>
    <row r="3611" spans="1:7" x14ac:dyDescent="0.25">
      <c r="A3611" s="3"/>
      <c r="B3611" s="5"/>
      <c r="C3611" s="5"/>
      <c r="D3611" s="5" t="s">
        <v>35</v>
      </c>
      <c r="E3611" s="3"/>
      <c r="F3611" s="4"/>
      <c r="G3611" s="4">
        <v>16634.8</v>
      </c>
    </row>
    <row r="3612" spans="1:7" x14ac:dyDescent="0.25">
      <c r="A3612" s="3"/>
      <c r="B3612" s="5"/>
      <c r="C3612" s="5"/>
      <c r="D3612" s="5" t="s">
        <v>36</v>
      </c>
      <c r="E3612" s="3"/>
      <c r="F3612" s="4"/>
      <c r="G3612" s="4">
        <v>399235.2</v>
      </c>
    </row>
    <row r="3613" spans="1:7" x14ac:dyDescent="0.25">
      <c r="A3613" s="6" t="s">
        <v>681</v>
      </c>
      <c r="B3613" s="6" t="s">
        <v>11</v>
      </c>
      <c r="C3613" s="6"/>
      <c r="D3613" s="6" t="s">
        <v>3</v>
      </c>
      <c r="E3613" s="7">
        <v>68</v>
      </c>
      <c r="F3613" s="7"/>
      <c r="G3613" s="7"/>
    </row>
    <row r="3614" spans="1:7" customFormat="1" x14ac:dyDescent="0.25">
      <c r="F3614" s="2"/>
      <c r="G3614" s="2"/>
    </row>
    <row r="3615" spans="1:7" x14ac:dyDescent="0.25">
      <c r="A3615" s="3"/>
      <c r="B3615" s="3"/>
      <c r="C3615" s="3"/>
      <c r="D3615" s="3"/>
      <c r="E3615" s="3"/>
      <c r="F3615" s="4"/>
      <c r="G3615" s="4"/>
    </row>
    <row r="3616" spans="1:7" x14ac:dyDescent="0.25">
      <c r="A3616" s="12" t="s">
        <v>5</v>
      </c>
      <c r="B3616" s="12" t="s">
        <v>6</v>
      </c>
      <c r="C3616" s="12"/>
      <c r="D3616" s="8" t="s">
        <v>7</v>
      </c>
      <c r="E3616" s="8" t="s">
        <v>8</v>
      </c>
      <c r="F3616" s="9" t="s">
        <v>4</v>
      </c>
      <c r="G3616" s="9" t="s">
        <v>1205</v>
      </c>
    </row>
    <row r="3617" spans="1:7" x14ac:dyDescent="0.25">
      <c r="F3617" s="8" t="s">
        <v>9</v>
      </c>
      <c r="G3617" s="8" t="s">
        <v>9</v>
      </c>
    </row>
    <row r="3618" spans="1:7" customFormat="1" x14ac:dyDescent="0.25">
      <c r="F3618" s="2"/>
      <c r="G3618" s="2"/>
    </row>
    <row r="3619" spans="1:7" customFormat="1" x14ac:dyDescent="0.25">
      <c r="A3619" t="s">
        <v>10</v>
      </c>
      <c r="B3619" t="s">
        <v>11</v>
      </c>
      <c r="D3619" t="s">
        <v>3</v>
      </c>
      <c r="E3619">
        <v>1</v>
      </c>
      <c r="F3619" s="2"/>
      <c r="G3619" s="2"/>
    </row>
    <row r="3620" spans="1:7" customFormat="1" x14ac:dyDescent="0.25">
      <c r="A3620" t="s">
        <v>12</v>
      </c>
      <c r="B3620" t="s">
        <v>13</v>
      </c>
      <c r="D3620" t="s">
        <v>14</v>
      </c>
      <c r="E3620">
        <v>3.7999999999999999E-2</v>
      </c>
      <c r="F3620" s="2"/>
      <c r="G3620" s="2"/>
    </row>
    <row r="3621" spans="1:7" customFormat="1" x14ac:dyDescent="0.25">
      <c r="A3621" t="s">
        <v>15</v>
      </c>
      <c r="B3621" t="s">
        <v>13</v>
      </c>
      <c r="D3621" t="s">
        <v>14</v>
      </c>
      <c r="E3621">
        <v>3.7999999999999999E-2</v>
      </c>
      <c r="F3621" s="2">
        <v>5209</v>
      </c>
      <c r="G3621" s="2">
        <v>197.94</v>
      </c>
    </row>
    <row r="3622" spans="1:7" customFormat="1" x14ac:dyDescent="0.25">
      <c r="A3622" t="s">
        <v>16</v>
      </c>
      <c r="B3622" t="s">
        <v>17</v>
      </c>
      <c r="D3622" t="s">
        <v>18</v>
      </c>
      <c r="E3622">
        <v>6.0000000000000001E-3</v>
      </c>
      <c r="F3622" s="2">
        <v>41904</v>
      </c>
      <c r="G3622" s="2">
        <v>261.89999999999998</v>
      </c>
    </row>
    <row r="3623" spans="1:7" customFormat="1" x14ac:dyDescent="0.25">
      <c r="A3623" t="s">
        <v>19</v>
      </c>
      <c r="B3623" t="s">
        <v>20</v>
      </c>
      <c r="D3623" t="s">
        <v>18</v>
      </c>
      <c r="E3623">
        <v>4.5999999999999999E-2</v>
      </c>
      <c r="F3623" s="2">
        <v>17171</v>
      </c>
      <c r="G3623" s="2">
        <v>784.14</v>
      </c>
    </row>
    <row r="3624" spans="1:7" customFormat="1" x14ac:dyDescent="0.25">
      <c r="A3624" t="s">
        <v>21</v>
      </c>
      <c r="B3624" t="s">
        <v>22</v>
      </c>
      <c r="D3624" t="s">
        <v>23</v>
      </c>
      <c r="E3624">
        <v>2</v>
      </c>
      <c r="F3624" s="2">
        <v>600</v>
      </c>
      <c r="G3624" s="2">
        <v>1200</v>
      </c>
    </row>
    <row r="3625" spans="1:7" customFormat="1" x14ac:dyDescent="0.25">
      <c r="A3625" t="s">
        <v>24</v>
      </c>
      <c r="B3625" t="s">
        <v>25</v>
      </c>
      <c r="D3625" t="s">
        <v>3</v>
      </c>
      <c r="E3625">
        <v>1</v>
      </c>
      <c r="F3625" s="2"/>
      <c r="G3625" s="2"/>
    </row>
    <row r="3626" spans="1:7" customFormat="1" x14ac:dyDescent="0.25">
      <c r="A3626" t="s">
        <v>26</v>
      </c>
      <c r="B3626" t="s">
        <v>27</v>
      </c>
      <c r="D3626" t="s">
        <v>18</v>
      </c>
      <c r="E3626">
        <v>2.4E-2</v>
      </c>
      <c r="F3626" s="2">
        <v>24228</v>
      </c>
      <c r="G3626" s="2">
        <v>581.47</v>
      </c>
    </row>
    <row r="3627" spans="1:7" customFormat="1" x14ac:dyDescent="0.25">
      <c r="A3627" t="s">
        <v>21</v>
      </c>
      <c r="B3627" t="s">
        <v>22</v>
      </c>
      <c r="D3627" t="s">
        <v>23</v>
      </c>
      <c r="E3627">
        <v>0.5</v>
      </c>
      <c r="F3627" s="2">
        <v>600</v>
      </c>
      <c r="G3627" s="2">
        <v>300</v>
      </c>
    </row>
    <row r="3628" spans="1:7" customFormat="1" x14ac:dyDescent="0.25">
      <c r="A3628" t="s">
        <v>28</v>
      </c>
      <c r="B3628" t="s">
        <v>29</v>
      </c>
      <c r="D3628" t="s">
        <v>30</v>
      </c>
      <c r="E3628">
        <v>1</v>
      </c>
      <c r="F3628" s="2">
        <v>2000</v>
      </c>
      <c r="G3628" s="2">
        <v>2000</v>
      </c>
    </row>
    <row r="3629" spans="1:7" customFormat="1" x14ac:dyDescent="0.25">
      <c r="F3629" s="2"/>
      <c r="G3629" s="2"/>
    </row>
    <row r="3630" spans="1:7" x14ac:dyDescent="0.25">
      <c r="A3630" s="3"/>
      <c r="B3630" s="3"/>
      <c r="C3630" s="3"/>
      <c r="D3630" s="5" t="s">
        <v>31</v>
      </c>
      <c r="E3630" s="3"/>
      <c r="F3630" s="4"/>
      <c r="G3630" s="4">
        <v>1500</v>
      </c>
    </row>
    <row r="3631" spans="1:7" x14ac:dyDescent="0.25">
      <c r="A3631" s="3"/>
      <c r="B3631" s="3"/>
      <c r="C3631" s="3"/>
      <c r="D3631" s="5" t="s">
        <v>32</v>
      </c>
      <c r="E3631" s="3"/>
      <c r="F3631" s="4"/>
      <c r="G3631" s="4">
        <v>197.94</v>
      </c>
    </row>
    <row r="3632" spans="1:7" x14ac:dyDescent="0.25">
      <c r="A3632" s="3"/>
      <c r="B3632" s="3"/>
      <c r="C3632" s="3"/>
      <c r="D3632" s="5" t="s">
        <v>33</v>
      </c>
      <c r="E3632" s="3"/>
      <c r="F3632" s="4"/>
      <c r="G3632" s="4">
        <v>1627.51</v>
      </c>
    </row>
    <row r="3633" spans="1:7" x14ac:dyDescent="0.25">
      <c r="A3633" s="3"/>
      <c r="B3633" s="3"/>
      <c r="C3633" s="3"/>
      <c r="D3633" s="5" t="s">
        <v>34</v>
      </c>
      <c r="E3633" s="3"/>
      <c r="F3633" s="4"/>
      <c r="G3633" s="4">
        <v>2000</v>
      </c>
    </row>
    <row r="3634" spans="1:7" customFormat="1" x14ac:dyDescent="0.25">
      <c r="F3634" s="2"/>
      <c r="G3634" s="2"/>
    </row>
    <row r="3635" spans="1:7" x14ac:dyDescent="0.25">
      <c r="A3635" s="3"/>
      <c r="B3635" s="5"/>
      <c r="C3635" s="5"/>
      <c r="D3635" s="5" t="s">
        <v>35</v>
      </c>
      <c r="E3635" s="3"/>
      <c r="F3635" s="4"/>
      <c r="G3635" s="4">
        <v>5322.85</v>
      </c>
    </row>
    <row r="3636" spans="1:7" x14ac:dyDescent="0.25">
      <c r="A3636" s="3"/>
      <c r="B3636" s="5"/>
      <c r="C3636" s="5"/>
      <c r="D3636" s="5" t="s">
        <v>36</v>
      </c>
      <c r="E3636" s="3"/>
      <c r="F3636" s="4"/>
      <c r="G3636" s="4">
        <v>361953.8</v>
      </c>
    </row>
    <row r="3637" spans="1:7" x14ac:dyDescent="0.25">
      <c r="A3637" s="6" t="s">
        <v>682</v>
      </c>
      <c r="B3637" s="6" t="s">
        <v>683</v>
      </c>
      <c r="C3637" s="6"/>
      <c r="D3637" s="6" t="s">
        <v>3</v>
      </c>
      <c r="E3637" s="7">
        <v>65</v>
      </c>
      <c r="F3637" s="7"/>
      <c r="G3637" s="7"/>
    </row>
    <row r="3638" spans="1:7" customFormat="1" x14ac:dyDescent="0.25">
      <c r="F3638" s="2"/>
      <c r="G3638" s="2"/>
    </row>
    <row r="3639" spans="1:7" x14ac:dyDescent="0.25">
      <c r="A3639" s="3"/>
      <c r="B3639" s="3"/>
      <c r="C3639" s="3"/>
      <c r="D3639" s="3"/>
      <c r="E3639" s="3"/>
      <c r="F3639" s="4"/>
      <c r="G3639" s="4"/>
    </row>
    <row r="3640" spans="1:7" x14ac:dyDescent="0.25">
      <c r="A3640" s="12" t="s">
        <v>5</v>
      </c>
      <c r="B3640" s="12" t="s">
        <v>6</v>
      </c>
      <c r="C3640" s="12"/>
      <c r="D3640" s="8" t="s">
        <v>7</v>
      </c>
      <c r="E3640" s="8" t="s">
        <v>8</v>
      </c>
      <c r="F3640" s="9" t="s">
        <v>4</v>
      </c>
      <c r="G3640" s="9" t="s">
        <v>1205</v>
      </c>
    </row>
    <row r="3641" spans="1:7" x14ac:dyDescent="0.25">
      <c r="F3641" s="8" t="s">
        <v>9</v>
      </c>
      <c r="G3641" s="8" t="s">
        <v>9</v>
      </c>
    </row>
    <row r="3642" spans="1:7" customFormat="1" x14ac:dyDescent="0.25">
      <c r="F3642" s="2"/>
      <c r="G3642" s="2"/>
    </row>
    <row r="3643" spans="1:7" customFormat="1" x14ac:dyDescent="0.25">
      <c r="A3643" t="s">
        <v>367</v>
      </c>
      <c r="B3643" t="s">
        <v>368</v>
      </c>
      <c r="D3643" t="s">
        <v>3</v>
      </c>
      <c r="E3643">
        <v>1.2</v>
      </c>
      <c r="F3643" s="2"/>
      <c r="G3643" s="2"/>
    </row>
    <row r="3644" spans="1:7" customFormat="1" x14ac:dyDescent="0.25">
      <c r="A3644" t="s">
        <v>12</v>
      </c>
      <c r="B3644" t="s">
        <v>13</v>
      </c>
      <c r="D3644" t="s">
        <v>14</v>
      </c>
      <c r="E3644">
        <v>1.44</v>
      </c>
      <c r="F3644" s="2"/>
      <c r="G3644" s="2"/>
    </row>
    <row r="3645" spans="1:7" customFormat="1" x14ac:dyDescent="0.25">
      <c r="A3645" t="s">
        <v>15</v>
      </c>
      <c r="B3645" t="s">
        <v>13</v>
      </c>
      <c r="D3645" t="s">
        <v>14</v>
      </c>
      <c r="E3645">
        <v>1.44</v>
      </c>
      <c r="F3645" s="2">
        <v>5209</v>
      </c>
      <c r="G3645" s="2">
        <v>7500.96</v>
      </c>
    </row>
    <row r="3646" spans="1:7" customFormat="1" x14ac:dyDescent="0.25">
      <c r="A3646" t="s">
        <v>16</v>
      </c>
      <c r="B3646" t="s">
        <v>17</v>
      </c>
      <c r="D3646" t="s">
        <v>18</v>
      </c>
      <c r="E3646">
        <v>2.5000000000000001E-2</v>
      </c>
      <c r="F3646" s="2">
        <v>41904</v>
      </c>
      <c r="G3646" s="2">
        <v>1047.5999999999999</v>
      </c>
    </row>
    <row r="3647" spans="1:7" customFormat="1" x14ac:dyDescent="0.25">
      <c r="A3647" t="s">
        <v>41</v>
      </c>
      <c r="B3647" t="s">
        <v>42</v>
      </c>
      <c r="D3647" t="s">
        <v>18</v>
      </c>
      <c r="E3647">
        <v>2.5000000000000001E-2</v>
      </c>
      <c r="F3647" s="2">
        <v>23464</v>
      </c>
      <c r="G3647" s="2">
        <v>586.6</v>
      </c>
    </row>
    <row r="3648" spans="1:7" customFormat="1" x14ac:dyDescent="0.25">
      <c r="A3648" t="s">
        <v>91</v>
      </c>
      <c r="B3648" t="s">
        <v>92</v>
      </c>
      <c r="D3648" t="s">
        <v>18</v>
      </c>
      <c r="E3648">
        <v>0.45</v>
      </c>
      <c r="F3648" s="2">
        <v>3000</v>
      </c>
      <c r="G3648" s="2">
        <v>1350</v>
      </c>
    </row>
    <row r="3649" spans="1:7" customFormat="1" x14ac:dyDescent="0.25">
      <c r="A3649" t="s">
        <v>21</v>
      </c>
      <c r="B3649" t="s">
        <v>22</v>
      </c>
      <c r="D3649" t="s">
        <v>23</v>
      </c>
      <c r="E3649">
        <v>3.6</v>
      </c>
      <c r="F3649" s="2">
        <v>600</v>
      </c>
      <c r="G3649" s="2">
        <v>2160</v>
      </c>
    </row>
    <row r="3650" spans="1:7" customFormat="1" x14ac:dyDescent="0.25">
      <c r="A3650" t="s">
        <v>43</v>
      </c>
      <c r="B3650" t="s">
        <v>44</v>
      </c>
      <c r="D3650" t="s">
        <v>3</v>
      </c>
      <c r="E3650">
        <v>0.65200000000000002</v>
      </c>
      <c r="F3650" s="2">
        <v>9120</v>
      </c>
      <c r="G3650" s="2">
        <v>5942.59</v>
      </c>
    </row>
    <row r="3651" spans="1:7" customFormat="1" x14ac:dyDescent="0.25">
      <c r="A3651" t="s">
        <v>93</v>
      </c>
      <c r="B3651" t="s">
        <v>94</v>
      </c>
      <c r="D3651" t="s">
        <v>95</v>
      </c>
      <c r="E3651">
        <v>0.04</v>
      </c>
      <c r="F3651" s="2">
        <v>45000</v>
      </c>
      <c r="G3651" s="2">
        <v>1800</v>
      </c>
    </row>
    <row r="3652" spans="1:7" customFormat="1" x14ac:dyDescent="0.25">
      <c r="F3652" s="2"/>
      <c r="G3652" s="2"/>
    </row>
    <row r="3653" spans="1:7" x14ac:dyDescent="0.25">
      <c r="A3653" s="3"/>
      <c r="B3653" s="3"/>
      <c r="C3653" s="3"/>
      <c r="D3653" s="5" t="s">
        <v>31</v>
      </c>
      <c r="E3653" s="3"/>
      <c r="F3653" s="4"/>
      <c r="G3653" s="4">
        <v>8102.59</v>
      </c>
    </row>
    <row r="3654" spans="1:7" x14ac:dyDescent="0.25">
      <c r="A3654" s="3"/>
      <c r="B3654" s="3"/>
      <c r="C3654" s="3"/>
      <c r="D3654" s="5" t="s">
        <v>32</v>
      </c>
      <c r="E3654" s="3"/>
      <c r="F3654" s="4"/>
      <c r="G3654" s="4">
        <v>7500.96</v>
      </c>
    </row>
    <row r="3655" spans="1:7" x14ac:dyDescent="0.25">
      <c r="A3655" s="3"/>
      <c r="B3655" s="3"/>
      <c r="C3655" s="3"/>
      <c r="D3655" s="5" t="s">
        <v>33</v>
      </c>
      <c r="E3655" s="3"/>
      <c r="F3655" s="4"/>
      <c r="G3655" s="4">
        <v>2984.2</v>
      </c>
    </row>
    <row r="3656" spans="1:7" x14ac:dyDescent="0.25">
      <c r="A3656" s="3"/>
      <c r="B3656" s="3"/>
      <c r="C3656" s="3"/>
      <c r="D3656" s="5" t="s">
        <v>34</v>
      </c>
      <c r="E3656" s="3"/>
      <c r="F3656" s="4"/>
      <c r="G3656" s="4">
        <v>1800</v>
      </c>
    </row>
    <row r="3657" spans="1:7" customFormat="1" x14ac:dyDescent="0.25">
      <c r="F3657" s="2"/>
      <c r="G3657" s="2"/>
    </row>
    <row r="3658" spans="1:7" x14ac:dyDescent="0.25">
      <c r="A3658" s="3"/>
      <c r="B3658" s="5"/>
      <c r="C3658" s="5"/>
      <c r="D3658" s="5" t="s">
        <v>35</v>
      </c>
      <c r="E3658" s="3"/>
      <c r="F3658" s="4"/>
      <c r="G3658" s="4">
        <v>20387.75</v>
      </c>
    </row>
    <row r="3659" spans="1:7" x14ac:dyDescent="0.25">
      <c r="A3659" s="3"/>
      <c r="B3659" s="5"/>
      <c r="C3659" s="5"/>
      <c r="D3659" s="5" t="s">
        <v>36</v>
      </c>
      <c r="E3659" s="3"/>
      <c r="F3659" s="4"/>
      <c r="G3659" s="4">
        <v>1325203.75</v>
      </c>
    </row>
    <row r="3660" spans="1:7" x14ac:dyDescent="0.25">
      <c r="A3660" s="6" t="s">
        <v>684</v>
      </c>
      <c r="B3660" s="6" t="s">
        <v>685</v>
      </c>
      <c r="C3660" s="6"/>
      <c r="D3660" s="6" t="s">
        <v>47</v>
      </c>
      <c r="E3660" s="7">
        <v>43</v>
      </c>
      <c r="F3660" s="7"/>
      <c r="G3660" s="7"/>
    </row>
    <row r="3661" spans="1:7" customFormat="1" x14ac:dyDescent="0.25">
      <c r="F3661" s="2"/>
      <c r="G3661" s="2"/>
    </row>
    <row r="3662" spans="1:7" x14ac:dyDescent="0.25">
      <c r="A3662" s="3"/>
      <c r="B3662" s="3"/>
      <c r="C3662" s="3"/>
      <c r="D3662" s="3"/>
      <c r="E3662" s="3"/>
      <c r="F3662" s="4"/>
      <c r="G3662" s="4"/>
    </row>
    <row r="3663" spans="1:7" x14ac:dyDescent="0.25">
      <c r="A3663" s="12" t="s">
        <v>5</v>
      </c>
      <c r="B3663" s="12" t="s">
        <v>6</v>
      </c>
      <c r="C3663" s="12"/>
      <c r="D3663" s="8" t="s">
        <v>7</v>
      </c>
      <c r="E3663" s="8" t="s">
        <v>8</v>
      </c>
      <c r="F3663" s="9" t="s">
        <v>4</v>
      </c>
      <c r="G3663" s="9" t="s">
        <v>1205</v>
      </c>
    </row>
    <row r="3664" spans="1:7" x14ac:dyDescent="0.25">
      <c r="F3664" s="8" t="s">
        <v>9</v>
      </c>
      <c r="G3664" s="8" t="s">
        <v>9</v>
      </c>
    </row>
    <row r="3665" spans="1:7" customFormat="1" x14ac:dyDescent="0.25">
      <c r="F3665" s="2"/>
      <c r="G3665" s="2"/>
    </row>
    <row r="3666" spans="1:7" customFormat="1" x14ac:dyDescent="0.25">
      <c r="A3666" t="s">
        <v>686</v>
      </c>
      <c r="B3666" t="s">
        <v>687</v>
      </c>
      <c r="D3666" t="s">
        <v>47</v>
      </c>
      <c r="E3666">
        <v>1</v>
      </c>
      <c r="F3666" s="2"/>
      <c r="G3666" s="2"/>
    </row>
    <row r="3667" spans="1:7" customFormat="1" x14ac:dyDescent="0.25">
      <c r="A3667" t="s">
        <v>50</v>
      </c>
      <c r="B3667" t="s">
        <v>51</v>
      </c>
      <c r="D3667" t="s">
        <v>14</v>
      </c>
      <c r="E3667">
        <v>0.3</v>
      </c>
      <c r="F3667" s="2"/>
      <c r="G3667" s="2"/>
    </row>
    <row r="3668" spans="1:7" customFormat="1" x14ac:dyDescent="0.25">
      <c r="A3668" t="s">
        <v>52</v>
      </c>
      <c r="B3668" t="s">
        <v>53</v>
      </c>
      <c r="D3668" t="s">
        <v>14</v>
      </c>
      <c r="E3668">
        <v>0.3</v>
      </c>
      <c r="F3668" s="2">
        <v>5418</v>
      </c>
      <c r="G3668" s="2">
        <v>1625.4</v>
      </c>
    </row>
    <row r="3669" spans="1:7" customFormat="1" x14ac:dyDescent="0.25">
      <c r="A3669" t="s">
        <v>54</v>
      </c>
      <c r="B3669" t="s">
        <v>55</v>
      </c>
      <c r="D3669" t="s">
        <v>56</v>
      </c>
      <c r="E3669">
        <v>0.3</v>
      </c>
      <c r="F3669" s="2">
        <v>1543.99</v>
      </c>
      <c r="G3669" s="2">
        <v>463.2</v>
      </c>
    </row>
    <row r="3670" spans="1:7" customFormat="1" x14ac:dyDescent="0.25">
      <c r="A3670" t="s">
        <v>154</v>
      </c>
      <c r="B3670" t="s">
        <v>155</v>
      </c>
      <c r="D3670" t="s">
        <v>3</v>
      </c>
      <c r="E3670">
        <v>0.06</v>
      </c>
      <c r="F3670" s="2">
        <v>43300</v>
      </c>
      <c r="G3670" s="2">
        <v>2598</v>
      </c>
    </row>
    <row r="3671" spans="1:7" customFormat="1" x14ac:dyDescent="0.25">
      <c r="A3671" t="s">
        <v>688</v>
      </c>
      <c r="B3671" t="s">
        <v>689</v>
      </c>
      <c r="D3671" t="s">
        <v>387</v>
      </c>
      <c r="E3671">
        <v>1.05</v>
      </c>
      <c r="F3671" s="2">
        <v>2900</v>
      </c>
      <c r="G3671" s="2">
        <v>3045</v>
      </c>
    </row>
    <row r="3672" spans="1:7" customFormat="1" x14ac:dyDescent="0.25">
      <c r="A3672" t="s">
        <v>690</v>
      </c>
      <c r="B3672" t="s">
        <v>691</v>
      </c>
      <c r="D3672" t="s">
        <v>76</v>
      </c>
      <c r="E3672">
        <v>8.9999999999999993E-3</v>
      </c>
      <c r="F3672" s="2">
        <v>390000</v>
      </c>
      <c r="G3672" s="2">
        <v>3611.11</v>
      </c>
    </row>
    <row r="3673" spans="1:7" customFormat="1" x14ac:dyDescent="0.25">
      <c r="F3673" s="2"/>
      <c r="G3673" s="2"/>
    </row>
    <row r="3674" spans="1:7" x14ac:dyDescent="0.25">
      <c r="A3674" s="3"/>
      <c r="B3674" s="3"/>
      <c r="C3674" s="3"/>
      <c r="D3674" s="5" t="s">
        <v>31</v>
      </c>
      <c r="E3674" s="3"/>
      <c r="F3674" s="4"/>
      <c r="G3674" s="4">
        <v>5643</v>
      </c>
    </row>
    <row r="3675" spans="1:7" x14ac:dyDescent="0.25">
      <c r="A3675" s="3"/>
      <c r="B3675" s="3"/>
      <c r="C3675" s="3"/>
      <c r="D3675" s="5" t="s">
        <v>32</v>
      </c>
      <c r="E3675" s="3"/>
      <c r="F3675" s="4"/>
      <c r="G3675" s="4">
        <v>1625.4</v>
      </c>
    </row>
    <row r="3676" spans="1:7" x14ac:dyDescent="0.25">
      <c r="A3676" s="3"/>
      <c r="B3676" s="3"/>
      <c r="C3676" s="3"/>
      <c r="D3676" s="5" t="s">
        <v>33</v>
      </c>
      <c r="E3676" s="3"/>
      <c r="F3676" s="4"/>
      <c r="G3676" s="4">
        <v>463.2</v>
      </c>
    </row>
    <row r="3677" spans="1:7" x14ac:dyDescent="0.25">
      <c r="A3677" s="3"/>
      <c r="B3677" s="3"/>
      <c r="C3677" s="3"/>
      <c r="D3677" s="5" t="s">
        <v>34</v>
      </c>
      <c r="E3677" s="3"/>
      <c r="F3677" s="4"/>
      <c r="G3677" s="4">
        <v>3611.11</v>
      </c>
    </row>
    <row r="3678" spans="1:7" customFormat="1" x14ac:dyDescent="0.25">
      <c r="F3678" s="2"/>
      <c r="G3678" s="2"/>
    </row>
    <row r="3679" spans="1:7" x14ac:dyDescent="0.25">
      <c r="A3679" s="3"/>
      <c r="B3679" s="5"/>
      <c r="C3679" s="5"/>
      <c r="D3679" s="5" t="s">
        <v>35</v>
      </c>
      <c r="E3679" s="3"/>
      <c r="F3679" s="4"/>
      <c r="G3679" s="4">
        <v>11342.71</v>
      </c>
    </row>
    <row r="3680" spans="1:7" x14ac:dyDescent="0.25">
      <c r="A3680" s="3"/>
      <c r="B3680" s="5"/>
      <c r="C3680" s="5"/>
      <c r="D3680" s="5" t="s">
        <v>36</v>
      </c>
      <c r="E3680" s="3"/>
      <c r="F3680" s="4"/>
      <c r="G3680" s="4">
        <v>487736.53</v>
      </c>
    </row>
    <row r="3681" spans="1:7" x14ac:dyDescent="0.25">
      <c r="A3681" s="6" t="s">
        <v>692</v>
      </c>
      <c r="B3681" s="6" t="s">
        <v>693</v>
      </c>
      <c r="C3681" s="6"/>
      <c r="D3681" s="6" t="s">
        <v>88</v>
      </c>
      <c r="E3681" s="7">
        <v>150</v>
      </c>
      <c r="F3681" s="7"/>
      <c r="G3681" s="7"/>
    </row>
    <row r="3682" spans="1:7" customFormat="1" x14ac:dyDescent="0.25">
      <c r="F3682" s="2"/>
      <c r="G3682" s="2"/>
    </row>
    <row r="3683" spans="1:7" x14ac:dyDescent="0.25">
      <c r="A3683" s="3"/>
      <c r="B3683" s="3"/>
      <c r="C3683" s="3"/>
      <c r="D3683" s="3"/>
      <c r="E3683" s="3"/>
      <c r="F3683" s="4"/>
      <c r="G3683" s="4"/>
    </row>
    <row r="3684" spans="1:7" x14ac:dyDescent="0.25">
      <c r="A3684" s="12" t="s">
        <v>5</v>
      </c>
      <c r="B3684" s="12" t="s">
        <v>6</v>
      </c>
      <c r="C3684" s="12"/>
      <c r="D3684" s="8" t="s">
        <v>7</v>
      </c>
      <c r="E3684" s="8" t="s">
        <v>8</v>
      </c>
      <c r="F3684" s="9" t="s">
        <v>4</v>
      </c>
      <c r="G3684" s="9" t="s">
        <v>1205</v>
      </c>
    </row>
    <row r="3685" spans="1:7" x14ac:dyDescent="0.25">
      <c r="F3685" s="8" t="s">
        <v>9</v>
      </c>
      <c r="G3685" s="8" t="s">
        <v>9</v>
      </c>
    </row>
    <row r="3686" spans="1:7" customFormat="1" x14ac:dyDescent="0.25">
      <c r="F3686" s="2"/>
      <c r="G3686" s="2"/>
    </row>
    <row r="3687" spans="1:7" customFormat="1" x14ac:dyDescent="0.25">
      <c r="A3687" t="s">
        <v>694</v>
      </c>
      <c r="B3687" t="s">
        <v>695</v>
      </c>
      <c r="D3687" t="s">
        <v>88</v>
      </c>
      <c r="E3687">
        <v>1.1000000000000001</v>
      </c>
      <c r="F3687" s="2">
        <v>12000</v>
      </c>
      <c r="G3687" s="2">
        <v>13200</v>
      </c>
    </row>
    <row r="3688" spans="1:7" customFormat="1" x14ac:dyDescent="0.25">
      <c r="F3688" s="2"/>
      <c r="G3688" s="2"/>
    </row>
    <row r="3689" spans="1:7" x14ac:dyDescent="0.25">
      <c r="A3689" s="3"/>
      <c r="B3689" s="3"/>
      <c r="C3689" s="3"/>
      <c r="D3689" s="5" t="s">
        <v>34</v>
      </c>
      <c r="E3689" s="3"/>
      <c r="F3689" s="4"/>
      <c r="G3689" s="4">
        <v>13200</v>
      </c>
    </row>
    <row r="3690" spans="1:7" customFormat="1" x14ac:dyDescent="0.25">
      <c r="F3690" s="2"/>
      <c r="G3690" s="2"/>
    </row>
    <row r="3691" spans="1:7" x14ac:dyDescent="0.25">
      <c r="A3691" s="3"/>
      <c r="B3691" s="5"/>
      <c r="C3691" s="5"/>
      <c r="D3691" s="5" t="s">
        <v>35</v>
      </c>
      <c r="E3691" s="3"/>
      <c r="F3691" s="4"/>
      <c r="G3691" s="4">
        <v>13200</v>
      </c>
    </row>
    <row r="3692" spans="1:7" x14ac:dyDescent="0.25">
      <c r="A3692" s="3"/>
      <c r="B3692" s="5"/>
      <c r="C3692" s="5"/>
      <c r="D3692" s="5" t="s">
        <v>36</v>
      </c>
      <c r="E3692" s="3"/>
      <c r="F3692" s="4"/>
      <c r="G3692" s="4">
        <v>1980000</v>
      </c>
    </row>
    <row r="3693" spans="1:7" x14ac:dyDescent="0.25">
      <c r="A3693" s="6" t="s">
        <v>696</v>
      </c>
      <c r="B3693" s="6" t="s">
        <v>445</v>
      </c>
      <c r="C3693" s="6"/>
      <c r="D3693" s="6" t="s">
        <v>3</v>
      </c>
      <c r="E3693" s="7">
        <v>45</v>
      </c>
      <c r="F3693" s="7"/>
      <c r="G3693" s="7"/>
    </row>
    <row r="3694" spans="1:7" customFormat="1" x14ac:dyDescent="0.25">
      <c r="F3694" s="2"/>
      <c r="G3694" s="2"/>
    </row>
    <row r="3695" spans="1:7" x14ac:dyDescent="0.25">
      <c r="A3695" s="3"/>
      <c r="B3695" s="3"/>
      <c r="C3695" s="3"/>
      <c r="D3695" s="3"/>
      <c r="E3695" s="3"/>
      <c r="F3695" s="4"/>
      <c r="G3695" s="4"/>
    </row>
    <row r="3696" spans="1:7" x14ac:dyDescent="0.25">
      <c r="A3696" s="12" t="s">
        <v>5</v>
      </c>
      <c r="B3696" s="12" t="s">
        <v>6</v>
      </c>
      <c r="C3696" s="12"/>
      <c r="D3696" s="8" t="s">
        <v>7</v>
      </c>
      <c r="E3696" s="8" t="s">
        <v>8</v>
      </c>
      <c r="F3696" s="9" t="s">
        <v>4</v>
      </c>
      <c r="G3696" s="9" t="s">
        <v>1205</v>
      </c>
    </row>
    <row r="3697" spans="1:7" x14ac:dyDescent="0.25">
      <c r="F3697" s="8" t="s">
        <v>9</v>
      </c>
      <c r="G3697" s="8" t="s">
        <v>9</v>
      </c>
    </row>
    <row r="3698" spans="1:7" customFormat="1" x14ac:dyDescent="0.25">
      <c r="F3698" s="2"/>
      <c r="G3698" s="2"/>
    </row>
    <row r="3699" spans="1:7" customFormat="1" x14ac:dyDescent="0.25">
      <c r="A3699" t="s">
        <v>144</v>
      </c>
      <c r="B3699" t="s">
        <v>145</v>
      </c>
      <c r="D3699" t="s">
        <v>3</v>
      </c>
      <c r="E3699">
        <v>1.1000000000000001</v>
      </c>
      <c r="F3699" s="2"/>
      <c r="G3699" s="2"/>
    </row>
    <row r="3700" spans="1:7" customFormat="1" x14ac:dyDescent="0.25">
      <c r="A3700" t="s">
        <v>12</v>
      </c>
      <c r="B3700" t="s">
        <v>13</v>
      </c>
      <c r="D3700" t="s">
        <v>14</v>
      </c>
      <c r="E3700">
        <v>1.32</v>
      </c>
      <c r="F3700" s="2"/>
      <c r="G3700" s="2"/>
    </row>
    <row r="3701" spans="1:7" customFormat="1" x14ac:dyDescent="0.25">
      <c r="A3701" t="s">
        <v>15</v>
      </c>
      <c r="B3701" t="s">
        <v>13</v>
      </c>
      <c r="D3701" t="s">
        <v>14</v>
      </c>
      <c r="E3701">
        <v>1.32</v>
      </c>
      <c r="F3701" s="2">
        <v>5209</v>
      </c>
      <c r="G3701" s="2">
        <v>6875.88</v>
      </c>
    </row>
    <row r="3702" spans="1:7" customFormat="1" x14ac:dyDescent="0.25">
      <c r="A3702" t="s">
        <v>19</v>
      </c>
      <c r="B3702" t="s">
        <v>20</v>
      </c>
      <c r="D3702" t="s">
        <v>18</v>
      </c>
      <c r="E3702">
        <v>0.151</v>
      </c>
      <c r="F3702" s="2">
        <v>17171</v>
      </c>
      <c r="G3702" s="2">
        <v>2587.67</v>
      </c>
    </row>
    <row r="3703" spans="1:7" customFormat="1" x14ac:dyDescent="0.25">
      <c r="A3703" t="s">
        <v>133</v>
      </c>
      <c r="B3703" t="s">
        <v>134</v>
      </c>
      <c r="D3703" t="s">
        <v>18</v>
      </c>
      <c r="E3703">
        <v>8.5999999999999993E-2</v>
      </c>
      <c r="F3703" s="2">
        <v>23995</v>
      </c>
      <c r="G3703" s="2">
        <v>2052.91</v>
      </c>
    </row>
    <row r="3704" spans="1:7" customFormat="1" x14ac:dyDescent="0.25">
      <c r="A3704" t="s">
        <v>91</v>
      </c>
      <c r="B3704" t="s">
        <v>92</v>
      </c>
      <c r="D3704" t="s">
        <v>18</v>
      </c>
      <c r="E3704">
        <v>0.76200000000000001</v>
      </c>
      <c r="F3704" s="2">
        <v>3000</v>
      </c>
      <c r="G3704" s="2">
        <v>2284.61</v>
      </c>
    </row>
    <row r="3705" spans="1:7" customFormat="1" x14ac:dyDescent="0.25">
      <c r="A3705" t="s">
        <v>21</v>
      </c>
      <c r="B3705" t="s">
        <v>22</v>
      </c>
      <c r="D3705" t="s">
        <v>23</v>
      </c>
      <c r="E3705">
        <v>2.75</v>
      </c>
      <c r="F3705" s="2">
        <v>600</v>
      </c>
      <c r="G3705" s="2">
        <v>1650</v>
      </c>
    </row>
    <row r="3706" spans="1:7" customFormat="1" x14ac:dyDescent="0.25">
      <c r="A3706" t="s">
        <v>146</v>
      </c>
      <c r="B3706" t="s">
        <v>147</v>
      </c>
      <c r="D3706" t="s">
        <v>3</v>
      </c>
      <c r="E3706">
        <v>0.59699999999999998</v>
      </c>
      <c r="F3706" s="2">
        <v>9120</v>
      </c>
      <c r="G3706" s="2">
        <v>5447.38</v>
      </c>
    </row>
    <row r="3707" spans="1:7" customFormat="1" x14ac:dyDescent="0.25">
      <c r="A3707" t="s">
        <v>93</v>
      </c>
      <c r="B3707" t="s">
        <v>94</v>
      </c>
      <c r="D3707" t="s">
        <v>95</v>
      </c>
      <c r="E3707">
        <v>3.6999999999999998E-2</v>
      </c>
      <c r="F3707" s="2">
        <v>45000</v>
      </c>
      <c r="G3707" s="2">
        <v>1650</v>
      </c>
    </row>
    <row r="3708" spans="1:7" customFormat="1" x14ac:dyDescent="0.25">
      <c r="F3708" s="2"/>
      <c r="G3708" s="2"/>
    </row>
    <row r="3709" spans="1:7" x14ac:dyDescent="0.25">
      <c r="A3709" s="3"/>
      <c r="B3709" s="3"/>
      <c r="C3709" s="3"/>
      <c r="D3709" s="5" t="s">
        <v>31</v>
      </c>
      <c r="E3709" s="3"/>
      <c r="F3709" s="4"/>
      <c r="G3709" s="4">
        <v>7097.38</v>
      </c>
    </row>
    <row r="3710" spans="1:7" x14ac:dyDescent="0.25">
      <c r="A3710" s="3"/>
      <c r="B3710" s="3"/>
      <c r="C3710" s="3"/>
      <c r="D3710" s="5" t="s">
        <v>32</v>
      </c>
      <c r="E3710" s="3"/>
      <c r="F3710" s="4"/>
      <c r="G3710" s="4">
        <v>6875.88</v>
      </c>
    </row>
    <row r="3711" spans="1:7" x14ac:dyDescent="0.25">
      <c r="A3711" s="3"/>
      <c r="B3711" s="3"/>
      <c r="C3711" s="3"/>
      <c r="D3711" s="5" t="s">
        <v>33</v>
      </c>
      <c r="E3711" s="3"/>
      <c r="F3711" s="4"/>
      <c r="G3711" s="4">
        <v>6925.19</v>
      </c>
    </row>
    <row r="3712" spans="1:7" x14ac:dyDescent="0.25">
      <c r="A3712" s="3"/>
      <c r="B3712" s="3"/>
      <c r="C3712" s="3"/>
      <c r="D3712" s="5" t="s">
        <v>34</v>
      </c>
      <c r="E3712" s="3"/>
      <c r="F3712" s="4"/>
      <c r="G3712" s="4">
        <v>1650</v>
      </c>
    </row>
    <row r="3713" spans="1:7" customFormat="1" x14ac:dyDescent="0.25">
      <c r="F3713" s="2"/>
      <c r="G3713" s="2"/>
    </row>
    <row r="3714" spans="1:7" x14ac:dyDescent="0.25">
      <c r="A3714" s="3"/>
      <c r="B3714" s="5"/>
      <c r="C3714" s="5"/>
      <c r="D3714" s="5" t="s">
        <v>35</v>
      </c>
      <c r="E3714" s="3"/>
      <c r="F3714" s="4"/>
      <c r="G3714" s="4">
        <v>22548.45</v>
      </c>
    </row>
    <row r="3715" spans="1:7" x14ac:dyDescent="0.25">
      <c r="A3715" s="3"/>
      <c r="B3715" s="5"/>
      <c r="C3715" s="5"/>
      <c r="D3715" s="5" t="s">
        <v>36</v>
      </c>
      <c r="E3715" s="3"/>
      <c r="F3715" s="4"/>
      <c r="G3715" s="4">
        <v>1014680.25</v>
      </c>
    </row>
    <row r="3716" spans="1:7" x14ac:dyDescent="0.25">
      <c r="A3716" s="6" t="s">
        <v>697</v>
      </c>
      <c r="B3716" s="6" t="s">
        <v>698</v>
      </c>
      <c r="C3716" s="6"/>
      <c r="D3716" s="6" t="s">
        <v>3</v>
      </c>
      <c r="E3716" s="7">
        <v>32</v>
      </c>
      <c r="F3716" s="7"/>
      <c r="G3716" s="7"/>
    </row>
    <row r="3717" spans="1:7" customFormat="1" x14ac:dyDescent="0.25">
      <c r="F3717" s="2"/>
      <c r="G3717" s="2"/>
    </row>
    <row r="3718" spans="1:7" x14ac:dyDescent="0.25">
      <c r="A3718" s="3"/>
      <c r="B3718" s="3"/>
      <c r="C3718" s="3"/>
      <c r="D3718" s="3"/>
      <c r="E3718" s="3"/>
      <c r="F3718" s="4"/>
      <c r="G3718" s="4"/>
    </row>
    <row r="3719" spans="1:7" x14ac:dyDescent="0.25">
      <c r="A3719" s="12" t="s">
        <v>5</v>
      </c>
      <c r="B3719" s="12" t="s">
        <v>6</v>
      </c>
      <c r="C3719" s="12"/>
      <c r="D3719" s="8" t="s">
        <v>7</v>
      </c>
      <c r="E3719" s="8" t="s">
        <v>8</v>
      </c>
      <c r="F3719" s="9" t="s">
        <v>4</v>
      </c>
      <c r="G3719" s="9" t="s">
        <v>1205</v>
      </c>
    </row>
    <row r="3720" spans="1:7" x14ac:dyDescent="0.25">
      <c r="F3720" s="8" t="s">
        <v>9</v>
      </c>
      <c r="G3720" s="8" t="s">
        <v>9</v>
      </c>
    </row>
    <row r="3721" spans="1:7" customFormat="1" x14ac:dyDescent="0.25">
      <c r="F3721" s="2"/>
      <c r="G3721" s="2"/>
    </row>
    <row r="3722" spans="1:7" customFormat="1" x14ac:dyDescent="0.25">
      <c r="A3722" t="s">
        <v>335</v>
      </c>
      <c r="B3722" t="s">
        <v>336</v>
      </c>
      <c r="D3722" t="s">
        <v>3</v>
      </c>
      <c r="E3722">
        <v>1</v>
      </c>
      <c r="F3722" s="2"/>
      <c r="G3722" s="2"/>
    </row>
    <row r="3723" spans="1:7" customFormat="1" x14ac:dyDescent="0.25">
      <c r="A3723" t="s">
        <v>50</v>
      </c>
      <c r="B3723" t="s">
        <v>51</v>
      </c>
      <c r="D3723" t="s">
        <v>14</v>
      </c>
      <c r="E3723">
        <v>5.5</v>
      </c>
      <c r="F3723" s="2"/>
      <c r="G3723" s="2"/>
    </row>
    <row r="3724" spans="1:7" customFormat="1" x14ac:dyDescent="0.25">
      <c r="A3724" t="s">
        <v>52</v>
      </c>
      <c r="B3724" t="s">
        <v>53</v>
      </c>
      <c r="D3724" t="s">
        <v>14</v>
      </c>
      <c r="E3724">
        <v>5.5</v>
      </c>
      <c r="F3724" s="2">
        <v>5418</v>
      </c>
      <c r="G3724" s="2">
        <v>29799</v>
      </c>
    </row>
    <row r="3725" spans="1:7" customFormat="1" x14ac:dyDescent="0.25">
      <c r="A3725" t="s">
        <v>54</v>
      </c>
      <c r="B3725" t="s">
        <v>55</v>
      </c>
      <c r="D3725" t="s">
        <v>56</v>
      </c>
      <c r="E3725">
        <v>5.5</v>
      </c>
      <c r="F3725" s="2">
        <v>1543.99</v>
      </c>
      <c r="G3725" s="2">
        <v>8491.9500000000007</v>
      </c>
    </row>
    <row r="3726" spans="1:7" customFormat="1" x14ac:dyDescent="0.25">
      <c r="A3726" t="s">
        <v>337</v>
      </c>
      <c r="B3726" t="s">
        <v>338</v>
      </c>
      <c r="D3726" t="s">
        <v>18</v>
      </c>
      <c r="E3726">
        <v>3.75</v>
      </c>
      <c r="F3726" s="2">
        <v>3500</v>
      </c>
      <c r="G3726" s="2">
        <v>13125</v>
      </c>
    </row>
    <row r="3727" spans="1:7" customFormat="1" x14ac:dyDescent="0.25">
      <c r="A3727" t="s">
        <v>339</v>
      </c>
      <c r="B3727" t="s">
        <v>340</v>
      </c>
      <c r="D3727" t="s">
        <v>18</v>
      </c>
      <c r="E3727">
        <v>5</v>
      </c>
      <c r="F3727" s="2">
        <v>1500</v>
      </c>
      <c r="G3727" s="2">
        <v>7500</v>
      </c>
    </row>
    <row r="3728" spans="1:7" customFormat="1" x14ac:dyDescent="0.25">
      <c r="A3728" t="s">
        <v>21</v>
      </c>
      <c r="B3728" t="s">
        <v>22</v>
      </c>
      <c r="D3728" t="s">
        <v>23</v>
      </c>
      <c r="E3728">
        <v>4</v>
      </c>
      <c r="F3728" s="2">
        <v>600</v>
      </c>
      <c r="G3728" s="2">
        <v>2400</v>
      </c>
    </row>
    <row r="3729" spans="1:7" customFormat="1" x14ac:dyDescent="0.25">
      <c r="F3729" s="2"/>
      <c r="G3729" s="2"/>
    </row>
    <row r="3730" spans="1:7" x14ac:dyDescent="0.25">
      <c r="A3730" s="3"/>
      <c r="B3730" s="3"/>
      <c r="C3730" s="3"/>
      <c r="D3730" s="5" t="s">
        <v>31</v>
      </c>
      <c r="E3730" s="3"/>
      <c r="F3730" s="4"/>
      <c r="G3730" s="4">
        <v>2400</v>
      </c>
    </row>
    <row r="3731" spans="1:7" x14ac:dyDescent="0.25">
      <c r="A3731" s="3"/>
      <c r="B3731" s="3"/>
      <c r="C3731" s="3"/>
      <c r="D3731" s="5" t="s">
        <v>32</v>
      </c>
      <c r="E3731" s="3"/>
      <c r="F3731" s="4"/>
      <c r="G3731" s="4">
        <v>29799</v>
      </c>
    </row>
    <row r="3732" spans="1:7" x14ac:dyDescent="0.25">
      <c r="A3732" s="3"/>
      <c r="B3732" s="3"/>
      <c r="C3732" s="3"/>
      <c r="D3732" s="5" t="s">
        <v>33</v>
      </c>
      <c r="E3732" s="3"/>
      <c r="F3732" s="4"/>
      <c r="G3732" s="4">
        <v>29116.95</v>
      </c>
    </row>
    <row r="3733" spans="1:7" customFormat="1" x14ac:dyDescent="0.25">
      <c r="F3733" s="2"/>
      <c r="G3733" s="2"/>
    </row>
    <row r="3734" spans="1:7" x14ac:dyDescent="0.25">
      <c r="A3734" s="3"/>
      <c r="B3734" s="5"/>
      <c r="C3734" s="5"/>
      <c r="D3734" s="5" t="s">
        <v>35</v>
      </c>
      <c r="E3734" s="3"/>
      <c r="F3734" s="4"/>
      <c r="G3734" s="4">
        <v>61315.95</v>
      </c>
    </row>
    <row r="3735" spans="1:7" x14ac:dyDescent="0.25">
      <c r="A3735" s="3"/>
      <c r="B3735" s="5"/>
      <c r="C3735" s="5"/>
      <c r="D3735" s="5" t="s">
        <v>36</v>
      </c>
      <c r="E3735" s="3"/>
      <c r="F3735" s="4"/>
      <c r="G3735" s="4">
        <v>1962110.4</v>
      </c>
    </row>
    <row r="3736" spans="1:7" x14ac:dyDescent="0.25">
      <c r="A3736" s="6" t="s">
        <v>699</v>
      </c>
      <c r="B3736" s="6" t="s">
        <v>700</v>
      </c>
      <c r="C3736" s="6"/>
      <c r="D3736" s="6" t="s">
        <v>3</v>
      </c>
      <c r="E3736" s="7">
        <v>49</v>
      </c>
      <c r="F3736" s="7"/>
      <c r="G3736" s="7"/>
    </row>
    <row r="3737" spans="1:7" customFormat="1" x14ac:dyDescent="0.25">
      <c r="F3737" s="2"/>
      <c r="G3737" s="2"/>
    </row>
    <row r="3738" spans="1:7" x14ac:dyDescent="0.25">
      <c r="A3738" s="3"/>
      <c r="B3738" s="3"/>
      <c r="C3738" s="3"/>
      <c r="D3738" s="3"/>
      <c r="E3738" s="3"/>
      <c r="F3738" s="4"/>
      <c r="G3738" s="4"/>
    </row>
    <row r="3739" spans="1:7" x14ac:dyDescent="0.25">
      <c r="A3739" s="12" t="s">
        <v>5</v>
      </c>
      <c r="B3739" s="12" t="s">
        <v>6</v>
      </c>
      <c r="C3739" s="12"/>
      <c r="D3739" s="8" t="s">
        <v>7</v>
      </c>
      <c r="E3739" s="8" t="s">
        <v>8</v>
      </c>
      <c r="F3739" s="9" t="s">
        <v>4</v>
      </c>
      <c r="G3739" s="9" t="s">
        <v>1205</v>
      </c>
    </row>
    <row r="3740" spans="1:7" x14ac:dyDescent="0.25">
      <c r="F3740" s="8" t="s">
        <v>9</v>
      </c>
      <c r="G3740" s="8" t="s">
        <v>9</v>
      </c>
    </row>
    <row r="3741" spans="1:7" customFormat="1" x14ac:dyDescent="0.25">
      <c r="F3741" s="2"/>
      <c r="G3741" s="2"/>
    </row>
    <row r="3742" spans="1:7" customFormat="1" x14ac:dyDescent="0.25">
      <c r="A3742" t="s">
        <v>131</v>
      </c>
      <c r="B3742" t="s">
        <v>132</v>
      </c>
      <c r="D3742" t="s">
        <v>3</v>
      </c>
      <c r="E3742">
        <v>1</v>
      </c>
      <c r="F3742" s="2"/>
      <c r="G3742" s="2"/>
    </row>
    <row r="3743" spans="1:7" customFormat="1" x14ac:dyDescent="0.25">
      <c r="A3743" t="s">
        <v>12</v>
      </c>
      <c r="B3743" t="s">
        <v>13</v>
      </c>
      <c r="D3743" t="s">
        <v>14</v>
      </c>
      <c r="E3743">
        <v>0.2</v>
      </c>
      <c r="F3743" s="2"/>
      <c r="G3743" s="2"/>
    </row>
    <row r="3744" spans="1:7" customFormat="1" x14ac:dyDescent="0.25">
      <c r="A3744" t="s">
        <v>15</v>
      </c>
      <c r="B3744" t="s">
        <v>13</v>
      </c>
      <c r="D3744" t="s">
        <v>14</v>
      </c>
      <c r="E3744">
        <v>0.2</v>
      </c>
      <c r="F3744" s="2">
        <v>5209</v>
      </c>
      <c r="G3744" s="2">
        <v>1041.8</v>
      </c>
    </row>
    <row r="3745" spans="1:7" customFormat="1" x14ac:dyDescent="0.25">
      <c r="A3745" t="s">
        <v>19</v>
      </c>
      <c r="B3745" t="s">
        <v>20</v>
      </c>
      <c r="D3745" t="s">
        <v>18</v>
      </c>
      <c r="E3745">
        <v>9.0999999999999998E-2</v>
      </c>
      <c r="F3745" s="2">
        <v>17171</v>
      </c>
      <c r="G3745" s="2">
        <v>1568.28</v>
      </c>
    </row>
    <row r="3746" spans="1:7" customFormat="1" x14ac:dyDescent="0.25">
      <c r="A3746" t="s">
        <v>133</v>
      </c>
      <c r="B3746" t="s">
        <v>134</v>
      </c>
      <c r="D3746" t="s">
        <v>18</v>
      </c>
      <c r="E3746">
        <v>9.2999999999999999E-2</v>
      </c>
      <c r="F3746" s="2">
        <v>23995</v>
      </c>
      <c r="G3746" s="2">
        <v>2239.5300000000002</v>
      </c>
    </row>
    <row r="3747" spans="1:7" customFormat="1" x14ac:dyDescent="0.25">
      <c r="A3747" t="s">
        <v>21</v>
      </c>
      <c r="B3747" t="s">
        <v>22</v>
      </c>
      <c r="D3747" t="s">
        <v>23</v>
      </c>
      <c r="E3747">
        <v>1.8</v>
      </c>
      <c r="F3747" s="2">
        <v>600</v>
      </c>
      <c r="G3747" s="2">
        <v>1080</v>
      </c>
    </row>
    <row r="3748" spans="1:7" customFormat="1" x14ac:dyDescent="0.25">
      <c r="A3748" t="s">
        <v>135</v>
      </c>
      <c r="B3748" t="s">
        <v>136</v>
      </c>
      <c r="D3748" t="s">
        <v>137</v>
      </c>
      <c r="E3748">
        <v>1</v>
      </c>
      <c r="F3748" s="2">
        <v>850</v>
      </c>
      <c r="G3748" s="2">
        <v>850</v>
      </c>
    </row>
    <row r="3749" spans="1:7" customFormat="1" x14ac:dyDescent="0.25">
      <c r="F3749" s="2"/>
      <c r="G3749" s="2"/>
    </row>
    <row r="3750" spans="1:7" x14ac:dyDescent="0.25">
      <c r="A3750" s="3"/>
      <c r="B3750" s="3"/>
      <c r="C3750" s="3"/>
      <c r="D3750" s="5" t="s">
        <v>31</v>
      </c>
      <c r="E3750" s="3"/>
      <c r="F3750" s="4"/>
      <c r="G3750" s="4">
        <v>1930</v>
      </c>
    </row>
    <row r="3751" spans="1:7" x14ac:dyDescent="0.25">
      <c r="A3751" s="3"/>
      <c r="B3751" s="3"/>
      <c r="C3751" s="3"/>
      <c r="D3751" s="5" t="s">
        <v>32</v>
      </c>
      <c r="E3751" s="3"/>
      <c r="F3751" s="4"/>
      <c r="G3751" s="4">
        <v>1041.8</v>
      </c>
    </row>
    <row r="3752" spans="1:7" x14ac:dyDescent="0.25">
      <c r="A3752" s="3"/>
      <c r="B3752" s="3"/>
      <c r="C3752" s="3"/>
      <c r="D3752" s="5" t="s">
        <v>33</v>
      </c>
      <c r="E3752" s="3"/>
      <c r="F3752" s="4"/>
      <c r="G3752" s="4">
        <v>3807.81</v>
      </c>
    </row>
    <row r="3753" spans="1:7" customFormat="1" x14ac:dyDescent="0.25">
      <c r="F3753" s="2"/>
      <c r="G3753" s="2"/>
    </row>
    <row r="3754" spans="1:7" x14ac:dyDescent="0.25">
      <c r="A3754" s="3"/>
      <c r="B3754" s="5"/>
      <c r="C3754" s="5"/>
      <c r="D3754" s="5" t="s">
        <v>35</v>
      </c>
      <c r="E3754" s="3"/>
      <c r="F3754" s="4"/>
      <c r="G3754" s="4">
        <v>6779.61</v>
      </c>
    </row>
    <row r="3755" spans="1:7" x14ac:dyDescent="0.25">
      <c r="A3755" s="3"/>
      <c r="B3755" s="5"/>
      <c r="C3755" s="5"/>
      <c r="D3755" s="5" t="s">
        <v>36</v>
      </c>
      <c r="E3755" s="3"/>
      <c r="F3755" s="4"/>
      <c r="G3755" s="4">
        <v>332200.89</v>
      </c>
    </row>
    <row r="3756" spans="1:7" x14ac:dyDescent="0.25">
      <c r="A3756" s="6" t="s">
        <v>701</v>
      </c>
      <c r="B3756" s="6" t="s">
        <v>702</v>
      </c>
      <c r="C3756" s="6"/>
      <c r="D3756" s="6" t="s">
        <v>3</v>
      </c>
      <c r="E3756" s="7">
        <v>2.7</v>
      </c>
      <c r="F3756" s="7"/>
      <c r="G3756" s="7"/>
    </row>
    <row r="3757" spans="1:7" customFormat="1" x14ac:dyDescent="0.25">
      <c r="F3757" s="2"/>
      <c r="G3757" s="2"/>
    </row>
    <row r="3758" spans="1:7" x14ac:dyDescent="0.25">
      <c r="A3758" s="3"/>
      <c r="B3758" s="3"/>
      <c r="C3758" s="3"/>
      <c r="D3758" s="3"/>
      <c r="E3758" s="3"/>
      <c r="F3758" s="4"/>
      <c r="G3758" s="4"/>
    </row>
    <row r="3759" spans="1:7" x14ac:dyDescent="0.25">
      <c r="A3759" s="12" t="s">
        <v>5</v>
      </c>
      <c r="B3759" s="12" t="s">
        <v>6</v>
      </c>
      <c r="C3759" s="12"/>
      <c r="D3759" s="8" t="s">
        <v>7</v>
      </c>
      <c r="E3759" s="8" t="s">
        <v>8</v>
      </c>
      <c r="F3759" s="9" t="s">
        <v>4</v>
      </c>
      <c r="G3759" s="9" t="s">
        <v>1205</v>
      </c>
    </row>
    <row r="3760" spans="1:7" x14ac:dyDescent="0.25">
      <c r="F3760" s="8" t="s">
        <v>9</v>
      </c>
      <c r="G3760" s="8" t="s">
        <v>9</v>
      </c>
    </row>
    <row r="3761" spans="1:7" customFormat="1" x14ac:dyDescent="0.25">
      <c r="F3761" s="2"/>
      <c r="G3761" s="2"/>
    </row>
    <row r="3762" spans="1:7" customFormat="1" x14ac:dyDescent="0.25">
      <c r="A3762" t="s">
        <v>150</v>
      </c>
      <c r="B3762" t="s">
        <v>151</v>
      </c>
      <c r="D3762" t="s">
        <v>3</v>
      </c>
      <c r="E3762">
        <v>1.2</v>
      </c>
      <c r="F3762" s="2"/>
      <c r="G3762" s="2"/>
    </row>
    <row r="3763" spans="1:7" customFormat="1" x14ac:dyDescent="0.25">
      <c r="A3763" t="s">
        <v>50</v>
      </c>
      <c r="B3763" t="s">
        <v>51</v>
      </c>
      <c r="D3763" t="s">
        <v>14</v>
      </c>
      <c r="E3763">
        <v>3.6</v>
      </c>
      <c r="F3763" s="2"/>
      <c r="G3763" s="2"/>
    </row>
    <row r="3764" spans="1:7" customFormat="1" x14ac:dyDescent="0.25">
      <c r="A3764" t="s">
        <v>52</v>
      </c>
      <c r="B3764" t="s">
        <v>53</v>
      </c>
      <c r="D3764" t="s">
        <v>14</v>
      </c>
      <c r="E3764">
        <v>3.6</v>
      </c>
      <c r="F3764" s="2">
        <v>5418</v>
      </c>
      <c r="G3764" s="2">
        <v>19504.8</v>
      </c>
    </row>
    <row r="3765" spans="1:7" customFormat="1" x14ac:dyDescent="0.25">
      <c r="A3765" t="s">
        <v>54</v>
      </c>
      <c r="B3765" t="s">
        <v>55</v>
      </c>
      <c r="D3765" t="s">
        <v>56</v>
      </c>
      <c r="E3765">
        <v>3.6</v>
      </c>
      <c r="F3765" s="2">
        <v>1543.99</v>
      </c>
      <c r="G3765" s="2">
        <v>5558.36</v>
      </c>
    </row>
    <row r="3766" spans="1:7" customFormat="1" x14ac:dyDescent="0.25">
      <c r="A3766" t="s">
        <v>152</v>
      </c>
      <c r="B3766" t="s">
        <v>153</v>
      </c>
      <c r="D3766" t="s">
        <v>88</v>
      </c>
      <c r="E3766">
        <v>12</v>
      </c>
      <c r="F3766" s="2">
        <v>350</v>
      </c>
      <c r="G3766" s="2">
        <v>4200</v>
      </c>
    </row>
    <row r="3767" spans="1:7" customFormat="1" x14ac:dyDescent="0.25">
      <c r="A3767" t="s">
        <v>154</v>
      </c>
      <c r="B3767" t="s">
        <v>155</v>
      </c>
      <c r="D3767" t="s">
        <v>3</v>
      </c>
      <c r="E3767">
        <v>1.2</v>
      </c>
      <c r="F3767" s="2">
        <v>43300</v>
      </c>
      <c r="G3767" s="2">
        <v>51960</v>
      </c>
    </row>
    <row r="3768" spans="1:7" customFormat="1" x14ac:dyDescent="0.25">
      <c r="F3768" s="2"/>
      <c r="G3768" s="2"/>
    </row>
    <row r="3769" spans="1:7" x14ac:dyDescent="0.25">
      <c r="A3769" s="3"/>
      <c r="B3769" s="3"/>
      <c r="C3769" s="3"/>
      <c r="D3769" s="5" t="s">
        <v>31</v>
      </c>
      <c r="E3769" s="3"/>
      <c r="F3769" s="4"/>
      <c r="G3769" s="4">
        <v>56160</v>
      </c>
    </row>
    <row r="3770" spans="1:7" x14ac:dyDescent="0.25">
      <c r="A3770" s="3"/>
      <c r="B3770" s="3"/>
      <c r="C3770" s="3"/>
      <c r="D3770" s="5" t="s">
        <v>32</v>
      </c>
      <c r="E3770" s="3"/>
      <c r="F3770" s="4"/>
      <c r="G3770" s="4">
        <v>19504.8</v>
      </c>
    </row>
    <row r="3771" spans="1:7" x14ac:dyDescent="0.25">
      <c r="A3771" s="3"/>
      <c r="B3771" s="3"/>
      <c r="C3771" s="3"/>
      <c r="D3771" s="5" t="s">
        <v>33</v>
      </c>
      <c r="E3771" s="3"/>
      <c r="F3771" s="4"/>
      <c r="G3771" s="4">
        <v>5558.36</v>
      </c>
    </row>
    <row r="3772" spans="1:7" customFormat="1" x14ac:dyDescent="0.25">
      <c r="F3772" s="2"/>
      <c r="G3772" s="2"/>
    </row>
    <row r="3773" spans="1:7" x14ac:dyDescent="0.25">
      <c r="A3773" s="3"/>
      <c r="B3773" s="5"/>
      <c r="C3773" s="5"/>
      <c r="D3773" s="5" t="s">
        <v>35</v>
      </c>
      <c r="E3773" s="3"/>
      <c r="F3773" s="4"/>
      <c r="G3773" s="4">
        <v>81223.16</v>
      </c>
    </row>
    <row r="3774" spans="1:7" x14ac:dyDescent="0.25">
      <c r="A3774" s="3"/>
      <c r="B3774" s="5"/>
      <c r="C3774" s="5"/>
      <c r="D3774" s="5" t="s">
        <v>36</v>
      </c>
      <c r="E3774" s="3"/>
      <c r="F3774" s="4"/>
      <c r="G3774" s="4">
        <v>219302.53</v>
      </c>
    </row>
    <row r="3775" spans="1:7" x14ac:dyDescent="0.25">
      <c r="A3775" s="6" t="s">
        <v>703</v>
      </c>
      <c r="B3775" s="6" t="s">
        <v>704</v>
      </c>
      <c r="C3775" s="6"/>
      <c r="D3775" s="6" t="s">
        <v>65</v>
      </c>
      <c r="E3775" s="7">
        <v>1550</v>
      </c>
      <c r="F3775" s="7"/>
      <c r="G3775" s="7"/>
    </row>
    <row r="3776" spans="1:7" customFormat="1" x14ac:dyDescent="0.25">
      <c r="F3776" s="2"/>
      <c r="G3776" s="2"/>
    </row>
    <row r="3777" spans="1:7" x14ac:dyDescent="0.25">
      <c r="A3777" s="3"/>
      <c r="B3777" s="3"/>
      <c r="C3777" s="3"/>
      <c r="D3777" s="3"/>
      <c r="E3777" s="3"/>
      <c r="F3777" s="4"/>
      <c r="G3777" s="4"/>
    </row>
    <row r="3778" spans="1:7" x14ac:dyDescent="0.25">
      <c r="A3778" s="12" t="s">
        <v>5</v>
      </c>
      <c r="B3778" s="12" t="s">
        <v>6</v>
      </c>
      <c r="C3778" s="12"/>
      <c r="D3778" s="8" t="s">
        <v>7</v>
      </c>
      <c r="E3778" s="8" t="s">
        <v>8</v>
      </c>
      <c r="F3778" s="9" t="s">
        <v>4</v>
      </c>
      <c r="G3778" s="9" t="s">
        <v>1205</v>
      </c>
    </row>
    <row r="3779" spans="1:7" x14ac:dyDescent="0.25">
      <c r="F3779" s="8" t="s">
        <v>9</v>
      </c>
      <c r="G3779" s="8" t="s">
        <v>9</v>
      </c>
    </row>
    <row r="3780" spans="1:7" customFormat="1" x14ac:dyDescent="0.25">
      <c r="F3780" s="2"/>
      <c r="G3780" s="2"/>
    </row>
    <row r="3781" spans="1:7" customFormat="1" x14ac:dyDescent="0.25">
      <c r="A3781" t="s">
        <v>213</v>
      </c>
      <c r="B3781" t="s">
        <v>214</v>
      </c>
      <c r="D3781" t="s">
        <v>65</v>
      </c>
      <c r="E3781">
        <v>1</v>
      </c>
      <c r="F3781" s="2"/>
      <c r="G3781" s="2"/>
    </row>
    <row r="3782" spans="1:7" customFormat="1" x14ac:dyDescent="0.25">
      <c r="A3782" t="s">
        <v>215</v>
      </c>
      <c r="B3782" t="s">
        <v>216</v>
      </c>
      <c r="D3782" t="s">
        <v>14</v>
      </c>
      <c r="E3782">
        <v>4.4999999999999998E-2</v>
      </c>
      <c r="F3782" s="2"/>
      <c r="G3782" s="2"/>
    </row>
    <row r="3783" spans="1:7" customFormat="1" x14ac:dyDescent="0.25">
      <c r="A3783" t="s">
        <v>217</v>
      </c>
      <c r="B3783" t="s">
        <v>218</v>
      </c>
      <c r="D3783" t="s">
        <v>14</v>
      </c>
      <c r="E3783">
        <v>4.4999999999999998E-2</v>
      </c>
      <c r="F3783" s="2">
        <v>5418</v>
      </c>
      <c r="G3783" s="2">
        <v>243.81</v>
      </c>
    </row>
    <row r="3784" spans="1:7" customFormat="1" x14ac:dyDescent="0.25">
      <c r="A3784" t="s">
        <v>54</v>
      </c>
      <c r="B3784" t="s">
        <v>55</v>
      </c>
      <c r="D3784" t="s">
        <v>56</v>
      </c>
      <c r="E3784">
        <v>4.4999999999999998E-2</v>
      </c>
      <c r="F3784" s="2">
        <v>1543.99</v>
      </c>
      <c r="G3784" s="2">
        <v>69.48</v>
      </c>
    </row>
    <row r="3785" spans="1:7" customFormat="1" x14ac:dyDescent="0.25">
      <c r="A3785" t="s">
        <v>219</v>
      </c>
      <c r="B3785" t="s">
        <v>220</v>
      </c>
      <c r="D3785" t="s">
        <v>65</v>
      </c>
      <c r="E3785">
        <v>1.05</v>
      </c>
      <c r="F3785" s="2">
        <v>480</v>
      </c>
      <c r="G3785" s="2">
        <v>504</v>
      </c>
    </row>
    <row r="3786" spans="1:7" customFormat="1" x14ac:dyDescent="0.25">
      <c r="A3786" t="s">
        <v>221</v>
      </c>
      <c r="B3786" t="s">
        <v>222</v>
      </c>
      <c r="D3786" t="s">
        <v>65</v>
      </c>
      <c r="E3786">
        <v>0.01</v>
      </c>
      <c r="F3786" s="2">
        <v>670</v>
      </c>
      <c r="G3786" s="2">
        <v>6.7</v>
      </c>
    </row>
    <row r="3787" spans="1:7" customFormat="1" x14ac:dyDescent="0.25">
      <c r="A3787" t="s">
        <v>223</v>
      </c>
      <c r="B3787" t="s">
        <v>224</v>
      </c>
      <c r="D3787" t="s">
        <v>76</v>
      </c>
      <c r="E3787" s="1">
        <v>390000</v>
      </c>
      <c r="F3787" s="2">
        <v>12.63</v>
      </c>
      <c r="G3787" s="2"/>
    </row>
    <row r="3788" spans="1:7" customFormat="1" x14ac:dyDescent="0.25">
      <c r="F3788" s="2"/>
      <c r="G3788" s="2"/>
    </row>
    <row r="3789" spans="1:7" x14ac:dyDescent="0.25">
      <c r="A3789" s="3"/>
      <c r="B3789" s="3"/>
      <c r="C3789" s="3"/>
      <c r="D3789" s="5" t="s">
        <v>31</v>
      </c>
      <c r="E3789" s="3"/>
      <c r="F3789" s="4"/>
      <c r="G3789" s="4">
        <v>510.7</v>
      </c>
    </row>
    <row r="3790" spans="1:7" x14ac:dyDescent="0.25">
      <c r="A3790" s="3"/>
      <c r="B3790" s="3"/>
      <c r="C3790" s="3"/>
      <c r="D3790" s="5" t="s">
        <v>32</v>
      </c>
      <c r="E3790" s="3"/>
      <c r="F3790" s="4"/>
      <c r="G3790" s="4">
        <v>243.81</v>
      </c>
    </row>
    <row r="3791" spans="1:7" x14ac:dyDescent="0.25">
      <c r="A3791" s="3"/>
      <c r="B3791" s="3"/>
      <c r="C3791" s="3"/>
      <c r="D3791" s="5" t="s">
        <v>33</v>
      </c>
      <c r="E3791" s="3"/>
      <c r="F3791" s="4"/>
      <c r="G3791" s="4">
        <v>69.48</v>
      </c>
    </row>
    <row r="3792" spans="1:7" x14ac:dyDescent="0.25">
      <c r="A3792" s="3"/>
      <c r="B3792" s="3"/>
      <c r="C3792" s="3"/>
      <c r="D3792" s="5" t="s">
        <v>34</v>
      </c>
      <c r="E3792" s="3"/>
      <c r="F3792" s="4"/>
      <c r="G3792" s="4">
        <v>12.63</v>
      </c>
    </row>
    <row r="3793" spans="1:7" customFormat="1" x14ac:dyDescent="0.25">
      <c r="F3793" s="2"/>
      <c r="G3793" s="2"/>
    </row>
    <row r="3794" spans="1:7" x14ac:dyDescent="0.25">
      <c r="A3794" s="3"/>
      <c r="B3794" s="5"/>
      <c r="C3794" s="5"/>
      <c r="D3794" s="5" t="s">
        <v>35</v>
      </c>
      <c r="E3794" s="3"/>
      <c r="F3794" s="4"/>
      <c r="G3794" s="4">
        <v>836.62</v>
      </c>
    </row>
    <row r="3795" spans="1:7" x14ac:dyDescent="0.25">
      <c r="A3795" s="3"/>
      <c r="B3795" s="5"/>
      <c r="C3795" s="5"/>
      <c r="D3795" s="5" t="s">
        <v>36</v>
      </c>
      <c r="E3795" s="3"/>
      <c r="F3795" s="4"/>
      <c r="G3795" s="4">
        <v>1296761</v>
      </c>
    </row>
    <row r="3796" spans="1:7" x14ac:dyDescent="0.25">
      <c r="A3796" s="6" t="s">
        <v>705</v>
      </c>
      <c r="B3796" s="6" t="s">
        <v>706</v>
      </c>
      <c r="C3796" s="6"/>
      <c r="D3796" s="6" t="s">
        <v>88</v>
      </c>
      <c r="E3796" s="7">
        <v>210</v>
      </c>
      <c r="F3796" s="7"/>
      <c r="G3796" s="7"/>
    </row>
    <row r="3797" spans="1:7" customFormat="1" x14ac:dyDescent="0.25">
      <c r="F3797" s="2"/>
      <c r="G3797" s="2"/>
    </row>
    <row r="3798" spans="1:7" x14ac:dyDescent="0.25">
      <c r="A3798" s="3"/>
      <c r="B3798" s="3"/>
      <c r="C3798" s="3"/>
      <c r="D3798" s="3"/>
      <c r="E3798" s="3"/>
      <c r="F3798" s="4"/>
      <c r="G3798" s="4"/>
    </row>
    <row r="3799" spans="1:7" x14ac:dyDescent="0.25">
      <c r="A3799" s="12" t="s">
        <v>5</v>
      </c>
      <c r="B3799" s="12" t="s">
        <v>6</v>
      </c>
      <c r="C3799" s="12"/>
      <c r="D3799" s="8" t="s">
        <v>7</v>
      </c>
      <c r="E3799" s="8" t="s">
        <v>8</v>
      </c>
      <c r="F3799" s="9" t="s">
        <v>4</v>
      </c>
      <c r="G3799" s="9" t="s">
        <v>1205</v>
      </c>
    </row>
    <row r="3800" spans="1:7" x14ac:dyDescent="0.25">
      <c r="F3800" s="8" t="s">
        <v>9</v>
      </c>
      <c r="G3800" s="8" t="s">
        <v>9</v>
      </c>
    </row>
    <row r="3801" spans="1:7" customFormat="1" x14ac:dyDescent="0.25">
      <c r="F3801" s="2"/>
      <c r="G3801" s="2"/>
    </row>
    <row r="3802" spans="1:7" customFormat="1" x14ac:dyDescent="0.25">
      <c r="A3802" t="s">
        <v>188</v>
      </c>
      <c r="B3802" t="s">
        <v>189</v>
      </c>
      <c r="D3802" t="s">
        <v>88</v>
      </c>
      <c r="E3802">
        <v>1</v>
      </c>
      <c r="F3802" s="2"/>
      <c r="G3802" s="2"/>
    </row>
    <row r="3803" spans="1:7" customFormat="1" x14ac:dyDescent="0.25">
      <c r="A3803" t="s">
        <v>190</v>
      </c>
      <c r="B3803" t="s">
        <v>191</v>
      </c>
      <c r="D3803" t="s">
        <v>14</v>
      </c>
      <c r="E3803">
        <v>2.5</v>
      </c>
      <c r="F3803" s="2"/>
      <c r="G3803" s="2"/>
    </row>
    <row r="3804" spans="1:7" customFormat="1" x14ac:dyDescent="0.25">
      <c r="A3804" t="s">
        <v>192</v>
      </c>
      <c r="B3804" t="s">
        <v>191</v>
      </c>
      <c r="D3804" t="s">
        <v>14</v>
      </c>
      <c r="E3804">
        <v>2.5</v>
      </c>
      <c r="F3804" s="2">
        <v>5418</v>
      </c>
      <c r="G3804" s="2">
        <v>13545</v>
      </c>
    </row>
    <row r="3805" spans="1:7" customFormat="1" x14ac:dyDescent="0.25">
      <c r="A3805" t="s">
        <v>54</v>
      </c>
      <c r="B3805" t="s">
        <v>55</v>
      </c>
      <c r="D3805" t="s">
        <v>56</v>
      </c>
      <c r="E3805">
        <v>2.5</v>
      </c>
      <c r="F3805" s="2">
        <v>1543.99</v>
      </c>
      <c r="G3805" s="2">
        <v>3859.98</v>
      </c>
    </row>
    <row r="3806" spans="1:7" customFormat="1" x14ac:dyDescent="0.25">
      <c r="A3806" t="s">
        <v>193</v>
      </c>
      <c r="B3806" t="s">
        <v>194</v>
      </c>
      <c r="D3806" t="s">
        <v>88</v>
      </c>
      <c r="E3806">
        <v>0.26300000000000001</v>
      </c>
      <c r="F3806" s="2">
        <v>12500</v>
      </c>
      <c r="G3806" s="2">
        <v>3281.25</v>
      </c>
    </row>
    <row r="3807" spans="1:7" customFormat="1" x14ac:dyDescent="0.25">
      <c r="A3807" t="s">
        <v>195</v>
      </c>
      <c r="B3807" t="s">
        <v>196</v>
      </c>
      <c r="D3807" t="s">
        <v>88</v>
      </c>
      <c r="E3807">
        <v>1</v>
      </c>
      <c r="F3807" s="2">
        <v>200</v>
      </c>
      <c r="G3807" s="2">
        <v>200</v>
      </c>
    </row>
    <row r="3808" spans="1:7" customFormat="1" x14ac:dyDescent="0.25">
      <c r="A3808" t="s">
        <v>197</v>
      </c>
      <c r="B3808" t="s">
        <v>198</v>
      </c>
      <c r="D3808" t="s">
        <v>79</v>
      </c>
      <c r="E3808">
        <v>4</v>
      </c>
      <c r="F3808" s="2">
        <v>60</v>
      </c>
      <c r="G3808" s="2">
        <v>240</v>
      </c>
    </row>
    <row r="3809" spans="1:7" customFormat="1" x14ac:dyDescent="0.25">
      <c r="A3809" t="s">
        <v>199</v>
      </c>
      <c r="B3809" t="s">
        <v>200</v>
      </c>
      <c r="D3809" t="s">
        <v>65</v>
      </c>
      <c r="E3809">
        <v>0.05</v>
      </c>
      <c r="F3809" s="2">
        <v>1200</v>
      </c>
      <c r="G3809" s="2">
        <v>60</v>
      </c>
    </row>
    <row r="3810" spans="1:7" customFormat="1" x14ac:dyDescent="0.25">
      <c r="A3810" t="s">
        <v>201</v>
      </c>
      <c r="B3810" t="s">
        <v>202</v>
      </c>
      <c r="D3810" t="s">
        <v>76</v>
      </c>
      <c r="E3810">
        <v>1E-3</v>
      </c>
      <c r="F3810" s="2">
        <v>390000</v>
      </c>
      <c r="G3810" s="2">
        <v>338.14</v>
      </c>
    </row>
    <row r="3811" spans="1:7" customFormat="1" x14ac:dyDescent="0.25">
      <c r="F3811" s="2"/>
      <c r="G3811" s="2"/>
    </row>
    <row r="3812" spans="1:7" x14ac:dyDescent="0.25">
      <c r="A3812" s="3"/>
      <c r="B3812" s="3"/>
      <c r="C3812" s="3"/>
      <c r="D3812" s="5" t="s">
        <v>31</v>
      </c>
      <c r="E3812" s="3"/>
      <c r="F3812" s="4"/>
      <c r="G3812" s="4">
        <v>3781.25</v>
      </c>
    </row>
    <row r="3813" spans="1:7" x14ac:dyDescent="0.25">
      <c r="A3813" s="3"/>
      <c r="B3813" s="3"/>
      <c r="C3813" s="3"/>
      <c r="D3813" s="5" t="s">
        <v>32</v>
      </c>
      <c r="E3813" s="3"/>
      <c r="F3813" s="4"/>
      <c r="G3813" s="4">
        <v>13545</v>
      </c>
    </row>
    <row r="3814" spans="1:7" x14ac:dyDescent="0.25">
      <c r="A3814" s="3"/>
      <c r="B3814" s="3"/>
      <c r="C3814" s="3"/>
      <c r="D3814" s="5" t="s">
        <v>33</v>
      </c>
      <c r="E3814" s="3"/>
      <c r="F3814" s="4"/>
      <c r="G3814" s="4">
        <v>3859.98</v>
      </c>
    </row>
    <row r="3815" spans="1:7" x14ac:dyDescent="0.25">
      <c r="A3815" s="3"/>
      <c r="B3815" s="3"/>
      <c r="C3815" s="3"/>
      <c r="D3815" s="5" t="s">
        <v>34</v>
      </c>
      <c r="E3815" s="3"/>
      <c r="F3815" s="4"/>
      <c r="G3815" s="4">
        <v>338.14</v>
      </c>
    </row>
    <row r="3816" spans="1:7" customFormat="1" x14ac:dyDescent="0.25">
      <c r="F3816" s="2"/>
      <c r="G3816" s="2"/>
    </row>
    <row r="3817" spans="1:7" x14ac:dyDescent="0.25">
      <c r="A3817" s="3"/>
      <c r="B3817" s="5"/>
      <c r="C3817" s="5"/>
      <c r="D3817" s="5" t="s">
        <v>35</v>
      </c>
      <c r="E3817" s="3"/>
      <c r="F3817" s="4"/>
      <c r="G3817" s="4">
        <v>21524.37</v>
      </c>
    </row>
    <row r="3818" spans="1:7" x14ac:dyDescent="0.25">
      <c r="A3818" s="3"/>
      <c r="B3818" s="5"/>
      <c r="C3818" s="5"/>
      <c r="D3818" s="5" t="s">
        <v>36</v>
      </c>
      <c r="E3818" s="3"/>
      <c r="F3818" s="4"/>
      <c r="G3818" s="4">
        <v>4520117.7</v>
      </c>
    </row>
    <row r="3819" spans="1:7" x14ac:dyDescent="0.25">
      <c r="A3819" s="6" t="s">
        <v>707</v>
      </c>
      <c r="B3819" s="6" t="s">
        <v>708</v>
      </c>
      <c r="C3819" s="6"/>
      <c r="D3819" s="6" t="s">
        <v>3</v>
      </c>
      <c r="E3819" s="7">
        <v>31</v>
      </c>
      <c r="F3819" s="7"/>
      <c r="G3819" s="7"/>
    </row>
    <row r="3820" spans="1:7" customFormat="1" x14ac:dyDescent="0.25">
      <c r="F3820" s="2"/>
      <c r="G3820" s="2"/>
    </row>
    <row r="3821" spans="1:7" x14ac:dyDescent="0.25">
      <c r="A3821" s="3"/>
      <c r="B3821" s="3"/>
      <c r="C3821" s="3"/>
      <c r="D3821" s="3"/>
      <c r="E3821" s="3"/>
      <c r="F3821" s="4"/>
      <c r="G3821" s="4"/>
    </row>
    <row r="3822" spans="1:7" x14ac:dyDescent="0.25">
      <c r="A3822" s="12" t="s">
        <v>5</v>
      </c>
      <c r="B3822" s="12" t="s">
        <v>6</v>
      </c>
      <c r="C3822" s="12"/>
      <c r="D3822" s="8" t="s">
        <v>7</v>
      </c>
      <c r="E3822" s="8" t="s">
        <v>8</v>
      </c>
      <c r="F3822" s="9" t="s">
        <v>4</v>
      </c>
      <c r="G3822" s="9" t="s">
        <v>1205</v>
      </c>
    </row>
    <row r="3823" spans="1:7" x14ac:dyDescent="0.25">
      <c r="F3823" s="8" t="s">
        <v>9</v>
      </c>
      <c r="G3823" s="8" t="s">
        <v>9</v>
      </c>
    </row>
    <row r="3824" spans="1:7" customFormat="1" x14ac:dyDescent="0.25">
      <c r="F3824" s="2"/>
      <c r="G3824" s="2"/>
    </row>
    <row r="3825" spans="1:7" customFormat="1" x14ac:dyDescent="0.25">
      <c r="A3825" t="s">
        <v>158</v>
      </c>
      <c r="B3825" t="s">
        <v>159</v>
      </c>
      <c r="D3825" t="s">
        <v>88</v>
      </c>
      <c r="E3825">
        <v>1</v>
      </c>
      <c r="F3825" s="2"/>
      <c r="G3825" s="2"/>
    </row>
    <row r="3826" spans="1:7" customFormat="1" x14ac:dyDescent="0.25">
      <c r="A3826" t="s">
        <v>50</v>
      </c>
      <c r="B3826" t="s">
        <v>51</v>
      </c>
      <c r="D3826" t="s">
        <v>14</v>
      </c>
      <c r="E3826">
        <v>2.4</v>
      </c>
      <c r="F3826" s="2"/>
      <c r="G3826" s="2"/>
    </row>
    <row r="3827" spans="1:7" customFormat="1" x14ac:dyDescent="0.25">
      <c r="A3827" t="s">
        <v>52</v>
      </c>
      <c r="B3827" t="s">
        <v>53</v>
      </c>
      <c r="D3827" t="s">
        <v>14</v>
      </c>
      <c r="E3827">
        <v>2.4</v>
      </c>
      <c r="F3827" s="2">
        <v>5418</v>
      </c>
      <c r="G3827" s="2">
        <v>13003.2</v>
      </c>
    </row>
    <row r="3828" spans="1:7" customFormat="1" x14ac:dyDescent="0.25">
      <c r="A3828" t="s">
        <v>54</v>
      </c>
      <c r="B3828" t="s">
        <v>55</v>
      </c>
      <c r="D3828" t="s">
        <v>56</v>
      </c>
      <c r="E3828">
        <v>2.4</v>
      </c>
      <c r="F3828" s="2">
        <v>1543.99</v>
      </c>
      <c r="G3828" s="2">
        <v>3705.58</v>
      </c>
    </row>
    <row r="3829" spans="1:7" customFormat="1" x14ac:dyDescent="0.25">
      <c r="A3829" t="s">
        <v>160</v>
      </c>
      <c r="B3829" t="s">
        <v>161</v>
      </c>
      <c r="D3829" t="s">
        <v>18</v>
      </c>
      <c r="E3829">
        <v>0.33300000000000002</v>
      </c>
      <c r="F3829" s="2"/>
      <c r="G3829" s="2"/>
    </row>
    <row r="3830" spans="1:7" customFormat="1" x14ac:dyDescent="0.25">
      <c r="A3830" t="s">
        <v>162</v>
      </c>
      <c r="B3830" t="s">
        <v>163</v>
      </c>
      <c r="D3830" t="s">
        <v>164</v>
      </c>
      <c r="E3830">
        <v>7.0000000000000001E-3</v>
      </c>
      <c r="F3830" s="2">
        <v>84000</v>
      </c>
      <c r="G3830" s="2">
        <v>559.44000000000005</v>
      </c>
    </row>
    <row r="3831" spans="1:7" customFormat="1" x14ac:dyDescent="0.25">
      <c r="A3831" t="s">
        <v>165</v>
      </c>
      <c r="B3831" t="s">
        <v>166</v>
      </c>
      <c r="D3831" t="s">
        <v>3</v>
      </c>
      <c r="E3831">
        <v>1.05</v>
      </c>
      <c r="F3831" s="2">
        <v>50500</v>
      </c>
      <c r="G3831" s="2">
        <v>53025</v>
      </c>
    </row>
    <row r="3832" spans="1:7" customFormat="1" x14ac:dyDescent="0.25">
      <c r="A3832" t="s">
        <v>167</v>
      </c>
      <c r="B3832" t="s">
        <v>168</v>
      </c>
      <c r="D3832" t="s">
        <v>3</v>
      </c>
      <c r="E3832">
        <v>1.05</v>
      </c>
      <c r="F3832" s="2">
        <v>8500</v>
      </c>
      <c r="G3832" s="2">
        <v>8925</v>
      </c>
    </row>
    <row r="3833" spans="1:7" customFormat="1" x14ac:dyDescent="0.25">
      <c r="A3833" t="s">
        <v>169</v>
      </c>
      <c r="B3833" t="s">
        <v>170</v>
      </c>
      <c r="D3833" t="s">
        <v>171</v>
      </c>
      <c r="E3833">
        <v>0.2</v>
      </c>
      <c r="F3833" s="2">
        <v>1799</v>
      </c>
      <c r="G3833" s="2">
        <v>359.8</v>
      </c>
    </row>
    <row r="3834" spans="1:7" customFormat="1" x14ac:dyDescent="0.25">
      <c r="A3834" t="s">
        <v>172</v>
      </c>
      <c r="B3834" t="s">
        <v>173</v>
      </c>
      <c r="D3834" t="s">
        <v>174</v>
      </c>
      <c r="E3834">
        <v>0.02</v>
      </c>
      <c r="F3834" s="2">
        <v>95000</v>
      </c>
      <c r="G3834" s="2">
        <v>1900</v>
      </c>
    </row>
    <row r="3835" spans="1:7" customFormat="1" x14ac:dyDescent="0.25">
      <c r="F3835" s="2"/>
      <c r="G3835" s="2"/>
    </row>
    <row r="3836" spans="1:7" x14ac:dyDescent="0.25">
      <c r="A3836" s="3"/>
      <c r="B3836" s="3"/>
      <c r="C3836" s="3"/>
      <c r="D3836" s="5" t="s">
        <v>31</v>
      </c>
      <c r="E3836" s="3"/>
      <c r="F3836" s="4"/>
      <c r="G3836" s="4">
        <v>64209.8</v>
      </c>
    </row>
    <row r="3837" spans="1:7" x14ac:dyDescent="0.25">
      <c r="A3837" s="3"/>
      <c r="B3837" s="3"/>
      <c r="C3837" s="3"/>
      <c r="D3837" s="5" t="s">
        <v>32</v>
      </c>
      <c r="E3837" s="3"/>
      <c r="F3837" s="4"/>
      <c r="G3837" s="4">
        <v>13003.2</v>
      </c>
    </row>
    <row r="3838" spans="1:7" x14ac:dyDescent="0.25">
      <c r="A3838" s="3"/>
      <c r="B3838" s="3"/>
      <c r="C3838" s="3"/>
      <c r="D3838" s="5" t="s">
        <v>33</v>
      </c>
      <c r="E3838" s="3"/>
      <c r="F3838" s="4"/>
      <c r="G3838" s="4">
        <v>4265.0200000000004</v>
      </c>
    </row>
    <row r="3839" spans="1:7" customFormat="1" x14ac:dyDescent="0.25">
      <c r="F3839" s="2"/>
      <c r="G3839" s="2"/>
    </row>
    <row r="3840" spans="1:7" x14ac:dyDescent="0.25">
      <c r="A3840" s="3"/>
      <c r="B3840" s="5"/>
      <c r="C3840" s="5"/>
      <c r="D3840" s="5" t="s">
        <v>35</v>
      </c>
      <c r="E3840" s="3"/>
      <c r="F3840" s="4"/>
      <c r="G3840" s="4">
        <v>81478.58</v>
      </c>
    </row>
    <row r="3841" spans="1:7" x14ac:dyDescent="0.25">
      <c r="A3841" s="3"/>
      <c r="B3841" s="5"/>
      <c r="C3841" s="5"/>
      <c r="D3841" s="5" t="s">
        <v>36</v>
      </c>
      <c r="E3841" s="3"/>
      <c r="F3841" s="4"/>
      <c r="G3841" s="4">
        <v>2525835.98</v>
      </c>
    </row>
    <row r="3842" spans="1:7" x14ac:dyDescent="0.25">
      <c r="A3842" s="6" t="s">
        <v>709</v>
      </c>
      <c r="B3842" s="6" t="s">
        <v>710</v>
      </c>
      <c r="C3842" s="6"/>
      <c r="D3842" s="6" t="s">
        <v>65</v>
      </c>
      <c r="E3842" s="7">
        <v>198</v>
      </c>
      <c r="F3842" s="7"/>
      <c r="G3842" s="7"/>
    </row>
    <row r="3843" spans="1:7" customFormat="1" x14ac:dyDescent="0.25">
      <c r="F3843" s="2"/>
      <c r="G3843" s="2"/>
    </row>
    <row r="3844" spans="1:7" x14ac:dyDescent="0.25">
      <c r="A3844" s="3"/>
      <c r="B3844" s="3"/>
      <c r="C3844" s="3"/>
      <c r="D3844" s="3"/>
      <c r="E3844" s="3"/>
      <c r="F3844" s="4"/>
      <c r="G3844" s="4"/>
    </row>
    <row r="3845" spans="1:7" x14ac:dyDescent="0.25">
      <c r="A3845" s="12" t="s">
        <v>5</v>
      </c>
      <c r="B3845" s="12" t="s">
        <v>6</v>
      </c>
      <c r="C3845" s="12"/>
      <c r="D3845" s="8" t="s">
        <v>7</v>
      </c>
      <c r="E3845" s="8" t="s">
        <v>8</v>
      </c>
      <c r="F3845" s="9" t="s">
        <v>4</v>
      </c>
      <c r="G3845" s="9" t="s">
        <v>1205</v>
      </c>
    </row>
    <row r="3846" spans="1:7" x14ac:dyDescent="0.25">
      <c r="F3846" s="8" t="s">
        <v>9</v>
      </c>
      <c r="G3846" s="8" t="s">
        <v>9</v>
      </c>
    </row>
    <row r="3847" spans="1:7" customFormat="1" x14ac:dyDescent="0.25">
      <c r="F3847" s="2"/>
      <c r="G3847" s="2"/>
    </row>
    <row r="3848" spans="1:7" customFormat="1" x14ac:dyDescent="0.25">
      <c r="A3848" t="s">
        <v>302</v>
      </c>
      <c r="B3848" t="s">
        <v>303</v>
      </c>
      <c r="D3848" t="s">
        <v>65</v>
      </c>
      <c r="E3848">
        <v>1</v>
      </c>
      <c r="F3848" s="2"/>
      <c r="G3848" s="2"/>
    </row>
    <row r="3849" spans="1:7" customFormat="1" x14ac:dyDescent="0.25">
      <c r="A3849" t="s">
        <v>304</v>
      </c>
      <c r="B3849" t="s">
        <v>305</v>
      </c>
      <c r="D3849" t="s">
        <v>14</v>
      </c>
      <c r="E3849">
        <v>7.4999999999999997E-2</v>
      </c>
      <c r="F3849" s="2"/>
      <c r="G3849" s="2"/>
    </row>
    <row r="3850" spans="1:7" customFormat="1" x14ac:dyDescent="0.25">
      <c r="A3850" t="s">
        <v>306</v>
      </c>
      <c r="B3850" t="s">
        <v>305</v>
      </c>
      <c r="D3850" t="s">
        <v>14</v>
      </c>
      <c r="E3850">
        <v>7.4999999999999997E-2</v>
      </c>
      <c r="F3850" s="2">
        <v>6383</v>
      </c>
      <c r="G3850" s="2">
        <v>478.73</v>
      </c>
    </row>
    <row r="3851" spans="1:7" customFormat="1" x14ac:dyDescent="0.25">
      <c r="A3851" t="s">
        <v>54</v>
      </c>
      <c r="B3851" t="s">
        <v>55</v>
      </c>
      <c r="D3851" t="s">
        <v>56</v>
      </c>
      <c r="E3851">
        <v>7.4999999999999997E-2</v>
      </c>
      <c r="F3851" s="2">
        <v>1543.99</v>
      </c>
      <c r="G3851" s="2">
        <v>115.8</v>
      </c>
    </row>
    <row r="3852" spans="1:7" customFormat="1" x14ac:dyDescent="0.25">
      <c r="A3852" t="s">
        <v>307</v>
      </c>
      <c r="B3852" t="s">
        <v>308</v>
      </c>
      <c r="D3852" t="s">
        <v>246</v>
      </c>
      <c r="E3852">
        <v>0.01</v>
      </c>
      <c r="F3852" s="2"/>
      <c r="G3852" s="2"/>
    </row>
    <row r="3853" spans="1:7" customFormat="1" x14ac:dyDescent="0.25">
      <c r="A3853" t="s">
        <v>247</v>
      </c>
      <c r="B3853" t="s">
        <v>248</v>
      </c>
      <c r="D3853" t="s">
        <v>14</v>
      </c>
      <c r="E3853">
        <v>2E-3</v>
      </c>
      <c r="F3853" s="2"/>
      <c r="G3853" s="2"/>
    </row>
    <row r="3854" spans="1:7" customFormat="1" x14ac:dyDescent="0.25">
      <c r="A3854" t="s">
        <v>249</v>
      </c>
      <c r="B3854" t="s">
        <v>248</v>
      </c>
      <c r="D3854" t="s">
        <v>14</v>
      </c>
      <c r="E3854">
        <v>2E-3</v>
      </c>
      <c r="F3854" s="2">
        <v>5418</v>
      </c>
      <c r="G3854" s="2">
        <v>10.84</v>
      </c>
    </row>
    <row r="3855" spans="1:7" customFormat="1" x14ac:dyDescent="0.25">
      <c r="A3855" t="s">
        <v>54</v>
      </c>
      <c r="B3855" t="s">
        <v>55</v>
      </c>
      <c r="D3855" t="s">
        <v>56</v>
      </c>
      <c r="E3855">
        <v>2E-3</v>
      </c>
      <c r="F3855" s="2">
        <v>1543.99</v>
      </c>
      <c r="G3855" s="2">
        <v>3.09</v>
      </c>
    </row>
    <row r="3856" spans="1:7" customFormat="1" x14ac:dyDescent="0.25">
      <c r="A3856" t="s">
        <v>279</v>
      </c>
      <c r="B3856" t="s">
        <v>280</v>
      </c>
      <c r="D3856" t="s">
        <v>88</v>
      </c>
      <c r="E3856" s="1">
        <v>2912</v>
      </c>
      <c r="F3856" s="2">
        <v>0.65</v>
      </c>
      <c r="G3856" s="2"/>
    </row>
    <row r="3857" spans="1:7" customFormat="1" x14ac:dyDescent="0.25">
      <c r="A3857" t="s">
        <v>290</v>
      </c>
      <c r="B3857" t="s">
        <v>291</v>
      </c>
      <c r="D3857" t="s">
        <v>65</v>
      </c>
      <c r="E3857">
        <v>3.2000000000000001E-2</v>
      </c>
      <c r="F3857" s="2">
        <v>300</v>
      </c>
      <c r="G3857" s="2">
        <v>9.4499999999999993</v>
      </c>
    </row>
    <row r="3858" spans="1:7" customFormat="1" x14ac:dyDescent="0.25">
      <c r="A3858" t="s">
        <v>309</v>
      </c>
      <c r="B3858" t="s">
        <v>310</v>
      </c>
      <c r="D3858" t="s">
        <v>65</v>
      </c>
      <c r="E3858">
        <v>1</v>
      </c>
      <c r="F3858" s="2">
        <v>1552</v>
      </c>
      <c r="G3858" s="2">
        <v>1552</v>
      </c>
    </row>
    <row r="3859" spans="1:7" customFormat="1" x14ac:dyDescent="0.25">
      <c r="A3859" t="s">
        <v>311</v>
      </c>
      <c r="B3859" t="s">
        <v>312</v>
      </c>
      <c r="D3859" t="s">
        <v>65</v>
      </c>
      <c r="E3859">
        <v>2.5000000000000001E-2</v>
      </c>
      <c r="F3859" s="2"/>
      <c r="G3859" s="2"/>
    </row>
    <row r="3860" spans="1:7" customFormat="1" x14ac:dyDescent="0.25">
      <c r="A3860" t="s">
        <v>313</v>
      </c>
      <c r="B3860" t="s">
        <v>314</v>
      </c>
      <c r="D3860" t="s">
        <v>65</v>
      </c>
      <c r="E3860">
        <v>1.05</v>
      </c>
      <c r="F3860" s="2">
        <v>50</v>
      </c>
      <c r="G3860" s="2">
        <v>52.5</v>
      </c>
    </row>
    <row r="3861" spans="1:7" customFormat="1" x14ac:dyDescent="0.25">
      <c r="A3861" t="s">
        <v>315</v>
      </c>
      <c r="B3861" t="s">
        <v>316</v>
      </c>
      <c r="D3861" t="s">
        <v>79</v>
      </c>
      <c r="E3861" s="1">
        <v>390000</v>
      </c>
      <c r="F3861" s="2">
        <v>34.57</v>
      </c>
      <c r="G3861" s="2"/>
    </row>
    <row r="3862" spans="1:7" customFormat="1" x14ac:dyDescent="0.25">
      <c r="F3862" s="2"/>
      <c r="G3862" s="2"/>
    </row>
    <row r="3863" spans="1:7" x14ac:dyDescent="0.25">
      <c r="A3863" s="3"/>
      <c r="B3863" s="3"/>
      <c r="C3863" s="3"/>
      <c r="D3863" s="5" t="s">
        <v>31</v>
      </c>
      <c r="E3863" s="3"/>
      <c r="F3863" s="4"/>
      <c r="G3863" s="4">
        <v>1614.6</v>
      </c>
    </row>
    <row r="3864" spans="1:7" x14ac:dyDescent="0.25">
      <c r="A3864" s="3"/>
      <c r="B3864" s="3"/>
      <c r="C3864" s="3"/>
      <c r="D3864" s="5" t="s">
        <v>32</v>
      </c>
      <c r="E3864" s="3"/>
      <c r="F3864" s="4"/>
      <c r="G3864" s="4">
        <v>489.57</v>
      </c>
    </row>
    <row r="3865" spans="1:7" x14ac:dyDescent="0.25">
      <c r="A3865" s="3"/>
      <c r="B3865" s="3"/>
      <c r="C3865" s="3"/>
      <c r="D3865" s="5" t="s">
        <v>33</v>
      </c>
      <c r="E3865" s="3"/>
      <c r="F3865" s="4"/>
      <c r="G3865" s="4">
        <v>118.89</v>
      </c>
    </row>
    <row r="3866" spans="1:7" x14ac:dyDescent="0.25">
      <c r="A3866" s="3"/>
      <c r="B3866" s="3"/>
      <c r="C3866" s="3"/>
      <c r="D3866" s="5" t="s">
        <v>34</v>
      </c>
      <c r="E3866" s="3"/>
      <c r="F3866" s="4"/>
      <c r="G3866" s="4">
        <v>34.57</v>
      </c>
    </row>
    <row r="3867" spans="1:7" customFormat="1" x14ac:dyDescent="0.25">
      <c r="F3867" s="2"/>
      <c r="G3867" s="2"/>
    </row>
    <row r="3868" spans="1:7" x14ac:dyDescent="0.25">
      <c r="A3868" s="3"/>
      <c r="B3868" s="5"/>
      <c r="C3868" s="5"/>
      <c r="D3868" s="5" t="s">
        <v>35</v>
      </c>
      <c r="E3868" s="3"/>
      <c r="F3868" s="4"/>
      <c r="G3868" s="4">
        <v>2254.13</v>
      </c>
    </row>
    <row r="3869" spans="1:7" x14ac:dyDescent="0.25">
      <c r="A3869" s="3"/>
      <c r="B3869" s="5"/>
      <c r="C3869" s="5"/>
      <c r="D3869" s="5" t="s">
        <v>36</v>
      </c>
      <c r="E3869" s="3"/>
      <c r="F3869" s="4"/>
      <c r="G3869" s="4">
        <v>446317.74</v>
      </c>
    </row>
    <row r="3870" spans="1:7" x14ac:dyDescent="0.25">
      <c r="A3870" s="6" t="s">
        <v>711</v>
      </c>
      <c r="B3870" s="6" t="s">
        <v>564</v>
      </c>
      <c r="C3870" s="6"/>
      <c r="D3870" s="6" t="s">
        <v>88</v>
      </c>
      <c r="E3870" s="7">
        <v>37</v>
      </c>
      <c r="F3870" s="7"/>
      <c r="G3870" s="7"/>
    </row>
    <row r="3871" spans="1:7" customFormat="1" x14ac:dyDescent="0.25">
      <c r="F3871" s="2"/>
      <c r="G3871" s="2"/>
    </row>
    <row r="3872" spans="1:7" x14ac:dyDescent="0.25">
      <c r="A3872" s="3"/>
      <c r="B3872" s="3"/>
      <c r="C3872" s="3"/>
      <c r="D3872" s="3"/>
      <c r="E3872" s="3"/>
      <c r="F3872" s="4"/>
      <c r="G3872" s="4"/>
    </row>
    <row r="3873" spans="1:7" x14ac:dyDescent="0.25">
      <c r="A3873" s="12" t="s">
        <v>5</v>
      </c>
      <c r="B3873" s="12" t="s">
        <v>6</v>
      </c>
      <c r="C3873" s="12"/>
      <c r="D3873" s="8" t="s">
        <v>7</v>
      </c>
      <c r="E3873" s="8" t="s">
        <v>8</v>
      </c>
      <c r="F3873" s="9" t="s">
        <v>4</v>
      </c>
      <c r="G3873" s="9" t="s">
        <v>1205</v>
      </c>
    </row>
    <row r="3874" spans="1:7" x14ac:dyDescent="0.25">
      <c r="F3874" s="8" t="s">
        <v>9</v>
      </c>
      <c r="G3874" s="8" t="s">
        <v>9</v>
      </c>
    </row>
    <row r="3875" spans="1:7" customFormat="1" x14ac:dyDescent="0.25">
      <c r="F3875" s="2"/>
      <c r="G3875" s="2"/>
    </row>
    <row r="3876" spans="1:7" customFormat="1" x14ac:dyDescent="0.25">
      <c r="A3876" t="s">
        <v>478</v>
      </c>
      <c r="B3876" t="s">
        <v>479</v>
      </c>
      <c r="D3876" t="s">
        <v>65</v>
      </c>
      <c r="E3876">
        <v>40</v>
      </c>
      <c r="F3876" s="2"/>
      <c r="G3876" s="2"/>
    </row>
    <row r="3877" spans="1:7" customFormat="1" x14ac:dyDescent="0.25">
      <c r="A3877" t="s">
        <v>304</v>
      </c>
      <c r="B3877" t="s">
        <v>305</v>
      </c>
      <c r="D3877" t="s">
        <v>14</v>
      </c>
      <c r="E3877">
        <v>2.4</v>
      </c>
      <c r="F3877" s="2"/>
      <c r="G3877" s="2"/>
    </row>
    <row r="3878" spans="1:7" customFormat="1" x14ac:dyDescent="0.25">
      <c r="A3878" t="s">
        <v>306</v>
      </c>
      <c r="B3878" t="s">
        <v>305</v>
      </c>
      <c r="D3878" t="s">
        <v>14</v>
      </c>
      <c r="E3878">
        <v>2.4</v>
      </c>
      <c r="F3878" s="2">
        <v>6383</v>
      </c>
      <c r="G3878" s="2">
        <v>15319.2</v>
      </c>
    </row>
    <row r="3879" spans="1:7" customFormat="1" x14ac:dyDescent="0.25">
      <c r="A3879" t="s">
        <v>54</v>
      </c>
      <c r="B3879" t="s">
        <v>55</v>
      </c>
      <c r="D3879" t="s">
        <v>56</v>
      </c>
      <c r="E3879">
        <v>2.4</v>
      </c>
      <c r="F3879" s="2">
        <v>1543.99</v>
      </c>
      <c r="G3879" s="2">
        <v>3705.58</v>
      </c>
    </row>
    <row r="3880" spans="1:7" customFormat="1" x14ac:dyDescent="0.25">
      <c r="A3880" t="s">
        <v>313</v>
      </c>
      <c r="B3880" t="s">
        <v>314</v>
      </c>
      <c r="D3880" t="s">
        <v>65</v>
      </c>
      <c r="E3880">
        <v>42</v>
      </c>
      <c r="F3880" s="2">
        <v>50</v>
      </c>
      <c r="G3880" s="2">
        <v>2100</v>
      </c>
    </row>
    <row r="3881" spans="1:7" customFormat="1" x14ac:dyDescent="0.25">
      <c r="A3881" t="s">
        <v>480</v>
      </c>
      <c r="B3881" t="s">
        <v>481</v>
      </c>
      <c r="D3881" t="s">
        <v>65</v>
      </c>
      <c r="E3881">
        <v>40</v>
      </c>
      <c r="F3881" s="2">
        <v>1730</v>
      </c>
      <c r="G3881" s="2">
        <v>69200</v>
      </c>
    </row>
    <row r="3882" spans="1:7" customFormat="1" x14ac:dyDescent="0.25">
      <c r="A3882" t="s">
        <v>412</v>
      </c>
      <c r="B3882" t="s">
        <v>413</v>
      </c>
      <c r="D3882" t="s">
        <v>65</v>
      </c>
      <c r="E3882">
        <v>40</v>
      </c>
      <c r="F3882" s="2">
        <v>500</v>
      </c>
      <c r="G3882" s="2">
        <v>20000</v>
      </c>
    </row>
    <row r="3883" spans="1:7" customFormat="1" x14ac:dyDescent="0.25">
      <c r="A3883" t="s">
        <v>315</v>
      </c>
      <c r="B3883" t="s">
        <v>316</v>
      </c>
      <c r="D3883" t="s">
        <v>79</v>
      </c>
      <c r="E3883">
        <v>4.0000000000000001E-3</v>
      </c>
      <c r="F3883" s="2">
        <v>390000</v>
      </c>
      <c r="G3883" s="2">
        <v>1382.8</v>
      </c>
    </row>
    <row r="3884" spans="1:7" customFormat="1" x14ac:dyDescent="0.25">
      <c r="F3884" s="2"/>
      <c r="G3884" s="2"/>
    </row>
    <row r="3885" spans="1:7" x14ac:dyDescent="0.25">
      <c r="A3885" s="3"/>
      <c r="B3885" s="3"/>
      <c r="C3885" s="3"/>
      <c r="D3885" s="5" t="s">
        <v>31</v>
      </c>
      <c r="E3885" s="3"/>
      <c r="F3885" s="4"/>
      <c r="G3885" s="4">
        <v>91300</v>
      </c>
    </row>
    <row r="3886" spans="1:7" x14ac:dyDescent="0.25">
      <c r="A3886" s="3"/>
      <c r="B3886" s="3"/>
      <c r="C3886" s="3"/>
      <c r="D3886" s="5" t="s">
        <v>32</v>
      </c>
      <c r="E3886" s="3"/>
      <c r="F3886" s="4"/>
      <c r="G3886" s="4">
        <v>15319.2</v>
      </c>
    </row>
    <row r="3887" spans="1:7" x14ac:dyDescent="0.25">
      <c r="A3887" s="3"/>
      <c r="B3887" s="3"/>
      <c r="C3887" s="3"/>
      <c r="D3887" s="5" t="s">
        <v>33</v>
      </c>
      <c r="E3887" s="3"/>
      <c r="F3887" s="4"/>
      <c r="G3887" s="4">
        <v>3705.58</v>
      </c>
    </row>
    <row r="3888" spans="1:7" x14ac:dyDescent="0.25">
      <c r="A3888" s="3"/>
      <c r="B3888" s="3"/>
      <c r="C3888" s="3"/>
      <c r="D3888" s="5" t="s">
        <v>34</v>
      </c>
      <c r="E3888" s="3"/>
      <c r="F3888" s="4"/>
      <c r="G3888" s="4">
        <v>1382.8</v>
      </c>
    </row>
    <row r="3889" spans="1:7" customFormat="1" x14ac:dyDescent="0.25">
      <c r="F3889" s="2"/>
      <c r="G3889" s="2"/>
    </row>
    <row r="3890" spans="1:7" x14ac:dyDescent="0.25">
      <c r="A3890" s="3"/>
      <c r="B3890" s="5"/>
      <c r="C3890" s="5"/>
      <c r="D3890" s="5" t="s">
        <v>35</v>
      </c>
      <c r="E3890" s="3"/>
      <c r="F3890" s="4"/>
      <c r="G3890" s="4">
        <v>111707.6</v>
      </c>
    </row>
    <row r="3891" spans="1:7" x14ac:dyDescent="0.25">
      <c r="A3891" s="3"/>
      <c r="B3891" s="5"/>
      <c r="C3891" s="5"/>
      <c r="D3891" s="5" t="s">
        <v>36</v>
      </c>
      <c r="E3891" s="3"/>
      <c r="F3891" s="4"/>
      <c r="G3891" s="4">
        <v>4133181.2</v>
      </c>
    </row>
    <row r="3892" spans="1:7" x14ac:dyDescent="0.25">
      <c r="A3892" s="6" t="s">
        <v>712</v>
      </c>
      <c r="B3892" s="6" t="s">
        <v>637</v>
      </c>
      <c r="C3892" s="6"/>
      <c r="D3892" s="6" t="s">
        <v>47</v>
      </c>
      <c r="E3892" s="7">
        <v>48</v>
      </c>
      <c r="F3892" s="7"/>
      <c r="G3892" s="7"/>
    </row>
    <row r="3893" spans="1:7" customFormat="1" x14ac:dyDescent="0.25">
      <c r="F3893" s="2"/>
      <c r="G3893" s="2"/>
    </row>
    <row r="3894" spans="1:7" x14ac:dyDescent="0.25">
      <c r="A3894" s="3"/>
      <c r="B3894" s="3"/>
      <c r="C3894" s="3"/>
      <c r="D3894" s="3"/>
      <c r="E3894" s="3"/>
      <c r="F3894" s="4"/>
      <c r="G3894" s="4"/>
    </row>
    <row r="3895" spans="1:7" x14ac:dyDescent="0.25">
      <c r="A3895" s="12" t="s">
        <v>5</v>
      </c>
      <c r="B3895" s="12" t="s">
        <v>6</v>
      </c>
      <c r="C3895" s="12"/>
      <c r="D3895" s="8" t="s">
        <v>7</v>
      </c>
      <c r="E3895" s="8" t="s">
        <v>8</v>
      </c>
      <c r="F3895" s="9" t="s">
        <v>4</v>
      </c>
      <c r="G3895" s="9" t="s">
        <v>1205</v>
      </c>
    </row>
    <row r="3896" spans="1:7" x14ac:dyDescent="0.25">
      <c r="F3896" s="8" t="s">
        <v>9</v>
      </c>
      <c r="G3896" s="8" t="s">
        <v>9</v>
      </c>
    </row>
    <row r="3897" spans="1:7" customFormat="1" x14ac:dyDescent="0.25">
      <c r="F3897" s="2"/>
      <c r="G3897" s="2"/>
    </row>
    <row r="3898" spans="1:7" customFormat="1" x14ac:dyDescent="0.25">
      <c r="A3898" t="s">
        <v>388</v>
      </c>
      <c r="B3898" t="s">
        <v>389</v>
      </c>
      <c r="D3898" t="s">
        <v>47</v>
      </c>
      <c r="E3898">
        <v>1</v>
      </c>
      <c r="F3898" s="2"/>
      <c r="G3898" s="2"/>
    </row>
    <row r="3899" spans="1:7" customFormat="1" x14ac:dyDescent="0.25">
      <c r="A3899" t="s">
        <v>50</v>
      </c>
      <c r="B3899" t="s">
        <v>51</v>
      </c>
      <c r="D3899" t="s">
        <v>14</v>
      </c>
      <c r="E3899">
        <v>1</v>
      </c>
      <c r="F3899" s="2"/>
      <c r="G3899" s="2"/>
    </row>
    <row r="3900" spans="1:7" customFormat="1" x14ac:dyDescent="0.25">
      <c r="A3900" t="s">
        <v>52</v>
      </c>
      <c r="B3900" t="s">
        <v>53</v>
      </c>
      <c r="D3900" t="s">
        <v>14</v>
      </c>
      <c r="E3900">
        <v>1</v>
      </c>
      <c r="F3900" s="2">
        <v>5418</v>
      </c>
      <c r="G3900" s="2">
        <v>5418</v>
      </c>
    </row>
    <row r="3901" spans="1:7" customFormat="1" x14ac:dyDescent="0.25">
      <c r="A3901" t="s">
        <v>54</v>
      </c>
      <c r="B3901" t="s">
        <v>55</v>
      </c>
      <c r="D3901" t="s">
        <v>56</v>
      </c>
      <c r="E3901">
        <v>1</v>
      </c>
      <c r="F3901" s="2">
        <v>1543.99</v>
      </c>
      <c r="G3901" s="2">
        <v>1543.99</v>
      </c>
    </row>
    <row r="3902" spans="1:7" customFormat="1" x14ac:dyDescent="0.25">
      <c r="A3902" t="s">
        <v>390</v>
      </c>
      <c r="B3902" t="s">
        <v>391</v>
      </c>
      <c r="D3902" t="s">
        <v>18</v>
      </c>
      <c r="E3902">
        <v>0.2</v>
      </c>
      <c r="F3902" s="2">
        <v>1300</v>
      </c>
      <c r="G3902" s="2">
        <v>260</v>
      </c>
    </row>
    <row r="3903" spans="1:7" customFormat="1" x14ac:dyDescent="0.25">
      <c r="A3903" t="s">
        <v>392</v>
      </c>
      <c r="B3903" t="s">
        <v>393</v>
      </c>
      <c r="D3903" t="s">
        <v>174</v>
      </c>
      <c r="E3903">
        <v>5.0000000000000001E-3</v>
      </c>
      <c r="F3903" s="2">
        <v>95000</v>
      </c>
      <c r="G3903" s="2">
        <v>475</v>
      </c>
    </row>
    <row r="3904" spans="1:7" customFormat="1" x14ac:dyDescent="0.25">
      <c r="F3904" s="2"/>
      <c r="G3904" s="2"/>
    </row>
    <row r="3905" spans="1:7" x14ac:dyDescent="0.25">
      <c r="A3905" s="3"/>
      <c r="B3905" s="3"/>
      <c r="C3905" s="3"/>
      <c r="D3905" s="5" t="s">
        <v>31</v>
      </c>
      <c r="E3905" s="3"/>
      <c r="F3905" s="4"/>
      <c r="G3905" s="4">
        <v>475</v>
      </c>
    </row>
    <row r="3906" spans="1:7" x14ac:dyDescent="0.25">
      <c r="A3906" s="3"/>
      <c r="B3906" s="3"/>
      <c r="C3906" s="3"/>
      <c r="D3906" s="5" t="s">
        <v>32</v>
      </c>
      <c r="E3906" s="3"/>
      <c r="F3906" s="4"/>
      <c r="G3906" s="4">
        <v>5418</v>
      </c>
    </row>
    <row r="3907" spans="1:7" x14ac:dyDescent="0.25">
      <c r="A3907" s="3"/>
      <c r="B3907" s="3"/>
      <c r="C3907" s="3"/>
      <c r="D3907" s="5" t="s">
        <v>33</v>
      </c>
      <c r="E3907" s="3"/>
      <c r="F3907" s="4"/>
      <c r="G3907" s="4">
        <v>1803.99</v>
      </c>
    </row>
    <row r="3908" spans="1:7" customFormat="1" x14ac:dyDescent="0.25">
      <c r="F3908" s="2"/>
      <c r="G3908" s="2"/>
    </row>
    <row r="3909" spans="1:7" x14ac:dyDescent="0.25">
      <c r="A3909" s="3"/>
      <c r="B3909" s="5"/>
      <c r="C3909" s="5"/>
      <c r="D3909" s="5" t="s">
        <v>35</v>
      </c>
      <c r="E3909" s="3"/>
      <c r="F3909" s="4"/>
      <c r="G3909" s="4">
        <v>7696.99</v>
      </c>
    </row>
    <row r="3910" spans="1:7" x14ac:dyDescent="0.25">
      <c r="A3910" s="3"/>
      <c r="B3910" s="5"/>
      <c r="C3910" s="5"/>
      <c r="D3910" s="5" t="s">
        <v>36</v>
      </c>
      <c r="E3910" s="3"/>
      <c r="F3910" s="4"/>
      <c r="G3910" s="4">
        <v>369455.52</v>
      </c>
    </row>
    <row r="3911" spans="1:7" x14ac:dyDescent="0.25">
      <c r="A3911" s="6" t="s">
        <v>713</v>
      </c>
      <c r="B3911" s="6" t="s">
        <v>714</v>
      </c>
      <c r="C3911" s="6"/>
      <c r="D3911" s="6" t="s">
        <v>3</v>
      </c>
      <c r="E3911" s="7">
        <v>15</v>
      </c>
      <c r="F3911" s="7"/>
      <c r="G3911" s="7"/>
    </row>
    <row r="3912" spans="1:7" customFormat="1" x14ac:dyDescent="0.25">
      <c r="F3912" s="2"/>
      <c r="G3912" s="2"/>
    </row>
    <row r="3913" spans="1:7" x14ac:dyDescent="0.25">
      <c r="A3913" s="3"/>
      <c r="B3913" s="3"/>
      <c r="C3913" s="3"/>
      <c r="D3913" s="3"/>
      <c r="E3913" s="3"/>
      <c r="F3913" s="4"/>
      <c r="G3913" s="4"/>
    </row>
    <row r="3914" spans="1:7" x14ac:dyDescent="0.25">
      <c r="A3914" s="12" t="s">
        <v>5</v>
      </c>
      <c r="B3914" s="12" t="s">
        <v>6</v>
      </c>
      <c r="C3914" s="12"/>
      <c r="D3914" s="8" t="s">
        <v>7</v>
      </c>
      <c r="E3914" s="8" t="s">
        <v>8</v>
      </c>
      <c r="F3914" s="9" t="s">
        <v>4</v>
      </c>
      <c r="G3914" s="9" t="s">
        <v>1205</v>
      </c>
    </row>
    <row r="3915" spans="1:7" x14ac:dyDescent="0.25">
      <c r="F3915" s="8" t="s">
        <v>9</v>
      </c>
      <c r="G3915" s="8" t="s">
        <v>9</v>
      </c>
    </row>
    <row r="3916" spans="1:7" customFormat="1" x14ac:dyDescent="0.25">
      <c r="F3916" s="2"/>
      <c r="G3916" s="2"/>
    </row>
    <row r="3917" spans="1:7" customFormat="1" x14ac:dyDescent="0.25">
      <c r="A3917" t="s">
        <v>335</v>
      </c>
      <c r="B3917" t="s">
        <v>336</v>
      </c>
      <c r="D3917" t="s">
        <v>3</v>
      </c>
      <c r="E3917">
        <v>1</v>
      </c>
      <c r="F3917" s="2"/>
      <c r="G3917" s="2"/>
    </row>
    <row r="3918" spans="1:7" customFormat="1" x14ac:dyDescent="0.25">
      <c r="A3918" t="s">
        <v>50</v>
      </c>
      <c r="B3918" t="s">
        <v>51</v>
      </c>
      <c r="D3918" t="s">
        <v>14</v>
      </c>
      <c r="E3918">
        <v>5.5</v>
      </c>
      <c r="F3918" s="2"/>
      <c r="G3918" s="2"/>
    </row>
    <row r="3919" spans="1:7" customFormat="1" x14ac:dyDescent="0.25">
      <c r="A3919" t="s">
        <v>52</v>
      </c>
      <c r="B3919" t="s">
        <v>53</v>
      </c>
      <c r="D3919" t="s">
        <v>14</v>
      </c>
      <c r="E3919">
        <v>5.5</v>
      </c>
      <c r="F3919" s="2">
        <v>5418</v>
      </c>
      <c r="G3919" s="2">
        <v>29799</v>
      </c>
    </row>
    <row r="3920" spans="1:7" customFormat="1" x14ac:dyDescent="0.25">
      <c r="A3920" t="s">
        <v>54</v>
      </c>
      <c r="B3920" t="s">
        <v>55</v>
      </c>
      <c r="D3920" t="s">
        <v>56</v>
      </c>
      <c r="E3920">
        <v>5.5</v>
      </c>
      <c r="F3920" s="2">
        <v>1543.99</v>
      </c>
      <c r="G3920" s="2">
        <v>8491.9500000000007</v>
      </c>
    </row>
    <row r="3921" spans="1:7" customFormat="1" x14ac:dyDescent="0.25">
      <c r="A3921" t="s">
        <v>337</v>
      </c>
      <c r="B3921" t="s">
        <v>338</v>
      </c>
      <c r="D3921" t="s">
        <v>18</v>
      </c>
      <c r="E3921">
        <v>3.75</v>
      </c>
      <c r="F3921" s="2">
        <v>3500</v>
      </c>
      <c r="G3921" s="2">
        <v>13125</v>
      </c>
    </row>
    <row r="3922" spans="1:7" customFormat="1" x14ac:dyDescent="0.25">
      <c r="A3922" t="s">
        <v>339</v>
      </c>
      <c r="B3922" t="s">
        <v>340</v>
      </c>
      <c r="D3922" t="s">
        <v>18</v>
      </c>
      <c r="E3922">
        <v>5</v>
      </c>
      <c r="F3922" s="2">
        <v>1500</v>
      </c>
      <c r="G3922" s="2">
        <v>7500</v>
      </c>
    </row>
    <row r="3923" spans="1:7" customFormat="1" x14ac:dyDescent="0.25">
      <c r="A3923" t="s">
        <v>21</v>
      </c>
      <c r="B3923" t="s">
        <v>22</v>
      </c>
      <c r="D3923" t="s">
        <v>23</v>
      </c>
      <c r="E3923">
        <v>4</v>
      </c>
      <c r="F3923" s="2">
        <v>600</v>
      </c>
      <c r="G3923" s="2">
        <v>2400</v>
      </c>
    </row>
    <row r="3924" spans="1:7" customFormat="1" x14ac:dyDescent="0.25">
      <c r="F3924" s="2"/>
      <c r="G3924" s="2"/>
    </row>
    <row r="3925" spans="1:7" x14ac:dyDescent="0.25">
      <c r="A3925" s="3"/>
      <c r="B3925" s="3"/>
      <c r="C3925" s="3"/>
      <c r="D3925" s="5" t="s">
        <v>31</v>
      </c>
      <c r="E3925" s="3"/>
      <c r="F3925" s="4"/>
      <c r="G3925" s="4">
        <v>2400</v>
      </c>
    </row>
    <row r="3926" spans="1:7" x14ac:dyDescent="0.25">
      <c r="A3926" s="3"/>
      <c r="B3926" s="3"/>
      <c r="C3926" s="3"/>
      <c r="D3926" s="5" t="s">
        <v>32</v>
      </c>
      <c r="E3926" s="3"/>
      <c r="F3926" s="4"/>
      <c r="G3926" s="4">
        <v>29799</v>
      </c>
    </row>
    <row r="3927" spans="1:7" x14ac:dyDescent="0.25">
      <c r="A3927" s="3"/>
      <c r="B3927" s="3"/>
      <c r="C3927" s="3"/>
      <c r="D3927" s="5" t="s">
        <v>33</v>
      </c>
      <c r="E3927" s="3"/>
      <c r="F3927" s="4"/>
      <c r="G3927" s="4">
        <v>29116.95</v>
      </c>
    </row>
    <row r="3928" spans="1:7" customFormat="1" x14ac:dyDescent="0.25">
      <c r="F3928" s="2"/>
      <c r="G3928" s="2"/>
    </row>
    <row r="3929" spans="1:7" x14ac:dyDescent="0.25">
      <c r="A3929" s="3"/>
      <c r="B3929" s="5"/>
      <c r="C3929" s="5"/>
      <c r="D3929" s="5" t="s">
        <v>35</v>
      </c>
      <c r="E3929" s="3"/>
      <c r="F3929" s="4"/>
      <c r="G3929" s="4">
        <v>61315.95</v>
      </c>
    </row>
    <row r="3930" spans="1:7" x14ac:dyDescent="0.25">
      <c r="A3930" s="3"/>
      <c r="B3930" s="5"/>
      <c r="C3930" s="5"/>
      <c r="D3930" s="5" t="s">
        <v>36</v>
      </c>
      <c r="E3930" s="3"/>
      <c r="F3930" s="4"/>
      <c r="G3930" s="4">
        <v>919739.25</v>
      </c>
    </row>
    <row r="3931" spans="1:7" x14ac:dyDescent="0.25">
      <c r="A3931" s="6" t="s">
        <v>715</v>
      </c>
      <c r="B3931" s="6" t="s">
        <v>716</v>
      </c>
      <c r="C3931" s="6"/>
      <c r="D3931" s="6" t="s">
        <v>3</v>
      </c>
      <c r="E3931" s="7">
        <v>460</v>
      </c>
      <c r="F3931" s="7"/>
      <c r="G3931" s="7"/>
    </row>
    <row r="3932" spans="1:7" customFormat="1" x14ac:dyDescent="0.25">
      <c r="F3932" s="2"/>
      <c r="G3932" s="2"/>
    </row>
    <row r="3933" spans="1:7" x14ac:dyDescent="0.25">
      <c r="A3933" s="3"/>
      <c r="B3933" s="3"/>
      <c r="C3933" s="3"/>
      <c r="D3933" s="3"/>
      <c r="E3933" s="3"/>
      <c r="F3933" s="4"/>
      <c r="G3933" s="4"/>
    </row>
    <row r="3934" spans="1:7" x14ac:dyDescent="0.25">
      <c r="A3934" s="12" t="s">
        <v>5</v>
      </c>
      <c r="B3934" s="12" t="s">
        <v>6</v>
      </c>
      <c r="C3934" s="12"/>
      <c r="D3934" s="8" t="s">
        <v>7</v>
      </c>
      <c r="E3934" s="8" t="s">
        <v>8</v>
      </c>
      <c r="F3934" s="9" t="s">
        <v>4</v>
      </c>
      <c r="G3934" s="9" t="s">
        <v>1205</v>
      </c>
    </row>
    <row r="3935" spans="1:7" x14ac:dyDescent="0.25">
      <c r="F3935" s="8" t="s">
        <v>9</v>
      </c>
      <c r="G3935" s="8" t="s">
        <v>9</v>
      </c>
    </row>
    <row r="3936" spans="1:7" customFormat="1" x14ac:dyDescent="0.25">
      <c r="F3936" s="2"/>
      <c r="G3936" s="2"/>
    </row>
    <row r="3937" spans="1:7" customFormat="1" x14ac:dyDescent="0.25">
      <c r="A3937" t="s">
        <v>717</v>
      </c>
      <c r="B3937" t="s">
        <v>718</v>
      </c>
      <c r="D3937" t="s">
        <v>3</v>
      </c>
      <c r="E3937">
        <v>1</v>
      </c>
      <c r="F3937" s="2"/>
      <c r="G3937" s="2"/>
    </row>
    <row r="3938" spans="1:7" customFormat="1" x14ac:dyDescent="0.25">
      <c r="A3938" t="s">
        <v>12</v>
      </c>
      <c r="B3938" t="s">
        <v>13</v>
      </c>
      <c r="D3938" t="s">
        <v>14</v>
      </c>
      <c r="E3938">
        <v>0.25</v>
      </c>
      <c r="F3938" s="2"/>
      <c r="G3938" s="2"/>
    </row>
    <row r="3939" spans="1:7" customFormat="1" x14ac:dyDescent="0.25">
      <c r="A3939" t="s">
        <v>15</v>
      </c>
      <c r="B3939" t="s">
        <v>13</v>
      </c>
      <c r="D3939" t="s">
        <v>14</v>
      </c>
      <c r="E3939">
        <v>0.25</v>
      </c>
      <c r="F3939" s="2">
        <v>5209</v>
      </c>
      <c r="G3939" s="2">
        <v>1302.25</v>
      </c>
    </row>
    <row r="3940" spans="1:7" customFormat="1" x14ac:dyDescent="0.25">
      <c r="A3940" t="s">
        <v>19</v>
      </c>
      <c r="B3940" t="s">
        <v>20</v>
      </c>
      <c r="D3940" t="s">
        <v>18</v>
      </c>
      <c r="E3940">
        <v>0.114</v>
      </c>
      <c r="F3940" s="2">
        <v>17171</v>
      </c>
      <c r="G3940" s="2">
        <v>1960.36</v>
      </c>
    </row>
    <row r="3941" spans="1:7" customFormat="1" x14ac:dyDescent="0.25">
      <c r="A3941" t="s">
        <v>21</v>
      </c>
      <c r="B3941" t="s">
        <v>22</v>
      </c>
      <c r="D3941" t="s">
        <v>23</v>
      </c>
      <c r="E3941">
        <v>1.25</v>
      </c>
      <c r="F3941" s="2">
        <v>600</v>
      </c>
      <c r="G3941" s="2">
        <v>750</v>
      </c>
    </row>
    <row r="3942" spans="1:7" customFormat="1" x14ac:dyDescent="0.25">
      <c r="A3942" t="s">
        <v>135</v>
      </c>
      <c r="B3942" t="s">
        <v>136</v>
      </c>
      <c r="D3942" t="s">
        <v>137</v>
      </c>
      <c r="E3942">
        <v>1</v>
      </c>
      <c r="F3942" s="2">
        <v>850</v>
      </c>
      <c r="G3942" s="2">
        <v>850</v>
      </c>
    </row>
    <row r="3943" spans="1:7" customFormat="1" x14ac:dyDescent="0.25">
      <c r="A3943" t="s">
        <v>24</v>
      </c>
      <c r="B3943" t="s">
        <v>25</v>
      </c>
      <c r="D3943" t="s">
        <v>3</v>
      </c>
      <c r="E3943">
        <v>1</v>
      </c>
      <c r="F3943" s="2"/>
      <c r="G3943" s="2"/>
    </row>
    <row r="3944" spans="1:7" customFormat="1" x14ac:dyDescent="0.25">
      <c r="A3944" t="s">
        <v>26</v>
      </c>
      <c r="B3944" t="s">
        <v>27</v>
      </c>
      <c r="D3944" t="s">
        <v>18</v>
      </c>
      <c r="E3944">
        <v>2.4E-2</v>
      </c>
      <c r="F3944" s="2">
        <v>24228</v>
      </c>
      <c r="G3944" s="2">
        <v>581.47</v>
      </c>
    </row>
    <row r="3945" spans="1:7" customFormat="1" x14ac:dyDescent="0.25">
      <c r="A3945" t="s">
        <v>21</v>
      </c>
      <c r="B3945" t="s">
        <v>22</v>
      </c>
      <c r="D3945" t="s">
        <v>23</v>
      </c>
      <c r="E3945">
        <v>0.5</v>
      </c>
      <c r="F3945" s="2">
        <v>600</v>
      </c>
      <c r="G3945" s="2">
        <v>300</v>
      </c>
    </row>
    <row r="3946" spans="1:7" customFormat="1" x14ac:dyDescent="0.25">
      <c r="A3946" t="s">
        <v>28</v>
      </c>
      <c r="B3946" t="s">
        <v>29</v>
      </c>
      <c r="D3946" t="s">
        <v>30</v>
      </c>
      <c r="E3946">
        <v>1</v>
      </c>
      <c r="F3946" s="2">
        <v>2000</v>
      </c>
      <c r="G3946" s="2">
        <v>2000</v>
      </c>
    </row>
    <row r="3947" spans="1:7" customFormat="1" x14ac:dyDescent="0.25">
      <c r="F3947" s="2"/>
      <c r="G3947" s="2"/>
    </row>
    <row r="3948" spans="1:7" x14ac:dyDescent="0.25">
      <c r="A3948" s="3"/>
      <c r="B3948" s="3"/>
      <c r="C3948" s="3"/>
      <c r="D3948" s="5" t="s">
        <v>31</v>
      </c>
      <c r="E3948" s="3"/>
      <c r="F3948" s="4"/>
      <c r="G3948" s="4">
        <v>1900</v>
      </c>
    </row>
    <row r="3949" spans="1:7" x14ac:dyDescent="0.25">
      <c r="A3949" s="3"/>
      <c r="B3949" s="3"/>
      <c r="C3949" s="3"/>
      <c r="D3949" s="5" t="s">
        <v>32</v>
      </c>
      <c r="E3949" s="3"/>
      <c r="F3949" s="4"/>
      <c r="G3949" s="4">
        <v>1302.25</v>
      </c>
    </row>
    <row r="3950" spans="1:7" x14ac:dyDescent="0.25">
      <c r="A3950" s="3"/>
      <c r="B3950" s="3"/>
      <c r="C3950" s="3"/>
      <c r="D3950" s="5" t="s">
        <v>33</v>
      </c>
      <c r="E3950" s="3"/>
      <c r="F3950" s="4"/>
      <c r="G3950" s="4">
        <v>2541.83</v>
      </c>
    </row>
    <row r="3951" spans="1:7" x14ac:dyDescent="0.25">
      <c r="A3951" s="3"/>
      <c r="B3951" s="3"/>
      <c r="C3951" s="3"/>
      <c r="D3951" s="5" t="s">
        <v>34</v>
      </c>
      <c r="E3951" s="3"/>
      <c r="F3951" s="4"/>
      <c r="G3951" s="4">
        <v>2000</v>
      </c>
    </row>
    <row r="3952" spans="1:7" customFormat="1" x14ac:dyDescent="0.25">
      <c r="F3952" s="2"/>
      <c r="G3952" s="2"/>
    </row>
    <row r="3953" spans="1:7" x14ac:dyDescent="0.25">
      <c r="A3953" s="3"/>
      <c r="B3953" s="5"/>
      <c r="C3953" s="5"/>
      <c r="D3953" s="5" t="s">
        <v>35</v>
      </c>
      <c r="E3953" s="3"/>
      <c r="F3953" s="4"/>
      <c r="G3953" s="4">
        <v>7744.08</v>
      </c>
    </row>
    <row r="3954" spans="1:7" x14ac:dyDescent="0.25">
      <c r="A3954" s="3"/>
      <c r="B3954" s="5"/>
      <c r="C3954" s="5"/>
      <c r="D3954" s="5" t="s">
        <v>36</v>
      </c>
      <c r="E3954" s="3"/>
      <c r="F3954" s="4"/>
      <c r="G3954" s="4">
        <v>3562276.8</v>
      </c>
    </row>
    <row r="3955" spans="1:7" x14ac:dyDescent="0.25">
      <c r="A3955" s="6" t="s">
        <v>719</v>
      </c>
      <c r="B3955" s="6" t="s">
        <v>399</v>
      </c>
      <c r="C3955" s="6"/>
      <c r="D3955" s="6" t="s">
        <v>3</v>
      </c>
      <c r="E3955" s="7">
        <v>13.5</v>
      </c>
      <c r="F3955" s="7"/>
      <c r="G3955" s="7"/>
    </row>
    <row r="3956" spans="1:7" customFormat="1" x14ac:dyDescent="0.25">
      <c r="F3956" s="2"/>
      <c r="G3956" s="2"/>
    </row>
    <row r="3957" spans="1:7" x14ac:dyDescent="0.25">
      <c r="A3957" s="3"/>
      <c r="B3957" s="3"/>
      <c r="C3957" s="3"/>
      <c r="D3957" s="3"/>
      <c r="E3957" s="3"/>
      <c r="F3957" s="4"/>
      <c r="G3957" s="4"/>
    </row>
    <row r="3958" spans="1:7" x14ac:dyDescent="0.25">
      <c r="A3958" s="12" t="s">
        <v>5</v>
      </c>
      <c r="B3958" s="12" t="s">
        <v>6</v>
      </c>
      <c r="C3958" s="12"/>
      <c r="D3958" s="8" t="s">
        <v>7</v>
      </c>
      <c r="E3958" s="8" t="s">
        <v>8</v>
      </c>
      <c r="F3958" s="9" t="s">
        <v>4</v>
      </c>
      <c r="G3958" s="9" t="s">
        <v>1205</v>
      </c>
    </row>
    <row r="3959" spans="1:7" x14ac:dyDescent="0.25">
      <c r="F3959" s="8" t="s">
        <v>9</v>
      </c>
      <c r="G3959" s="8" t="s">
        <v>9</v>
      </c>
    </row>
    <row r="3960" spans="1:7" customFormat="1" x14ac:dyDescent="0.25">
      <c r="F3960" s="2"/>
      <c r="G3960" s="2"/>
    </row>
    <row r="3961" spans="1:7" customFormat="1" x14ac:dyDescent="0.25">
      <c r="A3961" t="s">
        <v>150</v>
      </c>
      <c r="B3961" t="s">
        <v>151</v>
      </c>
      <c r="D3961" t="s">
        <v>3</v>
      </c>
      <c r="E3961">
        <v>1.2</v>
      </c>
      <c r="F3961" s="2"/>
      <c r="G3961" s="2"/>
    </row>
    <row r="3962" spans="1:7" customFormat="1" x14ac:dyDescent="0.25">
      <c r="A3962" t="s">
        <v>50</v>
      </c>
      <c r="B3962" t="s">
        <v>51</v>
      </c>
      <c r="D3962" t="s">
        <v>14</v>
      </c>
      <c r="E3962">
        <v>3.6</v>
      </c>
      <c r="F3962" s="2"/>
      <c r="G3962" s="2"/>
    </row>
    <row r="3963" spans="1:7" customFormat="1" x14ac:dyDescent="0.25">
      <c r="A3963" t="s">
        <v>52</v>
      </c>
      <c r="B3963" t="s">
        <v>53</v>
      </c>
      <c r="D3963" t="s">
        <v>14</v>
      </c>
      <c r="E3963">
        <v>3.6</v>
      </c>
      <c r="F3963" s="2">
        <v>5418</v>
      </c>
      <c r="G3963" s="2">
        <v>19504.8</v>
      </c>
    </row>
    <row r="3964" spans="1:7" customFormat="1" x14ac:dyDescent="0.25">
      <c r="A3964" t="s">
        <v>54</v>
      </c>
      <c r="B3964" t="s">
        <v>55</v>
      </c>
      <c r="D3964" t="s">
        <v>56</v>
      </c>
      <c r="E3964">
        <v>3.6</v>
      </c>
      <c r="F3964" s="2">
        <v>1543.99</v>
      </c>
      <c r="G3964" s="2">
        <v>5558.36</v>
      </c>
    </row>
    <row r="3965" spans="1:7" customFormat="1" x14ac:dyDescent="0.25">
      <c r="A3965" t="s">
        <v>152</v>
      </c>
      <c r="B3965" t="s">
        <v>153</v>
      </c>
      <c r="D3965" t="s">
        <v>88</v>
      </c>
      <c r="E3965">
        <v>12</v>
      </c>
      <c r="F3965" s="2">
        <v>350</v>
      </c>
      <c r="G3965" s="2">
        <v>4200</v>
      </c>
    </row>
    <row r="3966" spans="1:7" customFormat="1" x14ac:dyDescent="0.25">
      <c r="A3966" t="s">
        <v>154</v>
      </c>
      <c r="B3966" t="s">
        <v>155</v>
      </c>
      <c r="D3966" t="s">
        <v>3</v>
      </c>
      <c r="E3966">
        <v>1.2</v>
      </c>
      <c r="F3966" s="2">
        <v>43300</v>
      </c>
      <c r="G3966" s="2">
        <v>51960</v>
      </c>
    </row>
    <row r="3967" spans="1:7" customFormat="1" x14ac:dyDescent="0.25">
      <c r="F3967" s="2"/>
      <c r="G3967" s="2"/>
    </row>
    <row r="3968" spans="1:7" x14ac:dyDescent="0.25">
      <c r="A3968" s="3"/>
      <c r="B3968" s="3"/>
      <c r="C3968" s="3"/>
      <c r="D3968" s="5" t="s">
        <v>31</v>
      </c>
      <c r="E3968" s="3"/>
      <c r="F3968" s="4"/>
      <c r="G3968" s="4">
        <v>56160</v>
      </c>
    </row>
    <row r="3969" spans="1:7" x14ac:dyDescent="0.25">
      <c r="A3969" s="3"/>
      <c r="B3969" s="3"/>
      <c r="C3969" s="3"/>
      <c r="D3969" s="5" t="s">
        <v>32</v>
      </c>
      <c r="E3969" s="3"/>
      <c r="F3969" s="4"/>
      <c r="G3969" s="4">
        <v>19504.8</v>
      </c>
    </row>
    <row r="3970" spans="1:7" x14ac:dyDescent="0.25">
      <c r="A3970" s="3"/>
      <c r="B3970" s="3"/>
      <c r="C3970" s="3"/>
      <c r="D3970" s="5" t="s">
        <v>33</v>
      </c>
      <c r="E3970" s="3"/>
      <c r="F3970" s="4"/>
      <c r="G3970" s="4">
        <v>5558.36</v>
      </c>
    </row>
    <row r="3971" spans="1:7" customFormat="1" x14ac:dyDescent="0.25">
      <c r="F3971" s="2"/>
      <c r="G3971" s="2"/>
    </row>
    <row r="3972" spans="1:7" x14ac:dyDescent="0.25">
      <c r="A3972" s="3"/>
      <c r="B3972" s="5"/>
      <c r="C3972" s="5"/>
      <c r="D3972" s="5" t="s">
        <v>35</v>
      </c>
      <c r="E3972" s="3"/>
      <c r="F3972" s="4"/>
      <c r="G3972" s="4">
        <v>81223.16</v>
      </c>
    </row>
    <row r="3973" spans="1:7" x14ac:dyDescent="0.25">
      <c r="A3973" s="3"/>
      <c r="B3973" s="5"/>
      <c r="C3973" s="5"/>
      <c r="D3973" s="5" t="s">
        <v>36</v>
      </c>
      <c r="E3973" s="3"/>
      <c r="F3973" s="4"/>
      <c r="G3973" s="4">
        <v>1096512.6599999999</v>
      </c>
    </row>
    <row r="3974" spans="1:7" x14ac:dyDescent="0.25">
      <c r="A3974" s="6" t="s">
        <v>720</v>
      </c>
      <c r="B3974" s="6" t="s">
        <v>401</v>
      </c>
      <c r="C3974" s="6"/>
      <c r="D3974" s="6" t="s">
        <v>65</v>
      </c>
      <c r="E3974" s="7">
        <v>32200</v>
      </c>
      <c r="F3974" s="7"/>
      <c r="G3974" s="7"/>
    </row>
    <row r="3975" spans="1:7" customFormat="1" x14ac:dyDescent="0.25">
      <c r="F3975" s="2"/>
      <c r="G3975" s="2"/>
    </row>
    <row r="3976" spans="1:7" x14ac:dyDescent="0.25">
      <c r="A3976" s="3"/>
      <c r="B3976" s="3"/>
      <c r="C3976" s="3"/>
      <c r="D3976" s="3"/>
      <c r="E3976" s="3"/>
      <c r="F3976" s="4"/>
      <c r="G3976" s="4"/>
    </row>
    <row r="3977" spans="1:7" x14ac:dyDescent="0.25">
      <c r="A3977" s="12" t="s">
        <v>5</v>
      </c>
      <c r="B3977" s="12" t="s">
        <v>6</v>
      </c>
      <c r="C3977" s="12"/>
      <c r="D3977" s="8" t="s">
        <v>7</v>
      </c>
      <c r="E3977" s="8" t="s">
        <v>8</v>
      </c>
      <c r="F3977" s="9" t="s">
        <v>4</v>
      </c>
      <c r="G3977" s="9" t="s">
        <v>1205</v>
      </c>
    </row>
    <row r="3978" spans="1:7" x14ac:dyDescent="0.25">
      <c r="F3978" s="8" t="s">
        <v>9</v>
      </c>
      <c r="G3978" s="8" t="s">
        <v>9</v>
      </c>
    </row>
    <row r="3979" spans="1:7" customFormat="1" x14ac:dyDescent="0.25">
      <c r="F3979" s="2"/>
      <c r="G3979" s="2"/>
    </row>
    <row r="3980" spans="1:7" customFormat="1" x14ac:dyDescent="0.25">
      <c r="A3980" t="s">
        <v>213</v>
      </c>
      <c r="B3980" t="s">
        <v>214</v>
      </c>
      <c r="D3980" t="s">
        <v>65</v>
      </c>
      <c r="E3980">
        <v>1</v>
      </c>
      <c r="F3980" s="2"/>
      <c r="G3980" s="2"/>
    </row>
    <row r="3981" spans="1:7" customFormat="1" x14ac:dyDescent="0.25">
      <c r="A3981" t="s">
        <v>215</v>
      </c>
      <c r="B3981" t="s">
        <v>216</v>
      </c>
      <c r="D3981" t="s">
        <v>14</v>
      </c>
      <c r="E3981">
        <v>4.4999999999999998E-2</v>
      </c>
      <c r="F3981" s="2"/>
      <c r="G3981" s="2"/>
    </row>
    <row r="3982" spans="1:7" customFormat="1" x14ac:dyDescent="0.25">
      <c r="A3982" t="s">
        <v>217</v>
      </c>
      <c r="B3982" t="s">
        <v>218</v>
      </c>
      <c r="D3982" t="s">
        <v>14</v>
      </c>
      <c r="E3982">
        <v>4.4999999999999998E-2</v>
      </c>
      <c r="F3982" s="2">
        <v>5418</v>
      </c>
      <c r="G3982" s="2">
        <v>243.81</v>
      </c>
    </row>
    <row r="3983" spans="1:7" customFormat="1" x14ac:dyDescent="0.25">
      <c r="A3983" t="s">
        <v>54</v>
      </c>
      <c r="B3983" t="s">
        <v>55</v>
      </c>
      <c r="D3983" t="s">
        <v>56</v>
      </c>
      <c r="E3983">
        <v>4.4999999999999998E-2</v>
      </c>
      <c r="F3983" s="2">
        <v>1543.99</v>
      </c>
      <c r="G3983" s="2">
        <v>69.48</v>
      </c>
    </row>
    <row r="3984" spans="1:7" customFormat="1" x14ac:dyDescent="0.25">
      <c r="A3984" t="s">
        <v>219</v>
      </c>
      <c r="B3984" t="s">
        <v>220</v>
      </c>
      <c r="D3984" t="s">
        <v>65</v>
      </c>
      <c r="E3984">
        <v>1.05</v>
      </c>
      <c r="F3984" s="2">
        <v>480</v>
      </c>
      <c r="G3984" s="2">
        <v>504</v>
      </c>
    </row>
    <row r="3985" spans="1:7" customFormat="1" x14ac:dyDescent="0.25">
      <c r="A3985" t="s">
        <v>221</v>
      </c>
      <c r="B3985" t="s">
        <v>222</v>
      </c>
      <c r="D3985" t="s">
        <v>65</v>
      </c>
      <c r="E3985">
        <v>0.01</v>
      </c>
      <c r="F3985" s="2">
        <v>670</v>
      </c>
      <c r="G3985" s="2">
        <v>6.7</v>
      </c>
    </row>
    <row r="3986" spans="1:7" customFormat="1" x14ac:dyDescent="0.25">
      <c r="A3986" t="s">
        <v>223</v>
      </c>
      <c r="B3986" t="s">
        <v>224</v>
      </c>
      <c r="D3986" t="s">
        <v>76</v>
      </c>
      <c r="E3986" s="1">
        <v>390000</v>
      </c>
      <c r="F3986" s="2">
        <v>12.63</v>
      </c>
      <c r="G3986" s="2"/>
    </row>
    <row r="3987" spans="1:7" customFormat="1" x14ac:dyDescent="0.25">
      <c r="F3987" s="2"/>
      <c r="G3987" s="2"/>
    </row>
    <row r="3988" spans="1:7" x14ac:dyDescent="0.25">
      <c r="A3988" s="3"/>
      <c r="B3988" s="3"/>
      <c r="C3988" s="3"/>
      <c r="D3988" s="5" t="s">
        <v>31</v>
      </c>
      <c r="E3988" s="3"/>
      <c r="F3988" s="4"/>
      <c r="G3988" s="4">
        <v>510.7</v>
      </c>
    </row>
    <row r="3989" spans="1:7" x14ac:dyDescent="0.25">
      <c r="A3989" s="3"/>
      <c r="B3989" s="3"/>
      <c r="C3989" s="3"/>
      <c r="D3989" s="5" t="s">
        <v>32</v>
      </c>
      <c r="E3989" s="3"/>
      <c r="F3989" s="4"/>
      <c r="G3989" s="4">
        <v>243.81</v>
      </c>
    </row>
    <row r="3990" spans="1:7" x14ac:dyDescent="0.25">
      <c r="A3990" s="3"/>
      <c r="B3990" s="3"/>
      <c r="C3990" s="3"/>
      <c r="D3990" s="5" t="s">
        <v>33</v>
      </c>
      <c r="E3990" s="3"/>
      <c r="F3990" s="4"/>
      <c r="G3990" s="4">
        <v>69.48</v>
      </c>
    </row>
    <row r="3991" spans="1:7" x14ac:dyDescent="0.25">
      <c r="A3991" s="3"/>
      <c r="B3991" s="3"/>
      <c r="C3991" s="3"/>
      <c r="D3991" s="5" t="s">
        <v>34</v>
      </c>
      <c r="E3991" s="3"/>
      <c r="F3991" s="4"/>
      <c r="G3991" s="4">
        <v>12.63</v>
      </c>
    </row>
    <row r="3992" spans="1:7" customFormat="1" x14ac:dyDescent="0.25">
      <c r="F3992" s="2"/>
      <c r="G3992" s="2"/>
    </row>
    <row r="3993" spans="1:7" x14ac:dyDescent="0.25">
      <c r="A3993" s="3"/>
      <c r="B3993" s="5"/>
      <c r="C3993" s="5"/>
      <c r="D3993" s="5" t="s">
        <v>35</v>
      </c>
      <c r="E3993" s="3"/>
      <c r="F3993" s="4"/>
      <c r="G3993" s="4">
        <v>836.62</v>
      </c>
    </row>
    <row r="3994" spans="1:7" x14ac:dyDescent="0.25">
      <c r="A3994" s="3"/>
      <c r="B3994" s="5"/>
      <c r="C3994" s="5"/>
      <c r="D3994" s="5" t="s">
        <v>36</v>
      </c>
      <c r="E3994" s="3"/>
      <c r="F3994" s="4"/>
      <c r="G3994" s="4">
        <v>26939164</v>
      </c>
    </row>
    <row r="3995" spans="1:7" x14ac:dyDescent="0.25">
      <c r="A3995" s="6" t="s">
        <v>721</v>
      </c>
      <c r="B3995" s="6" t="s">
        <v>403</v>
      </c>
      <c r="C3995" s="6"/>
      <c r="D3995" s="6" t="s">
        <v>88</v>
      </c>
      <c r="E3995" s="7">
        <v>158</v>
      </c>
      <c r="F3995" s="7"/>
      <c r="G3995" s="7"/>
    </row>
    <row r="3996" spans="1:7" customFormat="1" x14ac:dyDescent="0.25">
      <c r="F3996" s="2"/>
      <c r="G3996" s="2"/>
    </row>
    <row r="3997" spans="1:7" x14ac:dyDescent="0.25">
      <c r="A3997" s="3"/>
      <c r="B3997" s="3"/>
      <c r="C3997" s="3"/>
      <c r="D3997" s="3"/>
      <c r="E3997" s="3"/>
      <c r="F3997" s="4"/>
      <c r="G3997" s="4"/>
    </row>
    <row r="3998" spans="1:7" x14ac:dyDescent="0.25">
      <c r="A3998" s="12" t="s">
        <v>5</v>
      </c>
      <c r="B3998" s="12" t="s">
        <v>6</v>
      </c>
      <c r="C3998" s="12"/>
      <c r="D3998" s="8" t="s">
        <v>7</v>
      </c>
      <c r="E3998" s="8" t="s">
        <v>8</v>
      </c>
      <c r="F3998" s="9" t="s">
        <v>4</v>
      </c>
      <c r="G3998" s="9" t="s">
        <v>1205</v>
      </c>
    </row>
    <row r="3999" spans="1:7" x14ac:dyDescent="0.25">
      <c r="F3999" s="8" t="s">
        <v>9</v>
      </c>
      <c r="G3999" s="8" t="s">
        <v>9</v>
      </c>
    </row>
    <row r="4000" spans="1:7" customFormat="1" x14ac:dyDescent="0.25">
      <c r="F4000" s="2"/>
      <c r="G4000" s="2"/>
    </row>
    <row r="4001" spans="1:7" customFormat="1" x14ac:dyDescent="0.25">
      <c r="A4001" t="s">
        <v>188</v>
      </c>
      <c r="B4001" t="s">
        <v>189</v>
      </c>
      <c r="D4001" t="s">
        <v>88</v>
      </c>
      <c r="E4001">
        <v>1</v>
      </c>
      <c r="F4001" s="2"/>
      <c r="G4001" s="2"/>
    </row>
    <row r="4002" spans="1:7" customFormat="1" x14ac:dyDescent="0.25">
      <c r="A4002" t="s">
        <v>190</v>
      </c>
      <c r="B4002" t="s">
        <v>191</v>
      </c>
      <c r="D4002" t="s">
        <v>14</v>
      </c>
      <c r="E4002">
        <v>2.5</v>
      </c>
      <c r="F4002" s="2"/>
      <c r="G4002" s="2"/>
    </row>
    <row r="4003" spans="1:7" customFormat="1" x14ac:dyDescent="0.25">
      <c r="A4003" t="s">
        <v>192</v>
      </c>
      <c r="B4003" t="s">
        <v>191</v>
      </c>
      <c r="D4003" t="s">
        <v>14</v>
      </c>
      <c r="E4003">
        <v>2.5</v>
      </c>
      <c r="F4003" s="2">
        <v>5418</v>
      </c>
      <c r="G4003" s="2">
        <v>13545</v>
      </c>
    </row>
    <row r="4004" spans="1:7" customFormat="1" x14ac:dyDescent="0.25">
      <c r="A4004" t="s">
        <v>54</v>
      </c>
      <c r="B4004" t="s">
        <v>55</v>
      </c>
      <c r="D4004" t="s">
        <v>56</v>
      </c>
      <c r="E4004">
        <v>2.5</v>
      </c>
      <c r="F4004" s="2">
        <v>1543.99</v>
      </c>
      <c r="G4004" s="2">
        <v>3859.98</v>
      </c>
    </row>
    <row r="4005" spans="1:7" customFormat="1" x14ac:dyDescent="0.25">
      <c r="A4005" t="s">
        <v>193</v>
      </c>
      <c r="B4005" t="s">
        <v>194</v>
      </c>
      <c r="D4005" t="s">
        <v>88</v>
      </c>
      <c r="E4005">
        <v>0.26300000000000001</v>
      </c>
      <c r="F4005" s="2">
        <v>12500</v>
      </c>
      <c r="G4005" s="2">
        <v>3281.25</v>
      </c>
    </row>
    <row r="4006" spans="1:7" customFormat="1" x14ac:dyDescent="0.25">
      <c r="A4006" t="s">
        <v>195</v>
      </c>
      <c r="B4006" t="s">
        <v>196</v>
      </c>
      <c r="D4006" t="s">
        <v>88</v>
      </c>
      <c r="E4006">
        <v>1</v>
      </c>
      <c r="F4006" s="2">
        <v>200</v>
      </c>
      <c r="G4006" s="2">
        <v>200</v>
      </c>
    </row>
    <row r="4007" spans="1:7" customFormat="1" x14ac:dyDescent="0.25">
      <c r="A4007" t="s">
        <v>197</v>
      </c>
      <c r="B4007" t="s">
        <v>198</v>
      </c>
      <c r="D4007" t="s">
        <v>79</v>
      </c>
      <c r="E4007">
        <v>4</v>
      </c>
      <c r="F4007" s="2">
        <v>60</v>
      </c>
      <c r="G4007" s="2">
        <v>240</v>
      </c>
    </row>
    <row r="4008" spans="1:7" customFormat="1" x14ac:dyDescent="0.25">
      <c r="A4008" t="s">
        <v>199</v>
      </c>
      <c r="B4008" t="s">
        <v>200</v>
      </c>
      <c r="D4008" t="s">
        <v>65</v>
      </c>
      <c r="E4008">
        <v>0.05</v>
      </c>
      <c r="F4008" s="2">
        <v>1200</v>
      </c>
      <c r="G4008" s="2">
        <v>60</v>
      </c>
    </row>
    <row r="4009" spans="1:7" customFormat="1" x14ac:dyDescent="0.25">
      <c r="A4009" t="s">
        <v>201</v>
      </c>
      <c r="B4009" t="s">
        <v>202</v>
      </c>
      <c r="D4009" t="s">
        <v>76</v>
      </c>
      <c r="E4009">
        <v>1E-3</v>
      </c>
      <c r="F4009" s="2">
        <v>390000</v>
      </c>
      <c r="G4009" s="2">
        <v>338.14</v>
      </c>
    </row>
    <row r="4010" spans="1:7" customFormat="1" x14ac:dyDescent="0.25">
      <c r="F4010" s="2"/>
      <c r="G4010" s="2"/>
    </row>
    <row r="4011" spans="1:7" x14ac:dyDescent="0.25">
      <c r="A4011" s="3"/>
      <c r="B4011" s="3"/>
      <c r="C4011" s="3"/>
      <c r="D4011" s="5" t="s">
        <v>31</v>
      </c>
      <c r="E4011" s="3"/>
      <c r="F4011" s="4"/>
      <c r="G4011" s="4">
        <v>3781.25</v>
      </c>
    </row>
    <row r="4012" spans="1:7" x14ac:dyDescent="0.25">
      <c r="A4012" s="3"/>
      <c r="B4012" s="3"/>
      <c r="C4012" s="3"/>
      <c r="D4012" s="5" t="s">
        <v>32</v>
      </c>
      <c r="E4012" s="3"/>
      <c r="F4012" s="4"/>
      <c r="G4012" s="4">
        <v>13545</v>
      </c>
    </row>
    <row r="4013" spans="1:7" x14ac:dyDescent="0.25">
      <c r="A4013" s="3"/>
      <c r="B4013" s="3"/>
      <c r="C4013" s="3"/>
      <c r="D4013" s="5" t="s">
        <v>33</v>
      </c>
      <c r="E4013" s="3"/>
      <c r="F4013" s="4"/>
      <c r="G4013" s="4">
        <v>3859.98</v>
      </c>
    </row>
    <row r="4014" spans="1:7" x14ac:dyDescent="0.25">
      <c r="A4014" s="3"/>
      <c r="B4014" s="3"/>
      <c r="C4014" s="3"/>
      <c r="D4014" s="5" t="s">
        <v>34</v>
      </c>
      <c r="E4014" s="3"/>
      <c r="F4014" s="4"/>
      <c r="G4014" s="4">
        <v>338.14</v>
      </c>
    </row>
    <row r="4015" spans="1:7" customFormat="1" x14ac:dyDescent="0.25">
      <c r="F4015" s="2"/>
      <c r="G4015" s="2"/>
    </row>
    <row r="4016" spans="1:7" x14ac:dyDescent="0.25">
      <c r="A4016" s="3"/>
      <c r="B4016" s="5"/>
      <c r="C4016" s="5"/>
      <c r="D4016" s="5" t="s">
        <v>35</v>
      </c>
      <c r="E4016" s="3"/>
      <c r="F4016" s="4"/>
      <c r="G4016" s="4">
        <v>21524.37</v>
      </c>
    </row>
    <row r="4017" spans="1:7" x14ac:dyDescent="0.25">
      <c r="A4017" s="3"/>
      <c r="B4017" s="5"/>
      <c r="C4017" s="5"/>
      <c r="D4017" s="5" t="s">
        <v>36</v>
      </c>
      <c r="E4017" s="3"/>
      <c r="F4017" s="4"/>
      <c r="G4017" s="4">
        <v>3400850.46</v>
      </c>
    </row>
    <row r="4018" spans="1:7" x14ac:dyDescent="0.25">
      <c r="A4018" s="6" t="s">
        <v>722</v>
      </c>
      <c r="B4018" s="6" t="s">
        <v>449</v>
      </c>
      <c r="C4018" s="6"/>
      <c r="D4018" s="6" t="s">
        <v>3</v>
      </c>
      <c r="E4018" s="7">
        <v>460</v>
      </c>
      <c r="F4018" s="7"/>
      <c r="G4018" s="7"/>
    </row>
    <row r="4019" spans="1:7" customFormat="1" x14ac:dyDescent="0.25">
      <c r="F4019" s="2"/>
      <c r="G4019" s="2"/>
    </row>
    <row r="4020" spans="1:7" x14ac:dyDescent="0.25">
      <c r="A4020" s="3"/>
      <c r="B4020" s="3"/>
      <c r="C4020" s="3"/>
      <c r="D4020" s="3"/>
      <c r="E4020" s="3"/>
      <c r="F4020" s="4"/>
      <c r="G4020" s="4"/>
    </row>
    <row r="4021" spans="1:7" x14ac:dyDescent="0.25">
      <c r="A4021" s="12" t="s">
        <v>5</v>
      </c>
      <c r="B4021" s="12" t="s">
        <v>6</v>
      </c>
      <c r="C4021" s="12"/>
      <c r="D4021" s="8" t="s">
        <v>7</v>
      </c>
      <c r="E4021" s="8" t="s">
        <v>8</v>
      </c>
      <c r="F4021" s="9" t="s">
        <v>4</v>
      </c>
      <c r="G4021" s="9" t="s">
        <v>1205</v>
      </c>
    </row>
    <row r="4022" spans="1:7" x14ac:dyDescent="0.25">
      <c r="F4022" s="8" t="s">
        <v>9</v>
      </c>
      <c r="G4022" s="8" t="s">
        <v>9</v>
      </c>
    </row>
    <row r="4023" spans="1:7" customFormat="1" x14ac:dyDescent="0.25">
      <c r="F4023" s="2"/>
      <c r="G4023" s="2"/>
    </row>
    <row r="4024" spans="1:7" customFormat="1" x14ac:dyDescent="0.25">
      <c r="A4024" t="s">
        <v>158</v>
      </c>
      <c r="B4024" t="s">
        <v>159</v>
      </c>
      <c r="D4024" t="s">
        <v>88</v>
      </c>
      <c r="E4024">
        <v>1</v>
      </c>
      <c r="F4024" s="2"/>
      <c r="G4024" s="2"/>
    </row>
    <row r="4025" spans="1:7" customFormat="1" x14ac:dyDescent="0.25">
      <c r="A4025" t="s">
        <v>50</v>
      </c>
      <c r="B4025" t="s">
        <v>51</v>
      </c>
      <c r="D4025" t="s">
        <v>14</v>
      </c>
      <c r="E4025">
        <v>2.4</v>
      </c>
      <c r="F4025" s="2"/>
      <c r="G4025" s="2"/>
    </row>
    <row r="4026" spans="1:7" customFormat="1" x14ac:dyDescent="0.25">
      <c r="A4026" t="s">
        <v>52</v>
      </c>
      <c r="B4026" t="s">
        <v>53</v>
      </c>
      <c r="D4026" t="s">
        <v>14</v>
      </c>
      <c r="E4026">
        <v>2.4</v>
      </c>
      <c r="F4026" s="2">
        <v>5418</v>
      </c>
      <c r="G4026" s="2">
        <v>13003.2</v>
      </c>
    </row>
    <row r="4027" spans="1:7" customFormat="1" x14ac:dyDescent="0.25">
      <c r="A4027" t="s">
        <v>54</v>
      </c>
      <c r="B4027" t="s">
        <v>55</v>
      </c>
      <c r="D4027" t="s">
        <v>56</v>
      </c>
      <c r="E4027">
        <v>2.4</v>
      </c>
      <c r="F4027" s="2">
        <v>1543.99</v>
      </c>
      <c r="G4027" s="2">
        <v>3705.58</v>
      </c>
    </row>
    <row r="4028" spans="1:7" customFormat="1" x14ac:dyDescent="0.25">
      <c r="A4028" t="s">
        <v>160</v>
      </c>
      <c r="B4028" t="s">
        <v>161</v>
      </c>
      <c r="D4028" t="s">
        <v>18</v>
      </c>
      <c r="E4028">
        <v>0.33300000000000002</v>
      </c>
      <c r="F4028" s="2"/>
      <c r="G4028" s="2"/>
    </row>
    <row r="4029" spans="1:7" customFormat="1" x14ac:dyDescent="0.25">
      <c r="A4029" t="s">
        <v>162</v>
      </c>
      <c r="B4029" t="s">
        <v>163</v>
      </c>
      <c r="D4029" t="s">
        <v>164</v>
      </c>
      <c r="E4029">
        <v>7.0000000000000001E-3</v>
      </c>
      <c r="F4029" s="2">
        <v>84000</v>
      </c>
      <c r="G4029" s="2">
        <v>559.44000000000005</v>
      </c>
    </row>
    <row r="4030" spans="1:7" customFormat="1" x14ac:dyDescent="0.25">
      <c r="A4030" t="s">
        <v>165</v>
      </c>
      <c r="B4030" t="s">
        <v>166</v>
      </c>
      <c r="D4030" t="s">
        <v>3</v>
      </c>
      <c r="E4030">
        <v>1.05</v>
      </c>
      <c r="F4030" s="2">
        <v>50500</v>
      </c>
      <c r="G4030" s="2">
        <v>53025</v>
      </c>
    </row>
    <row r="4031" spans="1:7" customFormat="1" x14ac:dyDescent="0.25">
      <c r="A4031" t="s">
        <v>167</v>
      </c>
      <c r="B4031" t="s">
        <v>168</v>
      </c>
      <c r="D4031" t="s">
        <v>3</v>
      </c>
      <c r="E4031">
        <v>1.05</v>
      </c>
      <c r="F4031" s="2">
        <v>8500</v>
      </c>
      <c r="G4031" s="2">
        <v>8925</v>
      </c>
    </row>
    <row r="4032" spans="1:7" customFormat="1" x14ac:dyDescent="0.25">
      <c r="A4032" t="s">
        <v>169</v>
      </c>
      <c r="B4032" t="s">
        <v>170</v>
      </c>
      <c r="D4032" t="s">
        <v>171</v>
      </c>
      <c r="E4032">
        <v>0.2</v>
      </c>
      <c r="F4032" s="2">
        <v>1799</v>
      </c>
      <c r="G4032" s="2">
        <v>359.8</v>
      </c>
    </row>
    <row r="4033" spans="1:7" customFormat="1" x14ac:dyDescent="0.25">
      <c r="A4033" t="s">
        <v>172</v>
      </c>
      <c r="B4033" t="s">
        <v>173</v>
      </c>
      <c r="D4033" t="s">
        <v>174</v>
      </c>
      <c r="E4033">
        <v>0.02</v>
      </c>
      <c r="F4033" s="2">
        <v>95000</v>
      </c>
      <c r="G4033" s="2">
        <v>1900</v>
      </c>
    </row>
    <row r="4034" spans="1:7" customFormat="1" x14ac:dyDescent="0.25">
      <c r="F4034" s="2"/>
      <c r="G4034" s="2"/>
    </row>
    <row r="4035" spans="1:7" x14ac:dyDescent="0.25">
      <c r="A4035" s="3"/>
      <c r="B4035" s="3"/>
      <c r="C4035" s="3"/>
      <c r="D4035" s="5" t="s">
        <v>31</v>
      </c>
      <c r="E4035" s="3"/>
      <c r="F4035" s="4"/>
      <c r="G4035" s="4">
        <v>64209.8</v>
      </c>
    </row>
    <row r="4036" spans="1:7" x14ac:dyDescent="0.25">
      <c r="A4036" s="3"/>
      <c r="B4036" s="3"/>
      <c r="C4036" s="3"/>
      <c r="D4036" s="5" t="s">
        <v>32</v>
      </c>
      <c r="E4036" s="3"/>
      <c r="F4036" s="4"/>
      <c r="G4036" s="4">
        <v>13003.2</v>
      </c>
    </row>
    <row r="4037" spans="1:7" x14ac:dyDescent="0.25">
      <c r="A4037" s="3"/>
      <c r="B4037" s="3"/>
      <c r="C4037" s="3"/>
      <c r="D4037" s="5" t="s">
        <v>33</v>
      </c>
      <c r="E4037" s="3"/>
      <c r="F4037" s="4"/>
      <c r="G4037" s="4">
        <v>4265.0200000000004</v>
      </c>
    </row>
    <row r="4038" spans="1:7" customFormat="1" x14ac:dyDescent="0.25">
      <c r="F4038" s="2"/>
      <c r="G4038" s="2"/>
    </row>
    <row r="4039" spans="1:7" x14ac:dyDescent="0.25">
      <c r="A4039" s="3"/>
      <c r="B4039" s="5"/>
      <c r="C4039" s="5"/>
      <c r="D4039" s="5" t="s">
        <v>35</v>
      </c>
      <c r="E4039" s="3"/>
      <c r="F4039" s="4"/>
      <c r="G4039" s="4">
        <v>81478.58</v>
      </c>
    </row>
    <row r="4040" spans="1:7" x14ac:dyDescent="0.25">
      <c r="A4040" s="3"/>
      <c r="B4040" s="5"/>
      <c r="C4040" s="5"/>
      <c r="D4040" s="5" t="s">
        <v>36</v>
      </c>
      <c r="E4040" s="3"/>
      <c r="F4040" s="4"/>
      <c r="G4040" s="4">
        <v>37480146.799999997</v>
      </c>
    </row>
    <row r="4041" spans="1:7" x14ac:dyDescent="0.25">
      <c r="A4041" s="6" t="s">
        <v>723</v>
      </c>
      <c r="B4041" s="6" t="s">
        <v>724</v>
      </c>
      <c r="C4041" s="6"/>
      <c r="D4041" s="6" t="s">
        <v>65</v>
      </c>
      <c r="E4041" s="7">
        <v>3300</v>
      </c>
      <c r="F4041" s="7"/>
      <c r="G4041" s="7"/>
    </row>
    <row r="4042" spans="1:7" customFormat="1" x14ac:dyDescent="0.25">
      <c r="F4042" s="2"/>
      <c r="G4042" s="2"/>
    </row>
    <row r="4043" spans="1:7" x14ac:dyDescent="0.25">
      <c r="A4043" s="3"/>
      <c r="B4043" s="3"/>
      <c r="C4043" s="3"/>
      <c r="D4043" s="3"/>
      <c r="E4043" s="3"/>
      <c r="F4043" s="4"/>
      <c r="G4043" s="4"/>
    </row>
    <row r="4044" spans="1:7" x14ac:dyDescent="0.25">
      <c r="A4044" s="12" t="s">
        <v>5</v>
      </c>
      <c r="B4044" s="12" t="s">
        <v>6</v>
      </c>
      <c r="C4044" s="12"/>
      <c r="D4044" s="8" t="s">
        <v>7</v>
      </c>
      <c r="E4044" s="8" t="s">
        <v>8</v>
      </c>
      <c r="F4044" s="9" t="s">
        <v>4</v>
      </c>
      <c r="G4044" s="9" t="s">
        <v>1205</v>
      </c>
    </row>
    <row r="4045" spans="1:7" x14ac:dyDescent="0.25">
      <c r="F4045" s="8" t="s">
        <v>9</v>
      </c>
      <c r="G4045" s="8" t="s">
        <v>9</v>
      </c>
    </row>
    <row r="4046" spans="1:7" customFormat="1" x14ac:dyDescent="0.25">
      <c r="F4046" s="2"/>
      <c r="G4046" s="2"/>
    </row>
    <row r="4047" spans="1:7" customFormat="1" x14ac:dyDescent="0.25">
      <c r="A4047" t="s">
        <v>318</v>
      </c>
      <c r="B4047" t="s">
        <v>319</v>
      </c>
      <c r="D4047" t="s">
        <v>65</v>
      </c>
      <c r="E4047">
        <v>1</v>
      </c>
      <c r="F4047" s="2"/>
      <c r="G4047" s="2"/>
    </row>
    <row r="4048" spans="1:7" customFormat="1" x14ac:dyDescent="0.25">
      <c r="A4048" t="s">
        <v>50</v>
      </c>
      <c r="B4048" t="s">
        <v>51</v>
      </c>
      <c r="D4048" t="s">
        <v>14</v>
      </c>
      <c r="E4048">
        <v>0.3</v>
      </c>
      <c r="F4048" s="2"/>
      <c r="G4048" s="2"/>
    </row>
    <row r="4049" spans="1:7" customFormat="1" x14ac:dyDescent="0.25">
      <c r="A4049" t="s">
        <v>52</v>
      </c>
      <c r="B4049" t="s">
        <v>53</v>
      </c>
      <c r="D4049" t="s">
        <v>14</v>
      </c>
      <c r="E4049">
        <v>0.3</v>
      </c>
      <c r="F4049" s="2">
        <v>5418</v>
      </c>
      <c r="G4049" s="2">
        <v>1625.4</v>
      </c>
    </row>
    <row r="4050" spans="1:7" customFormat="1" x14ac:dyDescent="0.25">
      <c r="A4050" t="s">
        <v>54</v>
      </c>
      <c r="B4050" t="s">
        <v>55</v>
      </c>
      <c r="D4050" t="s">
        <v>56</v>
      </c>
      <c r="E4050">
        <v>0.3</v>
      </c>
      <c r="F4050" s="2">
        <v>1543.99</v>
      </c>
      <c r="G4050" s="2">
        <v>463.2</v>
      </c>
    </row>
    <row r="4051" spans="1:7" customFormat="1" x14ac:dyDescent="0.25">
      <c r="A4051" t="s">
        <v>320</v>
      </c>
      <c r="B4051" t="s">
        <v>321</v>
      </c>
      <c r="D4051" t="s">
        <v>65</v>
      </c>
      <c r="E4051">
        <v>1.02</v>
      </c>
      <c r="F4051" s="2">
        <v>1720</v>
      </c>
      <c r="G4051" s="2">
        <v>1754.4</v>
      </c>
    </row>
    <row r="4052" spans="1:7" customFormat="1" x14ac:dyDescent="0.25">
      <c r="A4052" t="s">
        <v>322</v>
      </c>
      <c r="B4052" t="s">
        <v>323</v>
      </c>
      <c r="D4052" t="s">
        <v>76</v>
      </c>
      <c r="E4052" s="1">
        <v>390000</v>
      </c>
      <c r="F4052" s="2">
        <v>49.03</v>
      </c>
      <c r="G4052" s="2"/>
    </row>
    <row r="4053" spans="1:7" customFormat="1" x14ac:dyDescent="0.25">
      <c r="F4053" s="2"/>
      <c r="G4053" s="2"/>
    </row>
    <row r="4054" spans="1:7" x14ac:dyDescent="0.25">
      <c r="A4054" s="3"/>
      <c r="B4054" s="3"/>
      <c r="C4054" s="3"/>
      <c r="D4054" s="5" t="s">
        <v>31</v>
      </c>
      <c r="E4054" s="3"/>
      <c r="F4054" s="4"/>
      <c r="G4054" s="4">
        <v>1754.4</v>
      </c>
    </row>
    <row r="4055" spans="1:7" x14ac:dyDescent="0.25">
      <c r="A4055" s="3"/>
      <c r="B4055" s="3"/>
      <c r="C4055" s="3"/>
      <c r="D4055" s="5" t="s">
        <v>32</v>
      </c>
      <c r="E4055" s="3"/>
      <c r="F4055" s="4"/>
      <c r="G4055" s="4">
        <v>1625.4</v>
      </c>
    </row>
    <row r="4056" spans="1:7" x14ac:dyDescent="0.25">
      <c r="A4056" s="3"/>
      <c r="B4056" s="3"/>
      <c r="C4056" s="3"/>
      <c r="D4056" s="5" t="s">
        <v>33</v>
      </c>
      <c r="E4056" s="3"/>
      <c r="F4056" s="4"/>
      <c r="G4056" s="4">
        <v>463.2</v>
      </c>
    </row>
    <row r="4057" spans="1:7" x14ac:dyDescent="0.25">
      <c r="A4057" s="3"/>
      <c r="B4057" s="3"/>
      <c r="C4057" s="3"/>
      <c r="D4057" s="5" t="s">
        <v>34</v>
      </c>
      <c r="E4057" s="3"/>
      <c r="F4057" s="4"/>
      <c r="G4057" s="4">
        <v>49.03</v>
      </c>
    </row>
    <row r="4058" spans="1:7" customFormat="1" x14ac:dyDescent="0.25">
      <c r="F4058" s="2"/>
      <c r="G4058" s="2"/>
    </row>
    <row r="4059" spans="1:7" x14ac:dyDescent="0.25">
      <c r="A4059" s="3"/>
      <c r="B4059" s="5"/>
      <c r="C4059" s="5"/>
      <c r="D4059" s="5" t="s">
        <v>35</v>
      </c>
      <c r="E4059" s="3"/>
      <c r="F4059" s="4"/>
      <c r="G4059" s="4">
        <v>3892.03</v>
      </c>
    </row>
    <row r="4060" spans="1:7" x14ac:dyDescent="0.25">
      <c r="A4060" s="3"/>
      <c r="B4060" s="5"/>
      <c r="C4060" s="5"/>
      <c r="D4060" s="5" t="s">
        <v>36</v>
      </c>
      <c r="E4060" s="3"/>
      <c r="F4060" s="4"/>
      <c r="G4060" s="4">
        <v>12843699</v>
      </c>
    </row>
    <row r="4061" spans="1:7" x14ac:dyDescent="0.25">
      <c r="A4061" s="6" t="s">
        <v>725</v>
      </c>
      <c r="B4061" s="6" t="s">
        <v>726</v>
      </c>
      <c r="C4061" s="6"/>
      <c r="D4061" s="6" t="s">
        <v>65</v>
      </c>
      <c r="E4061" s="7">
        <v>5280</v>
      </c>
      <c r="F4061" s="7"/>
      <c r="G4061" s="7"/>
    </row>
    <row r="4062" spans="1:7" customFormat="1" x14ac:dyDescent="0.25">
      <c r="F4062" s="2"/>
      <c r="G4062" s="2"/>
    </row>
    <row r="4063" spans="1:7" x14ac:dyDescent="0.25">
      <c r="A4063" s="3"/>
      <c r="B4063" s="3"/>
      <c r="C4063" s="3"/>
      <c r="D4063" s="3"/>
      <c r="E4063" s="3"/>
      <c r="F4063" s="4"/>
      <c r="G4063" s="4"/>
    </row>
    <row r="4064" spans="1:7" x14ac:dyDescent="0.25">
      <c r="A4064" s="12" t="s">
        <v>5</v>
      </c>
      <c r="B4064" s="12" t="s">
        <v>6</v>
      </c>
      <c r="C4064" s="12"/>
      <c r="D4064" s="8" t="s">
        <v>7</v>
      </c>
      <c r="E4064" s="8" t="s">
        <v>8</v>
      </c>
      <c r="F4064" s="9" t="s">
        <v>4</v>
      </c>
      <c r="G4064" s="9" t="s">
        <v>1205</v>
      </c>
    </row>
    <row r="4065" spans="1:7" x14ac:dyDescent="0.25">
      <c r="F4065" s="8" t="s">
        <v>9</v>
      </c>
      <c r="G4065" s="8" t="s">
        <v>9</v>
      </c>
    </row>
    <row r="4066" spans="1:7" customFormat="1" x14ac:dyDescent="0.25">
      <c r="F4066" s="2"/>
      <c r="G4066" s="2"/>
    </row>
    <row r="4067" spans="1:7" customFormat="1" x14ac:dyDescent="0.25">
      <c r="A4067" t="s">
        <v>727</v>
      </c>
      <c r="B4067" t="s">
        <v>728</v>
      </c>
      <c r="D4067" t="s">
        <v>65</v>
      </c>
      <c r="E4067">
        <v>1</v>
      </c>
      <c r="F4067" s="2"/>
      <c r="G4067" s="2"/>
    </row>
    <row r="4068" spans="1:7" customFormat="1" x14ac:dyDescent="0.25">
      <c r="A4068" t="s">
        <v>304</v>
      </c>
      <c r="B4068" t="s">
        <v>305</v>
      </c>
      <c r="D4068" t="s">
        <v>14</v>
      </c>
      <c r="E4068">
        <v>0.06</v>
      </c>
      <c r="F4068" s="2"/>
      <c r="G4068" s="2"/>
    </row>
    <row r="4069" spans="1:7" customFormat="1" x14ac:dyDescent="0.25">
      <c r="A4069" t="s">
        <v>306</v>
      </c>
      <c r="B4069" t="s">
        <v>305</v>
      </c>
      <c r="D4069" t="s">
        <v>14</v>
      </c>
      <c r="E4069">
        <v>0.06</v>
      </c>
      <c r="F4069" s="2">
        <v>6383</v>
      </c>
      <c r="G4069" s="2">
        <v>382.98</v>
      </c>
    </row>
    <row r="4070" spans="1:7" customFormat="1" x14ac:dyDescent="0.25">
      <c r="A4070" t="s">
        <v>54</v>
      </c>
      <c r="B4070" t="s">
        <v>55</v>
      </c>
      <c r="D4070" t="s">
        <v>56</v>
      </c>
      <c r="E4070">
        <v>0.06</v>
      </c>
      <c r="F4070" s="2">
        <v>1543.99</v>
      </c>
      <c r="G4070" s="2">
        <v>92.64</v>
      </c>
    </row>
    <row r="4071" spans="1:7" customFormat="1" x14ac:dyDescent="0.25">
      <c r="A4071" t="s">
        <v>729</v>
      </c>
      <c r="B4071" t="s">
        <v>730</v>
      </c>
      <c r="D4071" t="s">
        <v>65</v>
      </c>
      <c r="E4071">
        <v>1</v>
      </c>
      <c r="F4071" s="2">
        <v>1130</v>
      </c>
      <c r="G4071" s="2">
        <v>1130</v>
      </c>
    </row>
    <row r="4072" spans="1:7" customFormat="1" x14ac:dyDescent="0.25">
      <c r="A4072" t="s">
        <v>315</v>
      </c>
      <c r="B4072" t="s">
        <v>316</v>
      </c>
      <c r="D4072" t="s">
        <v>79</v>
      </c>
      <c r="E4072" s="1">
        <v>390000</v>
      </c>
      <c r="F4072" s="2">
        <v>34.57</v>
      </c>
      <c r="G4072" s="2"/>
    </row>
    <row r="4073" spans="1:7" customFormat="1" x14ac:dyDescent="0.25">
      <c r="F4073" s="2"/>
      <c r="G4073" s="2"/>
    </row>
    <row r="4074" spans="1:7" x14ac:dyDescent="0.25">
      <c r="A4074" s="3"/>
      <c r="B4074" s="3"/>
      <c r="C4074" s="3"/>
      <c r="D4074" s="5" t="s">
        <v>31</v>
      </c>
      <c r="E4074" s="3"/>
      <c r="F4074" s="4"/>
      <c r="G4074" s="4">
        <v>1130</v>
      </c>
    </row>
    <row r="4075" spans="1:7" x14ac:dyDescent="0.25">
      <c r="A4075" s="3"/>
      <c r="B4075" s="3"/>
      <c r="C4075" s="3"/>
      <c r="D4075" s="5" t="s">
        <v>32</v>
      </c>
      <c r="E4075" s="3"/>
      <c r="F4075" s="4"/>
      <c r="G4075" s="4">
        <v>382.98</v>
      </c>
    </row>
    <row r="4076" spans="1:7" x14ac:dyDescent="0.25">
      <c r="A4076" s="3"/>
      <c r="B4076" s="3"/>
      <c r="C4076" s="3"/>
      <c r="D4076" s="5" t="s">
        <v>33</v>
      </c>
      <c r="E4076" s="3"/>
      <c r="F4076" s="4"/>
      <c r="G4076" s="4">
        <v>92.64</v>
      </c>
    </row>
    <row r="4077" spans="1:7" x14ac:dyDescent="0.25">
      <c r="A4077" s="3"/>
      <c r="B4077" s="3"/>
      <c r="C4077" s="3"/>
      <c r="D4077" s="5" t="s">
        <v>34</v>
      </c>
      <c r="E4077" s="3"/>
      <c r="F4077" s="4"/>
      <c r="G4077" s="4">
        <v>34.57</v>
      </c>
    </row>
    <row r="4078" spans="1:7" customFormat="1" x14ac:dyDescent="0.25">
      <c r="F4078" s="2"/>
      <c r="G4078" s="2"/>
    </row>
    <row r="4079" spans="1:7" x14ac:dyDescent="0.25">
      <c r="A4079" s="3"/>
      <c r="B4079" s="5"/>
      <c r="C4079" s="5"/>
      <c r="D4079" s="5" t="s">
        <v>35</v>
      </c>
      <c r="E4079" s="3"/>
      <c r="F4079" s="4"/>
      <c r="G4079" s="4">
        <v>1640.19</v>
      </c>
    </row>
    <row r="4080" spans="1:7" x14ac:dyDescent="0.25">
      <c r="A4080" s="3"/>
      <c r="B4080" s="5"/>
      <c r="C4080" s="5"/>
      <c r="D4080" s="5" t="s">
        <v>36</v>
      </c>
      <c r="E4080" s="3"/>
      <c r="F4080" s="4"/>
      <c r="G4080" s="4">
        <v>8660203.1999999993</v>
      </c>
    </row>
    <row r="4081" spans="1:7" x14ac:dyDescent="0.25">
      <c r="A4081" s="6" t="s">
        <v>731</v>
      </c>
      <c r="B4081" s="6" t="s">
        <v>583</v>
      </c>
      <c r="C4081" s="6"/>
      <c r="D4081" s="6" t="s">
        <v>3</v>
      </c>
      <c r="E4081" s="7">
        <v>58</v>
      </c>
      <c r="F4081" s="7"/>
      <c r="G4081" s="7"/>
    </row>
    <row r="4082" spans="1:7" customFormat="1" x14ac:dyDescent="0.25">
      <c r="F4082" s="2"/>
      <c r="G4082" s="2"/>
    </row>
    <row r="4083" spans="1:7" x14ac:dyDescent="0.25">
      <c r="A4083" s="3"/>
      <c r="B4083" s="3"/>
      <c r="C4083" s="3"/>
      <c r="D4083" s="3"/>
      <c r="E4083" s="3"/>
      <c r="F4083" s="4"/>
      <c r="G4083" s="4"/>
    </row>
    <row r="4084" spans="1:7" x14ac:dyDescent="0.25">
      <c r="A4084" s="12" t="s">
        <v>5</v>
      </c>
      <c r="B4084" s="12" t="s">
        <v>6</v>
      </c>
      <c r="C4084" s="12"/>
      <c r="D4084" s="8" t="s">
        <v>7</v>
      </c>
      <c r="E4084" s="8" t="s">
        <v>8</v>
      </c>
      <c r="F4084" s="9" t="s">
        <v>4</v>
      </c>
      <c r="G4084" s="9" t="s">
        <v>1205</v>
      </c>
    </row>
    <row r="4085" spans="1:7" x14ac:dyDescent="0.25">
      <c r="F4085" s="8" t="s">
        <v>9</v>
      </c>
      <c r="G4085" s="8" t="s">
        <v>9</v>
      </c>
    </row>
    <row r="4086" spans="1:7" customFormat="1" x14ac:dyDescent="0.25">
      <c r="F4086" s="2"/>
      <c r="G4086" s="2"/>
    </row>
    <row r="4087" spans="1:7" customFormat="1" x14ac:dyDescent="0.25">
      <c r="A4087" t="s">
        <v>131</v>
      </c>
      <c r="B4087" t="s">
        <v>132</v>
      </c>
      <c r="D4087" t="s">
        <v>3</v>
      </c>
      <c r="E4087">
        <v>1</v>
      </c>
      <c r="F4087" s="2"/>
      <c r="G4087" s="2"/>
    </row>
    <row r="4088" spans="1:7" customFormat="1" x14ac:dyDescent="0.25">
      <c r="A4088" t="s">
        <v>12</v>
      </c>
      <c r="B4088" t="s">
        <v>13</v>
      </c>
      <c r="D4088" t="s">
        <v>14</v>
      </c>
      <c r="E4088">
        <v>0.2</v>
      </c>
      <c r="F4088" s="2"/>
      <c r="G4088" s="2"/>
    </row>
    <row r="4089" spans="1:7" customFormat="1" x14ac:dyDescent="0.25">
      <c r="A4089" t="s">
        <v>15</v>
      </c>
      <c r="B4089" t="s">
        <v>13</v>
      </c>
      <c r="D4089" t="s">
        <v>14</v>
      </c>
      <c r="E4089">
        <v>0.2</v>
      </c>
      <c r="F4089" s="2">
        <v>5209</v>
      </c>
      <c r="G4089" s="2">
        <v>1041.8</v>
      </c>
    </row>
    <row r="4090" spans="1:7" customFormat="1" x14ac:dyDescent="0.25">
      <c r="A4090" t="s">
        <v>19</v>
      </c>
      <c r="B4090" t="s">
        <v>20</v>
      </c>
      <c r="D4090" t="s">
        <v>18</v>
      </c>
      <c r="E4090">
        <v>9.0999999999999998E-2</v>
      </c>
      <c r="F4090" s="2">
        <v>17171</v>
      </c>
      <c r="G4090" s="2">
        <v>1568.28</v>
      </c>
    </row>
    <row r="4091" spans="1:7" customFormat="1" x14ac:dyDescent="0.25">
      <c r="A4091" t="s">
        <v>133</v>
      </c>
      <c r="B4091" t="s">
        <v>134</v>
      </c>
      <c r="D4091" t="s">
        <v>18</v>
      </c>
      <c r="E4091">
        <v>9.2999999999999999E-2</v>
      </c>
      <c r="F4091" s="2">
        <v>23995</v>
      </c>
      <c r="G4091" s="2">
        <v>2239.5300000000002</v>
      </c>
    </row>
    <row r="4092" spans="1:7" customFormat="1" x14ac:dyDescent="0.25">
      <c r="A4092" t="s">
        <v>21</v>
      </c>
      <c r="B4092" t="s">
        <v>22</v>
      </c>
      <c r="D4092" t="s">
        <v>23</v>
      </c>
      <c r="E4092">
        <v>1.8</v>
      </c>
      <c r="F4092" s="2">
        <v>600</v>
      </c>
      <c r="G4092" s="2">
        <v>1080</v>
      </c>
    </row>
    <row r="4093" spans="1:7" customFormat="1" x14ac:dyDescent="0.25">
      <c r="A4093" t="s">
        <v>135</v>
      </c>
      <c r="B4093" t="s">
        <v>136</v>
      </c>
      <c r="D4093" t="s">
        <v>137</v>
      </c>
      <c r="E4093">
        <v>1</v>
      </c>
      <c r="F4093" s="2">
        <v>850</v>
      </c>
      <c r="G4093" s="2">
        <v>850</v>
      </c>
    </row>
    <row r="4094" spans="1:7" customFormat="1" x14ac:dyDescent="0.25">
      <c r="F4094" s="2"/>
      <c r="G4094" s="2"/>
    </row>
    <row r="4095" spans="1:7" x14ac:dyDescent="0.25">
      <c r="A4095" s="3"/>
      <c r="B4095" s="3"/>
      <c r="C4095" s="3"/>
      <c r="D4095" s="5" t="s">
        <v>31</v>
      </c>
      <c r="E4095" s="3"/>
      <c r="F4095" s="4"/>
      <c r="G4095" s="4">
        <v>1930</v>
      </c>
    </row>
    <row r="4096" spans="1:7" x14ac:dyDescent="0.25">
      <c r="A4096" s="3"/>
      <c r="B4096" s="3"/>
      <c r="C4096" s="3"/>
      <c r="D4096" s="5" t="s">
        <v>32</v>
      </c>
      <c r="E4096" s="3"/>
      <c r="F4096" s="4"/>
      <c r="G4096" s="4">
        <v>1041.8</v>
      </c>
    </row>
    <row r="4097" spans="1:7" x14ac:dyDescent="0.25">
      <c r="A4097" s="3"/>
      <c r="B4097" s="3"/>
      <c r="C4097" s="3"/>
      <c r="D4097" s="5" t="s">
        <v>33</v>
      </c>
      <c r="E4097" s="3"/>
      <c r="F4097" s="4"/>
      <c r="G4097" s="4">
        <v>3807.81</v>
      </c>
    </row>
    <row r="4098" spans="1:7" customFormat="1" x14ac:dyDescent="0.25">
      <c r="F4098" s="2"/>
      <c r="G4098" s="2"/>
    </row>
    <row r="4099" spans="1:7" x14ac:dyDescent="0.25">
      <c r="A4099" s="3"/>
      <c r="B4099" s="5"/>
      <c r="C4099" s="5"/>
      <c r="D4099" s="5" t="s">
        <v>35</v>
      </c>
      <c r="E4099" s="3"/>
      <c r="F4099" s="4"/>
      <c r="G4099" s="4">
        <v>6779.61</v>
      </c>
    </row>
    <row r="4100" spans="1:7" x14ac:dyDescent="0.25">
      <c r="A4100" s="3"/>
      <c r="B4100" s="5"/>
      <c r="C4100" s="5"/>
      <c r="D4100" s="5" t="s">
        <v>36</v>
      </c>
      <c r="E4100" s="3"/>
      <c r="F4100" s="4"/>
      <c r="G4100" s="4">
        <v>393217.38</v>
      </c>
    </row>
    <row r="4101" spans="1:7" x14ac:dyDescent="0.25">
      <c r="A4101" s="6" t="s">
        <v>732</v>
      </c>
      <c r="B4101" s="6" t="s">
        <v>585</v>
      </c>
      <c r="C4101" s="6"/>
      <c r="D4101" s="6" t="s">
        <v>3</v>
      </c>
      <c r="E4101" s="7">
        <v>24</v>
      </c>
      <c r="F4101" s="7"/>
      <c r="G4101" s="7"/>
    </row>
    <row r="4102" spans="1:7" customFormat="1" x14ac:dyDescent="0.25">
      <c r="F4102" s="2"/>
      <c r="G4102" s="2"/>
    </row>
    <row r="4103" spans="1:7" x14ac:dyDescent="0.25">
      <c r="A4103" s="3"/>
      <c r="B4103" s="3"/>
      <c r="C4103" s="3"/>
      <c r="D4103" s="3"/>
      <c r="E4103" s="3"/>
      <c r="F4103" s="4"/>
      <c r="G4103" s="4"/>
    </row>
    <row r="4104" spans="1:7" x14ac:dyDescent="0.25">
      <c r="A4104" s="12" t="s">
        <v>5</v>
      </c>
      <c r="B4104" s="12" t="s">
        <v>6</v>
      </c>
      <c r="C4104" s="12"/>
      <c r="D4104" s="8" t="s">
        <v>7</v>
      </c>
      <c r="E4104" s="8" t="s">
        <v>8</v>
      </c>
      <c r="F4104" s="9" t="s">
        <v>4</v>
      </c>
      <c r="G4104" s="9" t="s">
        <v>1205</v>
      </c>
    </row>
    <row r="4105" spans="1:7" x14ac:dyDescent="0.25">
      <c r="F4105" s="8" t="s">
        <v>9</v>
      </c>
      <c r="G4105" s="8" t="s">
        <v>9</v>
      </c>
    </row>
    <row r="4106" spans="1:7" customFormat="1" x14ac:dyDescent="0.25">
      <c r="F4106" s="2"/>
      <c r="G4106" s="2"/>
    </row>
    <row r="4107" spans="1:7" customFormat="1" x14ac:dyDescent="0.25">
      <c r="A4107" t="s">
        <v>131</v>
      </c>
      <c r="B4107" t="s">
        <v>132</v>
      </c>
      <c r="D4107" t="s">
        <v>3</v>
      </c>
      <c r="E4107">
        <v>1</v>
      </c>
      <c r="F4107" s="2"/>
      <c r="G4107" s="2"/>
    </row>
    <row r="4108" spans="1:7" customFormat="1" x14ac:dyDescent="0.25">
      <c r="A4108" t="s">
        <v>12</v>
      </c>
      <c r="B4108" t="s">
        <v>13</v>
      </c>
      <c r="D4108" t="s">
        <v>14</v>
      </c>
      <c r="E4108">
        <v>0.2</v>
      </c>
      <c r="F4108" s="2"/>
      <c r="G4108" s="2"/>
    </row>
    <row r="4109" spans="1:7" customFormat="1" x14ac:dyDescent="0.25">
      <c r="A4109" t="s">
        <v>15</v>
      </c>
      <c r="B4109" t="s">
        <v>13</v>
      </c>
      <c r="D4109" t="s">
        <v>14</v>
      </c>
      <c r="E4109">
        <v>0.2</v>
      </c>
      <c r="F4109" s="2">
        <v>5209</v>
      </c>
      <c r="G4109" s="2">
        <v>1041.8</v>
      </c>
    </row>
    <row r="4110" spans="1:7" customFormat="1" x14ac:dyDescent="0.25">
      <c r="A4110" t="s">
        <v>19</v>
      </c>
      <c r="B4110" t="s">
        <v>20</v>
      </c>
      <c r="D4110" t="s">
        <v>18</v>
      </c>
      <c r="E4110">
        <v>9.0999999999999998E-2</v>
      </c>
      <c r="F4110" s="2">
        <v>17171</v>
      </c>
      <c r="G4110" s="2">
        <v>1568.28</v>
      </c>
    </row>
    <row r="4111" spans="1:7" customFormat="1" x14ac:dyDescent="0.25">
      <c r="A4111" t="s">
        <v>133</v>
      </c>
      <c r="B4111" t="s">
        <v>134</v>
      </c>
      <c r="D4111" t="s">
        <v>18</v>
      </c>
      <c r="E4111">
        <v>9.2999999999999999E-2</v>
      </c>
      <c r="F4111" s="2">
        <v>23995</v>
      </c>
      <c r="G4111" s="2">
        <v>2239.5300000000002</v>
      </c>
    </row>
    <row r="4112" spans="1:7" customFormat="1" x14ac:dyDescent="0.25">
      <c r="A4112" t="s">
        <v>21</v>
      </c>
      <c r="B4112" t="s">
        <v>22</v>
      </c>
      <c r="D4112" t="s">
        <v>23</v>
      </c>
      <c r="E4112">
        <v>1.8</v>
      </c>
      <c r="F4112" s="2">
        <v>600</v>
      </c>
      <c r="G4112" s="2">
        <v>1080</v>
      </c>
    </row>
    <row r="4113" spans="1:7" customFormat="1" x14ac:dyDescent="0.25">
      <c r="A4113" t="s">
        <v>135</v>
      </c>
      <c r="B4113" t="s">
        <v>136</v>
      </c>
      <c r="D4113" t="s">
        <v>137</v>
      </c>
      <c r="E4113">
        <v>1</v>
      </c>
      <c r="F4113" s="2">
        <v>850</v>
      </c>
      <c r="G4113" s="2">
        <v>850</v>
      </c>
    </row>
    <row r="4114" spans="1:7" customFormat="1" x14ac:dyDescent="0.25">
      <c r="F4114" s="2"/>
      <c r="G4114" s="2"/>
    </row>
    <row r="4115" spans="1:7" x14ac:dyDescent="0.25">
      <c r="A4115" s="3"/>
      <c r="B4115" s="3"/>
      <c r="C4115" s="3"/>
      <c r="D4115" s="5" t="s">
        <v>31</v>
      </c>
      <c r="E4115" s="3"/>
      <c r="F4115" s="4"/>
      <c r="G4115" s="4">
        <v>1930</v>
      </c>
    </row>
    <row r="4116" spans="1:7" x14ac:dyDescent="0.25">
      <c r="A4116" s="3"/>
      <c r="B4116" s="3"/>
      <c r="C4116" s="3"/>
      <c r="D4116" s="5" t="s">
        <v>32</v>
      </c>
      <c r="E4116" s="3"/>
      <c r="F4116" s="4"/>
      <c r="G4116" s="4">
        <v>1041.8</v>
      </c>
    </row>
    <row r="4117" spans="1:7" x14ac:dyDescent="0.25">
      <c r="A4117" s="3"/>
      <c r="B4117" s="3"/>
      <c r="C4117" s="3"/>
      <c r="D4117" s="5" t="s">
        <v>33</v>
      </c>
      <c r="E4117" s="3"/>
      <c r="F4117" s="4"/>
      <c r="G4117" s="4">
        <v>3807.81</v>
      </c>
    </row>
    <row r="4118" spans="1:7" customFormat="1" x14ac:dyDescent="0.25">
      <c r="F4118" s="2"/>
      <c r="G4118" s="2"/>
    </row>
    <row r="4119" spans="1:7" x14ac:dyDescent="0.25">
      <c r="A4119" s="3"/>
      <c r="B4119" s="5"/>
      <c r="C4119" s="5"/>
      <c r="D4119" s="5" t="s">
        <v>35</v>
      </c>
      <c r="E4119" s="3"/>
      <c r="F4119" s="4"/>
      <c r="G4119" s="4">
        <v>6779.61</v>
      </c>
    </row>
    <row r="4120" spans="1:7" x14ac:dyDescent="0.25">
      <c r="A4120" s="3"/>
      <c r="B4120" s="5"/>
      <c r="C4120" s="5"/>
      <c r="D4120" s="5" t="s">
        <v>36</v>
      </c>
      <c r="E4120" s="3"/>
      <c r="F4120" s="4"/>
      <c r="G4120" s="4">
        <v>162710.64000000001</v>
      </c>
    </row>
    <row r="4121" spans="1:7" x14ac:dyDescent="0.25">
      <c r="A4121" s="6" t="s">
        <v>733</v>
      </c>
      <c r="B4121" s="6" t="s">
        <v>399</v>
      </c>
      <c r="C4121" s="6"/>
      <c r="D4121" s="6" t="s">
        <v>3</v>
      </c>
      <c r="E4121" s="7">
        <v>3</v>
      </c>
      <c r="F4121" s="7"/>
      <c r="G4121" s="7"/>
    </row>
    <row r="4122" spans="1:7" customFormat="1" x14ac:dyDescent="0.25">
      <c r="F4122" s="2"/>
      <c r="G4122" s="2"/>
    </row>
    <row r="4123" spans="1:7" x14ac:dyDescent="0.25">
      <c r="A4123" s="3"/>
      <c r="B4123" s="3"/>
      <c r="C4123" s="3"/>
      <c r="D4123" s="3"/>
      <c r="E4123" s="3"/>
      <c r="F4123" s="4"/>
      <c r="G4123" s="4"/>
    </row>
    <row r="4124" spans="1:7" x14ac:dyDescent="0.25">
      <c r="A4124" s="12" t="s">
        <v>5</v>
      </c>
      <c r="B4124" s="12" t="s">
        <v>6</v>
      </c>
      <c r="C4124" s="12"/>
      <c r="D4124" s="8" t="s">
        <v>7</v>
      </c>
      <c r="E4124" s="8" t="s">
        <v>8</v>
      </c>
      <c r="F4124" s="9" t="s">
        <v>4</v>
      </c>
      <c r="G4124" s="9" t="s">
        <v>1205</v>
      </c>
    </row>
    <row r="4125" spans="1:7" x14ac:dyDescent="0.25">
      <c r="F4125" s="8" t="s">
        <v>9</v>
      </c>
      <c r="G4125" s="8" t="s">
        <v>9</v>
      </c>
    </row>
    <row r="4126" spans="1:7" customFormat="1" x14ac:dyDescent="0.25">
      <c r="F4126" s="2"/>
      <c r="G4126" s="2"/>
    </row>
    <row r="4127" spans="1:7" customFormat="1" x14ac:dyDescent="0.25">
      <c r="A4127" t="s">
        <v>150</v>
      </c>
      <c r="B4127" t="s">
        <v>151</v>
      </c>
      <c r="D4127" t="s">
        <v>3</v>
      </c>
      <c r="E4127">
        <v>1.2</v>
      </c>
      <c r="F4127" s="2"/>
      <c r="G4127" s="2"/>
    </row>
    <row r="4128" spans="1:7" customFormat="1" x14ac:dyDescent="0.25">
      <c r="A4128" t="s">
        <v>50</v>
      </c>
      <c r="B4128" t="s">
        <v>51</v>
      </c>
      <c r="D4128" t="s">
        <v>14</v>
      </c>
      <c r="E4128">
        <v>3.6</v>
      </c>
      <c r="F4128" s="2"/>
      <c r="G4128" s="2"/>
    </row>
    <row r="4129" spans="1:7" customFormat="1" x14ac:dyDescent="0.25">
      <c r="A4129" t="s">
        <v>52</v>
      </c>
      <c r="B4129" t="s">
        <v>53</v>
      </c>
      <c r="D4129" t="s">
        <v>14</v>
      </c>
      <c r="E4129">
        <v>3.6</v>
      </c>
      <c r="F4129" s="2">
        <v>5418</v>
      </c>
      <c r="G4129" s="2">
        <v>19504.8</v>
      </c>
    </row>
    <row r="4130" spans="1:7" customFormat="1" x14ac:dyDescent="0.25">
      <c r="A4130" t="s">
        <v>54</v>
      </c>
      <c r="B4130" t="s">
        <v>55</v>
      </c>
      <c r="D4130" t="s">
        <v>56</v>
      </c>
      <c r="E4130">
        <v>3.6</v>
      </c>
      <c r="F4130" s="2">
        <v>1543.99</v>
      </c>
      <c r="G4130" s="2">
        <v>5558.36</v>
      </c>
    </row>
    <row r="4131" spans="1:7" customFormat="1" x14ac:dyDescent="0.25">
      <c r="A4131" t="s">
        <v>152</v>
      </c>
      <c r="B4131" t="s">
        <v>153</v>
      </c>
      <c r="D4131" t="s">
        <v>88</v>
      </c>
      <c r="E4131">
        <v>12</v>
      </c>
      <c r="F4131" s="2">
        <v>350</v>
      </c>
      <c r="G4131" s="2">
        <v>4200</v>
      </c>
    </row>
    <row r="4132" spans="1:7" customFormat="1" x14ac:dyDescent="0.25">
      <c r="A4132" t="s">
        <v>154</v>
      </c>
      <c r="B4132" t="s">
        <v>155</v>
      </c>
      <c r="D4132" t="s">
        <v>3</v>
      </c>
      <c r="E4132">
        <v>1.2</v>
      </c>
      <c r="F4132" s="2">
        <v>43300</v>
      </c>
      <c r="G4132" s="2">
        <v>51960</v>
      </c>
    </row>
    <row r="4133" spans="1:7" customFormat="1" x14ac:dyDescent="0.25">
      <c r="F4133" s="2"/>
      <c r="G4133" s="2"/>
    </row>
    <row r="4134" spans="1:7" x14ac:dyDescent="0.25">
      <c r="A4134" s="3"/>
      <c r="B4134" s="3"/>
      <c r="C4134" s="3"/>
      <c r="D4134" s="5" t="s">
        <v>31</v>
      </c>
      <c r="E4134" s="3"/>
      <c r="F4134" s="4"/>
      <c r="G4134" s="4">
        <v>56160</v>
      </c>
    </row>
    <row r="4135" spans="1:7" x14ac:dyDescent="0.25">
      <c r="A4135" s="3"/>
      <c r="B4135" s="3"/>
      <c r="C4135" s="3"/>
      <c r="D4135" s="5" t="s">
        <v>32</v>
      </c>
      <c r="E4135" s="3"/>
      <c r="F4135" s="4"/>
      <c r="G4135" s="4">
        <v>19504.8</v>
      </c>
    </row>
    <row r="4136" spans="1:7" x14ac:dyDescent="0.25">
      <c r="A4136" s="3"/>
      <c r="B4136" s="3"/>
      <c r="C4136" s="3"/>
      <c r="D4136" s="5" t="s">
        <v>33</v>
      </c>
      <c r="E4136" s="3"/>
      <c r="F4136" s="4"/>
      <c r="G4136" s="4">
        <v>5558.36</v>
      </c>
    </row>
    <row r="4137" spans="1:7" customFormat="1" x14ac:dyDescent="0.25">
      <c r="F4137" s="2"/>
      <c r="G4137" s="2"/>
    </row>
    <row r="4138" spans="1:7" x14ac:dyDescent="0.25">
      <c r="A4138" s="3"/>
      <c r="B4138" s="5"/>
      <c r="C4138" s="5"/>
      <c r="D4138" s="5" t="s">
        <v>35</v>
      </c>
      <c r="E4138" s="3"/>
      <c r="F4138" s="4"/>
      <c r="G4138" s="4">
        <v>81223.16</v>
      </c>
    </row>
    <row r="4139" spans="1:7" x14ac:dyDescent="0.25">
      <c r="A4139" s="3"/>
      <c r="B4139" s="5"/>
      <c r="C4139" s="5"/>
      <c r="D4139" s="5" t="s">
        <v>36</v>
      </c>
      <c r="E4139" s="3"/>
      <c r="F4139" s="4"/>
      <c r="G4139" s="4">
        <v>243669.48</v>
      </c>
    </row>
    <row r="4140" spans="1:7" x14ac:dyDescent="0.25">
      <c r="A4140" s="6" t="s">
        <v>734</v>
      </c>
      <c r="B4140" s="6" t="s">
        <v>735</v>
      </c>
      <c r="C4140" s="6"/>
      <c r="D4140" s="6" t="s">
        <v>65</v>
      </c>
      <c r="E4140" s="7">
        <v>1656</v>
      </c>
      <c r="F4140" s="7"/>
      <c r="G4140" s="7"/>
    </row>
    <row r="4141" spans="1:7" customFormat="1" x14ac:dyDescent="0.25">
      <c r="F4141" s="2"/>
      <c r="G4141" s="2"/>
    </row>
    <row r="4142" spans="1:7" x14ac:dyDescent="0.25">
      <c r="A4142" s="3"/>
      <c r="B4142" s="3"/>
      <c r="C4142" s="3"/>
      <c r="D4142" s="3"/>
      <c r="E4142" s="3"/>
      <c r="F4142" s="4"/>
      <c r="G4142" s="4"/>
    </row>
    <row r="4143" spans="1:7" x14ac:dyDescent="0.25">
      <c r="A4143" s="12" t="s">
        <v>5</v>
      </c>
      <c r="B4143" s="12" t="s">
        <v>6</v>
      </c>
      <c r="C4143" s="12"/>
      <c r="D4143" s="8" t="s">
        <v>7</v>
      </c>
      <c r="E4143" s="8" t="s">
        <v>8</v>
      </c>
      <c r="F4143" s="9" t="s">
        <v>4</v>
      </c>
      <c r="G4143" s="9" t="s">
        <v>1205</v>
      </c>
    </row>
    <row r="4144" spans="1:7" x14ac:dyDescent="0.25">
      <c r="F4144" s="8" t="s">
        <v>9</v>
      </c>
      <c r="G4144" s="8" t="s">
        <v>9</v>
      </c>
    </row>
    <row r="4145" spans="1:7" customFormat="1" x14ac:dyDescent="0.25">
      <c r="F4145" s="2"/>
      <c r="G4145" s="2"/>
    </row>
    <row r="4146" spans="1:7" customFormat="1" x14ac:dyDescent="0.25">
      <c r="A4146" t="s">
        <v>213</v>
      </c>
      <c r="B4146" t="s">
        <v>214</v>
      </c>
      <c r="D4146" t="s">
        <v>65</v>
      </c>
      <c r="E4146">
        <v>1</v>
      </c>
      <c r="F4146" s="2"/>
      <c r="G4146" s="2"/>
    </row>
    <row r="4147" spans="1:7" customFormat="1" x14ac:dyDescent="0.25">
      <c r="A4147" t="s">
        <v>215</v>
      </c>
      <c r="B4147" t="s">
        <v>216</v>
      </c>
      <c r="D4147" t="s">
        <v>14</v>
      </c>
      <c r="E4147">
        <v>4.4999999999999998E-2</v>
      </c>
      <c r="F4147" s="2"/>
      <c r="G4147" s="2"/>
    </row>
    <row r="4148" spans="1:7" customFormat="1" x14ac:dyDescent="0.25">
      <c r="A4148" t="s">
        <v>217</v>
      </c>
      <c r="B4148" t="s">
        <v>218</v>
      </c>
      <c r="D4148" t="s">
        <v>14</v>
      </c>
      <c r="E4148">
        <v>4.4999999999999998E-2</v>
      </c>
      <c r="F4148" s="2">
        <v>5418</v>
      </c>
      <c r="G4148" s="2">
        <v>243.81</v>
      </c>
    </row>
    <row r="4149" spans="1:7" customFormat="1" x14ac:dyDescent="0.25">
      <c r="A4149" t="s">
        <v>54</v>
      </c>
      <c r="B4149" t="s">
        <v>55</v>
      </c>
      <c r="D4149" t="s">
        <v>56</v>
      </c>
      <c r="E4149">
        <v>4.4999999999999998E-2</v>
      </c>
      <c r="F4149" s="2">
        <v>1543.99</v>
      </c>
      <c r="G4149" s="2">
        <v>69.48</v>
      </c>
    </row>
    <row r="4150" spans="1:7" customFormat="1" x14ac:dyDescent="0.25">
      <c r="A4150" t="s">
        <v>219</v>
      </c>
      <c r="B4150" t="s">
        <v>220</v>
      </c>
      <c r="D4150" t="s">
        <v>65</v>
      </c>
      <c r="E4150">
        <v>1.05</v>
      </c>
      <c r="F4150" s="2">
        <v>480</v>
      </c>
      <c r="G4150" s="2">
        <v>504</v>
      </c>
    </row>
    <row r="4151" spans="1:7" customFormat="1" x14ac:dyDescent="0.25">
      <c r="A4151" t="s">
        <v>221</v>
      </c>
      <c r="B4151" t="s">
        <v>222</v>
      </c>
      <c r="D4151" t="s">
        <v>65</v>
      </c>
      <c r="E4151">
        <v>0.01</v>
      </c>
      <c r="F4151" s="2">
        <v>670</v>
      </c>
      <c r="G4151" s="2">
        <v>6.7</v>
      </c>
    </row>
    <row r="4152" spans="1:7" customFormat="1" x14ac:dyDescent="0.25">
      <c r="A4152" t="s">
        <v>223</v>
      </c>
      <c r="B4152" t="s">
        <v>224</v>
      </c>
      <c r="D4152" t="s">
        <v>76</v>
      </c>
      <c r="E4152" s="1">
        <v>390000</v>
      </c>
      <c r="F4152" s="2">
        <v>12.63</v>
      </c>
      <c r="G4152" s="2"/>
    </row>
    <row r="4153" spans="1:7" customFormat="1" x14ac:dyDescent="0.25">
      <c r="F4153" s="2"/>
      <c r="G4153" s="2"/>
    </row>
    <row r="4154" spans="1:7" x14ac:dyDescent="0.25">
      <c r="A4154" s="3"/>
      <c r="B4154" s="3"/>
      <c r="C4154" s="3"/>
      <c r="D4154" s="5" t="s">
        <v>31</v>
      </c>
      <c r="E4154" s="3"/>
      <c r="F4154" s="4"/>
      <c r="G4154" s="4">
        <v>510.7</v>
      </c>
    </row>
    <row r="4155" spans="1:7" x14ac:dyDescent="0.25">
      <c r="A4155" s="3"/>
      <c r="B4155" s="3"/>
      <c r="C4155" s="3"/>
      <c r="D4155" s="5" t="s">
        <v>32</v>
      </c>
      <c r="E4155" s="3"/>
      <c r="F4155" s="4"/>
      <c r="G4155" s="4">
        <v>243.81</v>
      </c>
    </row>
    <row r="4156" spans="1:7" x14ac:dyDescent="0.25">
      <c r="A4156" s="3"/>
      <c r="B4156" s="3"/>
      <c r="C4156" s="3"/>
      <c r="D4156" s="5" t="s">
        <v>33</v>
      </c>
      <c r="E4156" s="3"/>
      <c r="F4156" s="4"/>
      <c r="G4156" s="4">
        <v>69.48</v>
      </c>
    </row>
    <row r="4157" spans="1:7" x14ac:dyDescent="0.25">
      <c r="A4157" s="3"/>
      <c r="B4157" s="3"/>
      <c r="C4157" s="3"/>
      <c r="D4157" s="5" t="s">
        <v>34</v>
      </c>
      <c r="E4157" s="3"/>
      <c r="F4157" s="4"/>
      <c r="G4157" s="4">
        <v>12.63</v>
      </c>
    </row>
    <row r="4158" spans="1:7" customFormat="1" x14ac:dyDescent="0.25">
      <c r="F4158" s="2"/>
      <c r="G4158" s="2"/>
    </row>
    <row r="4159" spans="1:7" x14ac:dyDescent="0.25">
      <c r="A4159" s="3"/>
      <c r="B4159" s="5"/>
      <c r="C4159" s="5"/>
      <c r="D4159" s="5" t="s">
        <v>35</v>
      </c>
      <c r="E4159" s="3"/>
      <c r="F4159" s="4"/>
      <c r="G4159" s="4">
        <v>836.62</v>
      </c>
    </row>
    <row r="4160" spans="1:7" x14ac:dyDescent="0.25">
      <c r="A4160" s="3"/>
      <c r="B4160" s="5"/>
      <c r="C4160" s="5"/>
      <c r="D4160" s="5" t="s">
        <v>36</v>
      </c>
      <c r="E4160" s="3"/>
      <c r="F4160" s="4"/>
      <c r="G4160" s="4">
        <v>1385442.72</v>
      </c>
    </row>
    <row r="4161" spans="1:7" x14ac:dyDescent="0.25">
      <c r="A4161" s="6" t="s">
        <v>736</v>
      </c>
      <c r="B4161" s="6" t="s">
        <v>737</v>
      </c>
      <c r="C4161" s="6"/>
      <c r="D4161" s="6" t="s">
        <v>88</v>
      </c>
      <c r="E4161" s="7">
        <v>112</v>
      </c>
      <c r="F4161" s="7"/>
      <c r="G4161" s="7"/>
    </row>
    <row r="4162" spans="1:7" customFormat="1" x14ac:dyDescent="0.25">
      <c r="F4162" s="2"/>
      <c r="G4162" s="2"/>
    </row>
    <row r="4163" spans="1:7" x14ac:dyDescent="0.25">
      <c r="A4163" s="3"/>
      <c r="B4163" s="3"/>
      <c r="C4163" s="3"/>
      <c r="D4163" s="3"/>
      <c r="E4163" s="3"/>
      <c r="F4163" s="4"/>
      <c r="G4163" s="4"/>
    </row>
    <row r="4164" spans="1:7" x14ac:dyDescent="0.25">
      <c r="A4164" s="12" t="s">
        <v>5</v>
      </c>
      <c r="B4164" s="12" t="s">
        <v>6</v>
      </c>
      <c r="C4164" s="12"/>
      <c r="D4164" s="8" t="s">
        <v>7</v>
      </c>
      <c r="E4164" s="8" t="s">
        <v>8</v>
      </c>
      <c r="F4164" s="9" t="s">
        <v>4</v>
      </c>
      <c r="G4164" s="9" t="s">
        <v>1205</v>
      </c>
    </row>
    <row r="4165" spans="1:7" x14ac:dyDescent="0.25">
      <c r="F4165" s="8" t="s">
        <v>9</v>
      </c>
      <c r="G4165" s="8" t="s">
        <v>9</v>
      </c>
    </row>
    <row r="4166" spans="1:7" customFormat="1" x14ac:dyDescent="0.25">
      <c r="F4166" s="2"/>
      <c r="G4166" s="2"/>
    </row>
    <row r="4167" spans="1:7" customFormat="1" x14ac:dyDescent="0.25">
      <c r="A4167" t="s">
        <v>188</v>
      </c>
      <c r="B4167" t="s">
        <v>189</v>
      </c>
      <c r="D4167" t="s">
        <v>88</v>
      </c>
      <c r="E4167">
        <v>1</v>
      </c>
      <c r="F4167" s="2"/>
      <c r="G4167" s="2"/>
    </row>
    <row r="4168" spans="1:7" customFormat="1" x14ac:dyDescent="0.25">
      <c r="A4168" t="s">
        <v>190</v>
      </c>
      <c r="B4168" t="s">
        <v>191</v>
      </c>
      <c r="D4168" t="s">
        <v>14</v>
      </c>
      <c r="E4168">
        <v>2.5</v>
      </c>
      <c r="F4168" s="2"/>
      <c r="G4168" s="2"/>
    </row>
    <row r="4169" spans="1:7" customFormat="1" x14ac:dyDescent="0.25">
      <c r="A4169" t="s">
        <v>192</v>
      </c>
      <c r="B4169" t="s">
        <v>191</v>
      </c>
      <c r="D4169" t="s">
        <v>14</v>
      </c>
      <c r="E4169">
        <v>2.5</v>
      </c>
      <c r="F4169" s="2">
        <v>5418</v>
      </c>
      <c r="G4169" s="2">
        <v>13545</v>
      </c>
    </row>
    <row r="4170" spans="1:7" customFormat="1" x14ac:dyDescent="0.25">
      <c r="A4170" t="s">
        <v>54</v>
      </c>
      <c r="B4170" t="s">
        <v>55</v>
      </c>
      <c r="D4170" t="s">
        <v>56</v>
      </c>
      <c r="E4170">
        <v>2.5</v>
      </c>
      <c r="F4170" s="2">
        <v>1543.99</v>
      </c>
      <c r="G4170" s="2">
        <v>3859.98</v>
      </c>
    </row>
    <row r="4171" spans="1:7" customFormat="1" x14ac:dyDescent="0.25">
      <c r="A4171" t="s">
        <v>193</v>
      </c>
      <c r="B4171" t="s">
        <v>194</v>
      </c>
      <c r="D4171" t="s">
        <v>88</v>
      </c>
      <c r="E4171">
        <v>0.26300000000000001</v>
      </c>
      <c r="F4171" s="2">
        <v>12500</v>
      </c>
      <c r="G4171" s="2">
        <v>3281.25</v>
      </c>
    </row>
    <row r="4172" spans="1:7" customFormat="1" x14ac:dyDescent="0.25">
      <c r="A4172" t="s">
        <v>195</v>
      </c>
      <c r="B4172" t="s">
        <v>196</v>
      </c>
      <c r="D4172" t="s">
        <v>88</v>
      </c>
      <c r="E4172">
        <v>1</v>
      </c>
      <c r="F4172" s="2">
        <v>200</v>
      </c>
      <c r="G4172" s="2">
        <v>200</v>
      </c>
    </row>
    <row r="4173" spans="1:7" customFormat="1" x14ac:dyDescent="0.25">
      <c r="A4173" t="s">
        <v>197</v>
      </c>
      <c r="B4173" t="s">
        <v>198</v>
      </c>
      <c r="D4173" t="s">
        <v>79</v>
      </c>
      <c r="E4173">
        <v>4</v>
      </c>
      <c r="F4173" s="2">
        <v>60</v>
      </c>
      <c r="G4173" s="2">
        <v>240</v>
      </c>
    </row>
    <row r="4174" spans="1:7" customFormat="1" x14ac:dyDescent="0.25">
      <c r="A4174" t="s">
        <v>199</v>
      </c>
      <c r="B4174" t="s">
        <v>200</v>
      </c>
      <c r="D4174" t="s">
        <v>65</v>
      </c>
      <c r="E4174">
        <v>0.05</v>
      </c>
      <c r="F4174" s="2">
        <v>1200</v>
      </c>
      <c r="G4174" s="2">
        <v>60</v>
      </c>
    </row>
    <row r="4175" spans="1:7" customFormat="1" x14ac:dyDescent="0.25">
      <c r="A4175" t="s">
        <v>201</v>
      </c>
      <c r="B4175" t="s">
        <v>202</v>
      </c>
      <c r="D4175" t="s">
        <v>76</v>
      </c>
      <c r="E4175">
        <v>1E-3</v>
      </c>
      <c r="F4175" s="2">
        <v>390000</v>
      </c>
      <c r="G4175" s="2">
        <v>338.14</v>
      </c>
    </row>
    <row r="4176" spans="1:7" customFormat="1" x14ac:dyDescent="0.25">
      <c r="F4176" s="2"/>
      <c r="G4176" s="2"/>
    </row>
    <row r="4177" spans="1:7" x14ac:dyDescent="0.25">
      <c r="A4177" s="3"/>
      <c r="B4177" s="3"/>
      <c r="C4177" s="3"/>
      <c r="D4177" s="5" t="s">
        <v>31</v>
      </c>
      <c r="E4177" s="3"/>
      <c r="F4177" s="4"/>
      <c r="G4177" s="4">
        <v>3781.25</v>
      </c>
    </row>
    <row r="4178" spans="1:7" x14ac:dyDescent="0.25">
      <c r="A4178" s="3"/>
      <c r="B4178" s="3"/>
      <c r="C4178" s="3"/>
      <c r="D4178" s="5" t="s">
        <v>32</v>
      </c>
      <c r="E4178" s="3"/>
      <c r="F4178" s="4"/>
      <c r="G4178" s="4">
        <v>13545</v>
      </c>
    </row>
    <row r="4179" spans="1:7" x14ac:dyDescent="0.25">
      <c r="A4179" s="3"/>
      <c r="B4179" s="3"/>
      <c r="C4179" s="3"/>
      <c r="D4179" s="5" t="s">
        <v>33</v>
      </c>
      <c r="E4179" s="3"/>
      <c r="F4179" s="4"/>
      <c r="G4179" s="4">
        <v>3859.98</v>
      </c>
    </row>
    <row r="4180" spans="1:7" x14ac:dyDescent="0.25">
      <c r="A4180" s="3"/>
      <c r="B4180" s="3"/>
      <c r="C4180" s="3"/>
      <c r="D4180" s="5" t="s">
        <v>34</v>
      </c>
      <c r="E4180" s="3"/>
      <c r="F4180" s="4"/>
      <c r="G4180" s="4">
        <v>338.14</v>
      </c>
    </row>
    <row r="4181" spans="1:7" customFormat="1" x14ac:dyDescent="0.25">
      <c r="F4181" s="2"/>
      <c r="G4181" s="2"/>
    </row>
    <row r="4182" spans="1:7" x14ac:dyDescent="0.25">
      <c r="A4182" s="3"/>
      <c r="B4182" s="5"/>
      <c r="C4182" s="5"/>
      <c r="D4182" s="5" t="s">
        <v>35</v>
      </c>
      <c r="E4182" s="3"/>
      <c r="F4182" s="4"/>
      <c r="G4182" s="4">
        <v>21524.37</v>
      </c>
    </row>
    <row r="4183" spans="1:7" x14ac:dyDescent="0.25">
      <c r="A4183" s="3"/>
      <c r="B4183" s="5"/>
      <c r="C4183" s="5"/>
      <c r="D4183" s="5" t="s">
        <v>36</v>
      </c>
      <c r="E4183" s="3"/>
      <c r="F4183" s="4"/>
      <c r="G4183" s="4">
        <v>2410729.44</v>
      </c>
    </row>
    <row r="4184" spans="1:7" x14ac:dyDescent="0.25">
      <c r="A4184" s="6" t="s">
        <v>738</v>
      </c>
      <c r="B4184" s="6" t="s">
        <v>592</v>
      </c>
      <c r="C4184" s="6"/>
      <c r="D4184" s="6" t="s">
        <v>3</v>
      </c>
      <c r="E4184" s="7">
        <v>31</v>
      </c>
      <c r="F4184" s="7"/>
      <c r="G4184" s="7"/>
    </row>
    <row r="4185" spans="1:7" customFormat="1" x14ac:dyDescent="0.25">
      <c r="F4185" s="2"/>
      <c r="G4185" s="2"/>
    </row>
    <row r="4186" spans="1:7" x14ac:dyDescent="0.25">
      <c r="A4186" s="3"/>
      <c r="B4186" s="3"/>
      <c r="C4186" s="3"/>
      <c r="D4186" s="3"/>
      <c r="E4186" s="3"/>
      <c r="F4186" s="4"/>
      <c r="G4186" s="4"/>
    </row>
    <row r="4187" spans="1:7" x14ac:dyDescent="0.25">
      <c r="A4187" s="12" t="s">
        <v>5</v>
      </c>
      <c r="B4187" s="12" t="s">
        <v>6</v>
      </c>
      <c r="C4187" s="12"/>
      <c r="D4187" s="8" t="s">
        <v>7</v>
      </c>
      <c r="E4187" s="8" t="s">
        <v>8</v>
      </c>
      <c r="F4187" s="9" t="s">
        <v>4</v>
      </c>
      <c r="G4187" s="9" t="s">
        <v>1205</v>
      </c>
    </row>
    <row r="4188" spans="1:7" x14ac:dyDescent="0.25">
      <c r="F4188" s="8" t="s">
        <v>9</v>
      </c>
      <c r="G4188" s="8" t="s">
        <v>9</v>
      </c>
    </row>
    <row r="4189" spans="1:7" customFormat="1" x14ac:dyDescent="0.25">
      <c r="F4189" s="2"/>
      <c r="G4189" s="2"/>
    </row>
    <row r="4190" spans="1:7" customFormat="1" x14ac:dyDescent="0.25">
      <c r="A4190" t="s">
        <v>158</v>
      </c>
      <c r="B4190" t="s">
        <v>159</v>
      </c>
      <c r="D4190" t="s">
        <v>88</v>
      </c>
      <c r="E4190">
        <v>1</v>
      </c>
      <c r="F4190" s="2"/>
      <c r="G4190" s="2"/>
    </row>
    <row r="4191" spans="1:7" customFormat="1" x14ac:dyDescent="0.25">
      <c r="A4191" t="s">
        <v>50</v>
      </c>
      <c r="B4191" t="s">
        <v>51</v>
      </c>
      <c r="D4191" t="s">
        <v>14</v>
      </c>
      <c r="E4191">
        <v>2.4</v>
      </c>
      <c r="F4191" s="2"/>
      <c r="G4191" s="2"/>
    </row>
    <row r="4192" spans="1:7" customFormat="1" x14ac:dyDescent="0.25">
      <c r="A4192" t="s">
        <v>52</v>
      </c>
      <c r="B4192" t="s">
        <v>53</v>
      </c>
      <c r="D4192" t="s">
        <v>14</v>
      </c>
      <c r="E4192">
        <v>2.4</v>
      </c>
      <c r="F4192" s="2">
        <v>5418</v>
      </c>
      <c r="G4192" s="2">
        <v>13003.2</v>
      </c>
    </row>
    <row r="4193" spans="1:7" customFormat="1" x14ac:dyDescent="0.25">
      <c r="A4193" t="s">
        <v>54</v>
      </c>
      <c r="B4193" t="s">
        <v>55</v>
      </c>
      <c r="D4193" t="s">
        <v>56</v>
      </c>
      <c r="E4193">
        <v>2.4</v>
      </c>
      <c r="F4193" s="2">
        <v>1543.99</v>
      </c>
      <c r="G4193" s="2">
        <v>3705.58</v>
      </c>
    </row>
    <row r="4194" spans="1:7" customFormat="1" x14ac:dyDescent="0.25">
      <c r="A4194" t="s">
        <v>160</v>
      </c>
      <c r="B4194" t="s">
        <v>161</v>
      </c>
      <c r="D4194" t="s">
        <v>18</v>
      </c>
      <c r="E4194">
        <v>0.33300000000000002</v>
      </c>
      <c r="F4194" s="2"/>
      <c r="G4194" s="2"/>
    </row>
    <row r="4195" spans="1:7" customFormat="1" x14ac:dyDescent="0.25">
      <c r="A4195" t="s">
        <v>162</v>
      </c>
      <c r="B4195" t="s">
        <v>163</v>
      </c>
      <c r="D4195" t="s">
        <v>164</v>
      </c>
      <c r="E4195">
        <v>7.0000000000000001E-3</v>
      </c>
      <c r="F4195" s="2">
        <v>84000</v>
      </c>
      <c r="G4195" s="2">
        <v>559.44000000000005</v>
      </c>
    </row>
    <row r="4196" spans="1:7" customFormat="1" x14ac:dyDescent="0.25">
      <c r="A4196" t="s">
        <v>165</v>
      </c>
      <c r="B4196" t="s">
        <v>166</v>
      </c>
      <c r="D4196" t="s">
        <v>3</v>
      </c>
      <c r="E4196">
        <v>1.05</v>
      </c>
      <c r="F4196" s="2">
        <v>50500</v>
      </c>
      <c r="G4196" s="2">
        <v>53025</v>
      </c>
    </row>
    <row r="4197" spans="1:7" customFormat="1" x14ac:dyDescent="0.25">
      <c r="A4197" t="s">
        <v>167</v>
      </c>
      <c r="B4197" t="s">
        <v>168</v>
      </c>
      <c r="D4197" t="s">
        <v>3</v>
      </c>
      <c r="E4197">
        <v>1.05</v>
      </c>
      <c r="F4197" s="2">
        <v>8500</v>
      </c>
      <c r="G4197" s="2">
        <v>8925</v>
      </c>
    </row>
    <row r="4198" spans="1:7" customFormat="1" x14ac:dyDescent="0.25">
      <c r="A4198" t="s">
        <v>169</v>
      </c>
      <c r="B4198" t="s">
        <v>170</v>
      </c>
      <c r="D4198" t="s">
        <v>171</v>
      </c>
      <c r="E4198">
        <v>0.2</v>
      </c>
      <c r="F4198" s="2">
        <v>1799</v>
      </c>
      <c r="G4198" s="2">
        <v>359.8</v>
      </c>
    </row>
    <row r="4199" spans="1:7" customFormat="1" x14ac:dyDescent="0.25">
      <c r="A4199" t="s">
        <v>172</v>
      </c>
      <c r="B4199" t="s">
        <v>173</v>
      </c>
      <c r="D4199" t="s">
        <v>174</v>
      </c>
      <c r="E4199">
        <v>0.02</v>
      </c>
      <c r="F4199" s="2">
        <v>95000</v>
      </c>
      <c r="G4199" s="2">
        <v>1900</v>
      </c>
    </row>
    <row r="4200" spans="1:7" customFormat="1" x14ac:dyDescent="0.25">
      <c r="F4200" s="2"/>
      <c r="G4200" s="2"/>
    </row>
    <row r="4201" spans="1:7" x14ac:dyDescent="0.25">
      <c r="A4201" s="3"/>
      <c r="B4201" s="3"/>
      <c r="C4201" s="3"/>
      <c r="D4201" s="5" t="s">
        <v>31</v>
      </c>
      <c r="E4201" s="3"/>
      <c r="F4201" s="4"/>
      <c r="G4201" s="4">
        <v>64209.8</v>
      </c>
    </row>
    <row r="4202" spans="1:7" x14ac:dyDescent="0.25">
      <c r="A4202" s="3"/>
      <c r="B4202" s="3"/>
      <c r="C4202" s="3"/>
      <c r="D4202" s="5" t="s">
        <v>32</v>
      </c>
      <c r="E4202" s="3"/>
      <c r="F4202" s="4"/>
      <c r="G4202" s="4">
        <v>13003.2</v>
      </c>
    </row>
    <row r="4203" spans="1:7" x14ac:dyDescent="0.25">
      <c r="A4203" s="3"/>
      <c r="B4203" s="3"/>
      <c r="C4203" s="3"/>
      <c r="D4203" s="5" t="s">
        <v>33</v>
      </c>
      <c r="E4203" s="3"/>
      <c r="F4203" s="4"/>
      <c r="G4203" s="4">
        <v>4265.0200000000004</v>
      </c>
    </row>
    <row r="4204" spans="1:7" customFormat="1" x14ac:dyDescent="0.25">
      <c r="F4204" s="2"/>
      <c r="G4204" s="2"/>
    </row>
    <row r="4205" spans="1:7" x14ac:dyDescent="0.25">
      <c r="A4205" s="3"/>
      <c r="B4205" s="5"/>
      <c r="C4205" s="5"/>
      <c r="D4205" s="5" t="s">
        <v>35</v>
      </c>
      <c r="E4205" s="3"/>
      <c r="F4205" s="4"/>
      <c r="G4205" s="4">
        <v>81478.58</v>
      </c>
    </row>
    <row r="4206" spans="1:7" x14ac:dyDescent="0.25">
      <c r="A4206" s="3"/>
      <c r="B4206" s="5"/>
      <c r="C4206" s="5"/>
      <c r="D4206" s="5" t="s">
        <v>36</v>
      </c>
      <c r="E4206" s="3"/>
      <c r="F4206" s="4"/>
      <c r="G4206" s="4">
        <v>2525835.98</v>
      </c>
    </row>
    <row r="4207" spans="1:7" x14ac:dyDescent="0.25">
      <c r="A4207" s="6" t="s">
        <v>739</v>
      </c>
      <c r="B4207" s="6" t="s">
        <v>740</v>
      </c>
      <c r="C4207" s="6"/>
      <c r="D4207" s="6" t="s">
        <v>65</v>
      </c>
      <c r="E4207" s="7">
        <v>2790</v>
      </c>
      <c r="F4207" s="7"/>
      <c r="G4207" s="7"/>
    </row>
    <row r="4208" spans="1:7" customFormat="1" x14ac:dyDescent="0.25">
      <c r="F4208" s="2"/>
      <c r="G4208" s="2"/>
    </row>
    <row r="4209" spans="1:7" x14ac:dyDescent="0.25">
      <c r="A4209" s="3"/>
      <c r="B4209" s="3"/>
      <c r="C4209" s="3"/>
      <c r="D4209" s="3"/>
      <c r="E4209" s="3"/>
      <c r="F4209" s="4"/>
      <c r="G4209" s="4"/>
    </row>
    <row r="4210" spans="1:7" x14ac:dyDescent="0.25">
      <c r="A4210" s="12" t="s">
        <v>5</v>
      </c>
      <c r="B4210" s="12" t="s">
        <v>6</v>
      </c>
      <c r="C4210" s="12"/>
      <c r="D4210" s="8" t="s">
        <v>7</v>
      </c>
      <c r="E4210" s="8" t="s">
        <v>8</v>
      </c>
      <c r="F4210" s="9" t="s">
        <v>4</v>
      </c>
      <c r="G4210" s="9" t="s">
        <v>1205</v>
      </c>
    </row>
    <row r="4211" spans="1:7" x14ac:dyDescent="0.25">
      <c r="F4211" s="8" t="s">
        <v>9</v>
      </c>
      <c r="G4211" s="8" t="s">
        <v>9</v>
      </c>
    </row>
    <row r="4212" spans="1:7" customFormat="1" x14ac:dyDescent="0.25">
      <c r="F4212" s="2"/>
      <c r="G4212" s="2"/>
    </row>
    <row r="4213" spans="1:7" customFormat="1" x14ac:dyDescent="0.25">
      <c r="A4213" t="s">
        <v>213</v>
      </c>
      <c r="B4213" t="s">
        <v>214</v>
      </c>
      <c r="D4213" t="s">
        <v>65</v>
      </c>
      <c r="E4213">
        <v>1</v>
      </c>
      <c r="F4213" s="2"/>
      <c r="G4213" s="2"/>
    </row>
    <row r="4214" spans="1:7" customFormat="1" x14ac:dyDescent="0.25">
      <c r="A4214" t="s">
        <v>215</v>
      </c>
      <c r="B4214" t="s">
        <v>216</v>
      </c>
      <c r="D4214" t="s">
        <v>14</v>
      </c>
      <c r="E4214">
        <v>4.4999999999999998E-2</v>
      </c>
      <c r="F4214" s="2"/>
      <c r="G4214" s="2"/>
    </row>
    <row r="4215" spans="1:7" customFormat="1" x14ac:dyDescent="0.25">
      <c r="A4215" t="s">
        <v>217</v>
      </c>
      <c r="B4215" t="s">
        <v>218</v>
      </c>
      <c r="D4215" t="s">
        <v>14</v>
      </c>
      <c r="E4215">
        <v>4.4999999999999998E-2</v>
      </c>
      <c r="F4215" s="2">
        <v>5418</v>
      </c>
      <c r="G4215" s="2">
        <v>243.81</v>
      </c>
    </row>
    <row r="4216" spans="1:7" customFormat="1" x14ac:dyDescent="0.25">
      <c r="A4216" t="s">
        <v>54</v>
      </c>
      <c r="B4216" t="s">
        <v>55</v>
      </c>
      <c r="D4216" t="s">
        <v>56</v>
      </c>
      <c r="E4216">
        <v>4.4999999999999998E-2</v>
      </c>
      <c r="F4216" s="2">
        <v>1543.99</v>
      </c>
      <c r="G4216" s="2">
        <v>69.48</v>
      </c>
    </row>
    <row r="4217" spans="1:7" customFormat="1" x14ac:dyDescent="0.25">
      <c r="A4217" t="s">
        <v>219</v>
      </c>
      <c r="B4217" t="s">
        <v>220</v>
      </c>
      <c r="D4217" t="s">
        <v>65</v>
      </c>
      <c r="E4217">
        <v>1.05</v>
      </c>
      <c r="F4217" s="2">
        <v>480</v>
      </c>
      <c r="G4217" s="2">
        <v>504</v>
      </c>
    </row>
    <row r="4218" spans="1:7" customFormat="1" x14ac:dyDescent="0.25">
      <c r="A4218" t="s">
        <v>221</v>
      </c>
      <c r="B4218" t="s">
        <v>222</v>
      </c>
      <c r="D4218" t="s">
        <v>65</v>
      </c>
      <c r="E4218">
        <v>0.01</v>
      </c>
      <c r="F4218" s="2">
        <v>670</v>
      </c>
      <c r="G4218" s="2">
        <v>6.7</v>
      </c>
    </row>
    <row r="4219" spans="1:7" customFormat="1" x14ac:dyDescent="0.25">
      <c r="A4219" t="s">
        <v>223</v>
      </c>
      <c r="B4219" t="s">
        <v>224</v>
      </c>
      <c r="D4219" t="s">
        <v>76</v>
      </c>
      <c r="E4219" s="1">
        <v>390000</v>
      </c>
      <c r="F4219" s="2">
        <v>12.63</v>
      </c>
      <c r="G4219" s="2"/>
    </row>
    <row r="4220" spans="1:7" customFormat="1" x14ac:dyDescent="0.25">
      <c r="F4220" s="2"/>
      <c r="G4220" s="2"/>
    </row>
    <row r="4221" spans="1:7" x14ac:dyDescent="0.25">
      <c r="A4221" s="3"/>
      <c r="B4221" s="3"/>
      <c r="C4221" s="3"/>
      <c r="D4221" s="5" t="s">
        <v>31</v>
      </c>
      <c r="E4221" s="3"/>
      <c r="F4221" s="4"/>
      <c r="G4221" s="4">
        <v>510.7</v>
      </c>
    </row>
    <row r="4222" spans="1:7" x14ac:dyDescent="0.25">
      <c r="A4222" s="3"/>
      <c r="B4222" s="3"/>
      <c r="C4222" s="3"/>
      <c r="D4222" s="5" t="s">
        <v>32</v>
      </c>
      <c r="E4222" s="3"/>
      <c r="F4222" s="4"/>
      <c r="G4222" s="4">
        <v>243.81</v>
      </c>
    </row>
    <row r="4223" spans="1:7" x14ac:dyDescent="0.25">
      <c r="A4223" s="3"/>
      <c r="B4223" s="3"/>
      <c r="C4223" s="3"/>
      <c r="D4223" s="5" t="s">
        <v>33</v>
      </c>
      <c r="E4223" s="3"/>
      <c r="F4223" s="4"/>
      <c r="G4223" s="4">
        <v>69.48</v>
      </c>
    </row>
    <row r="4224" spans="1:7" x14ac:dyDescent="0.25">
      <c r="A4224" s="3"/>
      <c r="B4224" s="3"/>
      <c r="C4224" s="3"/>
      <c r="D4224" s="5" t="s">
        <v>34</v>
      </c>
      <c r="E4224" s="3"/>
      <c r="F4224" s="4"/>
      <c r="G4224" s="4">
        <v>12.63</v>
      </c>
    </row>
    <row r="4225" spans="1:7" customFormat="1" x14ac:dyDescent="0.25">
      <c r="F4225" s="2"/>
      <c r="G4225" s="2"/>
    </row>
    <row r="4226" spans="1:7" x14ac:dyDescent="0.25">
      <c r="A4226" s="3"/>
      <c r="B4226" s="5"/>
      <c r="C4226" s="5"/>
      <c r="D4226" s="5" t="s">
        <v>35</v>
      </c>
      <c r="E4226" s="3"/>
      <c r="F4226" s="4"/>
      <c r="G4226" s="4">
        <v>836.62</v>
      </c>
    </row>
    <row r="4227" spans="1:7" x14ac:dyDescent="0.25">
      <c r="A4227" s="3"/>
      <c r="B4227" s="5"/>
      <c r="C4227" s="5"/>
      <c r="D4227" s="5" t="s">
        <v>36</v>
      </c>
      <c r="E4227" s="3"/>
      <c r="F4227" s="4"/>
      <c r="G4227" s="4">
        <v>2334169.7999999998</v>
      </c>
    </row>
    <row r="4228" spans="1:7" x14ac:dyDescent="0.25">
      <c r="A4228" s="6" t="s">
        <v>741</v>
      </c>
      <c r="B4228" s="6" t="s">
        <v>742</v>
      </c>
      <c r="C4228" s="6"/>
      <c r="D4228" s="6" t="s">
        <v>88</v>
      </c>
      <c r="E4228" s="7">
        <v>92</v>
      </c>
      <c r="F4228" s="7"/>
      <c r="G4228" s="7"/>
    </row>
    <row r="4229" spans="1:7" customFormat="1" x14ac:dyDescent="0.25">
      <c r="F4229" s="2"/>
      <c r="G4229" s="2"/>
    </row>
    <row r="4230" spans="1:7" x14ac:dyDescent="0.25">
      <c r="A4230" s="3"/>
      <c r="B4230" s="3"/>
      <c r="C4230" s="3"/>
      <c r="D4230" s="3"/>
      <c r="E4230" s="3"/>
      <c r="F4230" s="4"/>
      <c r="G4230" s="4"/>
    </row>
    <row r="4231" spans="1:7" x14ac:dyDescent="0.25">
      <c r="A4231" s="12" t="s">
        <v>5</v>
      </c>
      <c r="B4231" s="12" t="s">
        <v>6</v>
      </c>
      <c r="C4231" s="12"/>
      <c r="D4231" s="8" t="s">
        <v>7</v>
      </c>
      <c r="E4231" s="8" t="s">
        <v>8</v>
      </c>
      <c r="F4231" s="9" t="s">
        <v>4</v>
      </c>
      <c r="G4231" s="9" t="s">
        <v>1205</v>
      </c>
    </row>
    <row r="4232" spans="1:7" x14ac:dyDescent="0.25">
      <c r="F4232" s="8" t="s">
        <v>9</v>
      </c>
      <c r="G4232" s="8" t="s">
        <v>9</v>
      </c>
    </row>
    <row r="4233" spans="1:7" customFormat="1" x14ac:dyDescent="0.25">
      <c r="F4233" s="2"/>
      <c r="G4233" s="2"/>
    </row>
    <row r="4234" spans="1:7" customFormat="1" x14ac:dyDescent="0.25">
      <c r="A4234" t="s">
        <v>188</v>
      </c>
      <c r="B4234" t="s">
        <v>189</v>
      </c>
      <c r="D4234" t="s">
        <v>88</v>
      </c>
      <c r="E4234">
        <v>1</v>
      </c>
      <c r="F4234" s="2"/>
      <c r="G4234" s="2"/>
    </row>
    <row r="4235" spans="1:7" customFormat="1" x14ac:dyDescent="0.25">
      <c r="A4235" t="s">
        <v>190</v>
      </c>
      <c r="B4235" t="s">
        <v>191</v>
      </c>
      <c r="D4235" t="s">
        <v>14</v>
      </c>
      <c r="E4235">
        <v>2.5</v>
      </c>
      <c r="F4235" s="2"/>
      <c r="G4235" s="2"/>
    </row>
    <row r="4236" spans="1:7" customFormat="1" x14ac:dyDescent="0.25">
      <c r="A4236" t="s">
        <v>192</v>
      </c>
      <c r="B4236" t="s">
        <v>191</v>
      </c>
      <c r="D4236" t="s">
        <v>14</v>
      </c>
      <c r="E4236">
        <v>2.5</v>
      </c>
      <c r="F4236" s="2">
        <v>5418</v>
      </c>
      <c r="G4236" s="2">
        <v>13545</v>
      </c>
    </row>
    <row r="4237" spans="1:7" customFormat="1" x14ac:dyDescent="0.25">
      <c r="A4237" t="s">
        <v>54</v>
      </c>
      <c r="B4237" t="s">
        <v>55</v>
      </c>
      <c r="D4237" t="s">
        <v>56</v>
      </c>
      <c r="E4237">
        <v>2.5</v>
      </c>
      <c r="F4237" s="2">
        <v>1543.99</v>
      </c>
      <c r="G4237" s="2">
        <v>3859.98</v>
      </c>
    </row>
    <row r="4238" spans="1:7" customFormat="1" x14ac:dyDescent="0.25">
      <c r="A4238" t="s">
        <v>193</v>
      </c>
      <c r="B4238" t="s">
        <v>194</v>
      </c>
      <c r="D4238" t="s">
        <v>88</v>
      </c>
      <c r="E4238">
        <v>0.26300000000000001</v>
      </c>
      <c r="F4238" s="2">
        <v>12500</v>
      </c>
      <c r="G4238" s="2">
        <v>3281.25</v>
      </c>
    </row>
    <row r="4239" spans="1:7" customFormat="1" x14ac:dyDescent="0.25">
      <c r="A4239" t="s">
        <v>195</v>
      </c>
      <c r="B4239" t="s">
        <v>196</v>
      </c>
      <c r="D4239" t="s">
        <v>88</v>
      </c>
      <c r="E4239">
        <v>1</v>
      </c>
      <c r="F4239" s="2">
        <v>200</v>
      </c>
      <c r="G4239" s="2">
        <v>200</v>
      </c>
    </row>
    <row r="4240" spans="1:7" customFormat="1" x14ac:dyDescent="0.25">
      <c r="A4240" t="s">
        <v>197</v>
      </c>
      <c r="B4240" t="s">
        <v>198</v>
      </c>
      <c r="D4240" t="s">
        <v>79</v>
      </c>
      <c r="E4240">
        <v>4</v>
      </c>
      <c r="F4240" s="2">
        <v>60</v>
      </c>
      <c r="G4240" s="2">
        <v>240</v>
      </c>
    </row>
    <row r="4241" spans="1:7" customFormat="1" x14ac:dyDescent="0.25">
      <c r="A4241" t="s">
        <v>199</v>
      </c>
      <c r="B4241" t="s">
        <v>200</v>
      </c>
      <c r="D4241" t="s">
        <v>65</v>
      </c>
      <c r="E4241">
        <v>0.05</v>
      </c>
      <c r="F4241" s="2">
        <v>1200</v>
      </c>
      <c r="G4241" s="2">
        <v>60</v>
      </c>
    </row>
    <row r="4242" spans="1:7" customFormat="1" x14ac:dyDescent="0.25">
      <c r="A4242" t="s">
        <v>201</v>
      </c>
      <c r="B4242" t="s">
        <v>202</v>
      </c>
      <c r="D4242" t="s">
        <v>76</v>
      </c>
      <c r="E4242">
        <v>1E-3</v>
      </c>
      <c r="F4242" s="2">
        <v>390000</v>
      </c>
      <c r="G4242" s="2">
        <v>338.14</v>
      </c>
    </row>
    <row r="4243" spans="1:7" customFormat="1" x14ac:dyDescent="0.25">
      <c r="F4243" s="2"/>
      <c r="G4243" s="2"/>
    </row>
    <row r="4244" spans="1:7" x14ac:dyDescent="0.25">
      <c r="A4244" s="3"/>
      <c r="B4244" s="3"/>
      <c r="C4244" s="3"/>
      <c r="D4244" s="5" t="s">
        <v>31</v>
      </c>
      <c r="E4244" s="3"/>
      <c r="F4244" s="4"/>
      <c r="G4244" s="4">
        <v>3781.25</v>
      </c>
    </row>
    <row r="4245" spans="1:7" x14ac:dyDescent="0.25">
      <c r="A4245" s="3"/>
      <c r="B4245" s="3"/>
      <c r="C4245" s="3"/>
      <c r="D4245" s="5" t="s">
        <v>32</v>
      </c>
      <c r="E4245" s="3"/>
      <c r="F4245" s="4"/>
      <c r="G4245" s="4">
        <v>13545</v>
      </c>
    </row>
    <row r="4246" spans="1:7" x14ac:dyDescent="0.25">
      <c r="A4246" s="3"/>
      <c r="B4246" s="3"/>
      <c r="C4246" s="3"/>
      <c r="D4246" s="5" t="s">
        <v>33</v>
      </c>
      <c r="E4246" s="3"/>
      <c r="F4246" s="4"/>
      <c r="G4246" s="4">
        <v>3859.98</v>
      </c>
    </row>
    <row r="4247" spans="1:7" x14ac:dyDescent="0.25">
      <c r="A4247" s="3"/>
      <c r="B4247" s="3"/>
      <c r="C4247" s="3"/>
      <c r="D4247" s="5" t="s">
        <v>34</v>
      </c>
      <c r="E4247" s="3"/>
      <c r="F4247" s="4"/>
      <c r="G4247" s="4">
        <v>338.14</v>
      </c>
    </row>
    <row r="4248" spans="1:7" customFormat="1" x14ac:dyDescent="0.25">
      <c r="F4248" s="2"/>
      <c r="G4248" s="2"/>
    </row>
    <row r="4249" spans="1:7" x14ac:dyDescent="0.25">
      <c r="A4249" s="3"/>
      <c r="B4249" s="5"/>
      <c r="C4249" s="5"/>
      <c r="D4249" s="5" t="s">
        <v>35</v>
      </c>
      <c r="E4249" s="3"/>
      <c r="F4249" s="4"/>
      <c r="G4249" s="4">
        <v>21524.37</v>
      </c>
    </row>
    <row r="4250" spans="1:7" x14ac:dyDescent="0.25">
      <c r="A4250" s="3"/>
      <c r="B4250" s="5"/>
      <c r="C4250" s="5"/>
      <c r="D4250" s="5" t="s">
        <v>36</v>
      </c>
      <c r="E4250" s="3"/>
      <c r="F4250" s="4"/>
      <c r="G4250" s="4">
        <v>1980242.04</v>
      </c>
    </row>
    <row r="4251" spans="1:7" x14ac:dyDescent="0.25">
      <c r="A4251" s="6" t="s">
        <v>743</v>
      </c>
      <c r="B4251" s="6" t="s">
        <v>744</v>
      </c>
      <c r="C4251" s="6"/>
      <c r="D4251" s="6" t="s">
        <v>3</v>
      </c>
      <c r="E4251" s="7">
        <v>7</v>
      </c>
      <c r="F4251" s="7"/>
      <c r="G4251" s="7"/>
    </row>
    <row r="4252" spans="1:7" customFormat="1" x14ac:dyDescent="0.25">
      <c r="F4252" s="2"/>
      <c r="G4252" s="2"/>
    </row>
    <row r="4253" spans="1:7" x14ac:dyDescent="0.25">
      <c r="A4253" s="3"/>
      <c r="B4253" s="3"/>
      <c r="C4253" s="3"/>
      <c r="D4253" s="3"/>
      <c r="E4253" s="3"/>
      <c r="F4253" s="4"/>
      <c r="G4253" s="4"/>
    </row>
    <row r="4254" spans="1:7" x14ac:dyDescent="0.25">
      <c r="A4254" s="12" t="s">
        <v>5</v>
      </c>
      <c r="B4254" s="12" t="s">
        <v>6</v>
      </c>
      <c r="C4254" s="12"/>
      <c r="D4254" s="8" t="s">
        <v>7</v>
      </c>
      <c r="E4254" s="8" t="s">
        <v>8</v>
      </c>
      <c r="F4254" s="9" t="s">
        <v>4</v>
      </c>
      <c r="G4254" s="9" t="s">
        <v>1205</v>
      </c>
    </row>
    <row r="4255" spans="1:7" x14ac:dyDescent="0.25">
      <c r="F4255" s="8" t="s">
        <v>9</v>
      </c>
      <c r="G4255" s="8" t="s">
        <v>9</v>
      </c>
    </row>
    <row r="4256" spans="1:7" customFormat="1" x14ac:dyDescent="0.25">
      <c r="F4256" s="2"/>
      <c r="G4256" s="2"/>
    </row>
    <row r="4257" spans="1:7" customFormat="1" x14ac:dyDescent="0.25">
      <c r="A4257" t="s">
        <v>158</v>
      </c>
      <c r="B4257" t="s">
        <v>159</v>
      </c>
      <c r="D4257" t="s">
        <v>88</v>
      </c>
      <c r="E4257">
        <v>1</v>
      </c>
      <c r="F4257" s="2"/>
      <c r="G4257" s="2"/>
    </row>
    <row r="4258" spans="1:7" customFormat="1" x14ac:dyDescent="0.25">
      <c r="A4258" t="s">
        <v>50</v>
      </c>
      <c r="B4258" t="s">
        <v>51</v>
      </c>
      <c r="D4258" t="s">
        <v>14</v>
      </c>
      <c r="E4258">
        <v>2.4</v>
      </c>
      <c r="F4258" s="2"/>
      <c r="G4258" s="2"/>
    </row>
    <row r="4259" spans="1:7" customFormat="1" x14ac:dyDescent="0.25">
      <c r="A4259" t="s">
        <v>52</v>
      </c>
      <c r="B4259" t="s">
        <v>53</v>
      </c>
      <c r="D4259" t="s">
        <v>14</v>
      </c>
      <c r="E4259">
        <v>2.4</v>
      </c>
      <c r="F4259" s="2">
        <v>5418</v>
      </c>
      <c r="G4259" s="2">
        <v>13003.2</v>
      </c>
    </row>
    <row r="4260" spans="1:7" customFormat="1" x14ac:dyDescent="0.25">
      <c r="A4260" t="s">
        <v>54</v>
      </c>
      <c r="B4260" t="s">
        <v>55</v>
      </c>
      <c r="D4260" t="s">
        <v>56</v>
      </c>
      <c r="E4260">
        <v>2.4</v>
      </c>
      <c r="F4260" s="2">
        <v>1543.99</v>
      </c>
      <c r="G4260" s="2">
        <v>3705.58</v>
      </c>
    </row>
    <row r="4261" spans="1:7" customFormat="1" x14ac:dyDescent="0.25">
      <c r="A4261" t="s">
        <v>160</v>
      </c>
      <c r="B4261" t="s">
        <v>161</v>
      </c>
      <c r="D4261" t="s">
        <v>18</v>
      </c>
      <c r="E4261">
        <v>0.33300000000000002</v>
      </c>
      <c r="F4261" s="2"/>
      <c r="G4261" s="2"/>
    </row>
    <row r="4262" spans="1:7" customFormat="1" x14ac:dyDescent="0.25">
      <c r="A4262" t="s">
        <v>162</v>
      </c>
      <c r="B4262" t="s">
        <v>163</v>
      </c>
      <c r="D4262" t="s">
        <v>164</v>
      </c>
      <c r="E4262">
        <v>7.0000000000000001E-3</v>
      </c>
      <c r="F4262" s="2">
        <v>84000</v>
      </c>
      <c r="G4262" s="2">
        <v>559.44000000000005</v>
      </c>
    </row>
    <row r="4263" spans="1:7" customFormat="1" x14ac:dyDescent="0.25">
      <c r="A4263" t="s">
        <v>165</v>
      </c>
      <c r="B4263" t="s">
        <v>166</v>
      </c>
      <c r="D4263" t="s">
        <v>3</v>
      </c>
      <c r="E4263">
        <v>1.05</v>
      </c>
      <c r="F4263" s="2">
        <v>50500</v>
      </c>
      <c r="G4263" s="2">
        <v>53025</v>
      </c>
    </row>
    <row r="4264" spans="1:7" customFormat="1" x14ac:dyDescent="0.25">
      <c r="A4264" t="s">
        <v>167</v>
      </c>
      <c r="B4264" t="s">
        <v>168</v>
      </c>
      <c r="D4264" t="s">
        <v>3</v>
      </c>
      <c r="E4264">
        <v>1.05</v>
      </c>
      <c r="F4264" s="2">
        <v>8500</v>
      </c>
      <c r="G4264" s="2">
        <v>8925</v>
      </c>
    </row>
    <row r="4265" spans="1:7" customFormat="1" x14ac:dyDescent="0.25">
      <c r="A4265" t="s">
        <v>169</v>
      </c>
      <c r="B4265" t="s">
        <v>170</v>
      </c>
      <c r="D4265" t="s">
        <v>171</v>
      </c>
      <c r="E4265">
        <v>0.2</v>
      </c>
      <c r="F4265" s="2">
        <v>1799</v>
      </c>
      <c r="G4265" s="2">
        <v>359.8</v>
      </c>
    </row>
    <row r="4266" spans="1:7" customFormat="1" x14ac:dyDescent="0.25">
      <c r="A4266" t="s">
        <v>172</v>
      </c>
      <c r="B4266" t="s">
        <v>173</v>
      </c>
      <c r="D4266" t="s">
        <v>174</v>
      </c>
      <c r="E4266">
        <v>0.02</v>
      </c>
      <c r="F4266" s="2">
        <v>95000</v>
      </c>
      <c r="G4266" s="2">
        <v>1900</v>
      </c>
    </row>
    <row r="4267" spans="1:7" customFormat="1" x14ac:dyDescent="0.25">
      <c r="F4267" s="2"/>
      <c r="G4267" s="2"/>
    </row>
    <row r="4268" spans="1:7" x14ac:dyDescent="0.25">
      <c r="A4268" s="3"/>
      <c r="B4268" s="3"/>
      <c r="C4268" s="3"/>
      <c r="D4268" s="5" t="s">
        <v>31</v>
      </c>
      <c r="E4268" s="3"/>
      <c r="F4268" s="4"/>
      <c r="G4268" s="4">
        <v>64209.8</v>
      </c>
    </row>
    <row r="4269" spans="1:7" x14ac:dyDescent="0.25">
      <c r="A4269" s="3"/>
      <c r="B4269" s="3"/>
      <c r="C4269" s="3"/>
      <c r="D4269" s="5" t="s">
        <v>32</v>
      </c>
      <c r="E4269" s="3"/>
      <c r="F4269" s="4"/>
      <c r="G4269" s="4">
        <v>13003.2</v>
      </c>
    </row>
    <row r="4270" spans="1:7" x14ac:dyDescent="0.25">
      <c r="A4270" s="3"/>
      <c r="B4270" s="3"/>
      <c r="C4270" s="3"/>
      <c r="D4270" s="5" t="s">
        <v>33</v>
      </c>
      <c r="E4270" s="3"/>
      <c r="F4270" s="4"/>
      <c r="G4270" s="4">
        <v>4265.0200000000004</v>
      </c>
    </row>
    <row r="4271" spans="1:7" customFormat="1" x14ac:dyDescent="0.25">
      <c r="F4271" s="2"/>
      <c r="G4271" s="2"/>
    </row>
    <row r="4272" spans="1:7" x14ac:dyDescent="0.25">
      <c r="A4272" s="3"/>
      <c r="B4272" s="5"/>
      <c r="C4272" s="5"/>
      <c r="D4272" s="5" t="s">
        <v>35</v>
      </c>
      <c r="E4272" s="3"/>
      <c r="F4272" s="4"/>
      <c r="G4272" s="4">
        <v>81478.58</v>
      </c>
    </row>
    <row r="4273" spans="1:7" x14ac:dyDescent="0.25">
      <c r="A4273" s="3"/>
      <c r="B4273" s="5"/>
      <c r="C4273" s="5"/>
      <c r="D4273" s="5" t="s">
        <v>36</v>
      </c>
      <c r="E4273" s="3"/>
      <c r="F4273" s="4"/>
      <c r="G4273" s="4">
        <v>570350.06000000006</v>
      </c>
    </row>
    <row r="4274" spans="1:7" x14ac:dyDescent="0.25">
      <c r="A4274" s="6" t="s">
        <v>745</v>
      </c>
      <c r="B4274" s="6" t="s">
        <v>600</v>
      </c>
      <c r="C4274" s="6"/>
      <c r="D4274" s="6" t="s">
        <v>88</v>
      </c>
      <c r="E4274" s="7">
        <v>132</v>
      </c>
      <c r="F4274" s="7"/>
      <c r="G4274" s="7"/>
    </row>
    <row r="4275" spans="1:7" customFormat="1" x14ac:dyDescent="0.25">
      <c r="F4275" s="2"/>
      <c r="G4275" s="2"/>
    </row>
    <row r="4276" spans="1:7" x14ac:dyDescent="0.25">
      <c r="A4276" s="3"/>
      <c r="B4276" s="3"/>
      <c r="C4276" s="3"/>
      <c r="D4276" s="3"/>
      <c r="E4276" s="3"/>
      <c r="F4276" s="4"/>
      <c r="G4276" s="4"/>
    </row>
    <row r="4277" spans="1:7" x14ac:dyDescent="0.25">
      <c r="A4277" s="12" t="s">
        <v>5</v>
      </c>
      <c r="B4277" s="12" t="s">
        <v>6</v>
      </c>
      <c r="C4277" s="12"/>
      <c r="D4277" s="8" t="s">
        <v>7</v>
      </c>
      <c r="E4277" s="8" t="s">
        <v>8</v>
      </c>
      <c r="F4277" s="9" t="s">
        <v>4</v>
      </c>
      <c r="G4277" s="9" t="s">
        <v>1205</v>
      </c>
    </row>
    <row r="4278" spans="1:7" x14ac:dyDescent="0.25">
      <c r="F4278" s="8" t="s">
        <v>9</v>
      </c>
      <c r="G4278" s="8" t="s">
        <v>9</v>
      </c>
    </row>
    <row r="4279" spans="1:7" customFormat="1" x14ac:dyDescent="0.25">
      <c r="F4279" s="2"/>
      <c r="G4279" s="2"/>
    </row>
    <row r="4280" spans="1:7" customFormat="1" x14ac:dyDescent="0.25">
      <c r="A4280" t="s">
        <v>601</v>
      </c>
      <c r="B4280" t="s">
        <v>602</v>
      </c>
      <c r="D4280" t="s">
        <v>88</v>
      </c>
      <c r="E4280">
        <v>1.05</v>
      </c>
      <c r="F4280" s="2">
        <v>148000</v>
      </c>
      <c r="G4280" s="2">
        <v>155400</v>
      </c>
    </row>
    <row r="4281" spans="1:7" customFormat="1" x14ac:dyDescent="0.25">
      <c r="F4281" s="2"/>
      <c r="G4281" s="2"/>
    </row>
    <row r="4282" spans="1:7" x14ac:dyDescent="0.25">
      <c r="A4282" s="3"/>
      <c r="B4282" s="3"/>
      <c r="C4282" s="3"/>
      <c r="D4282" s="5" t="s">
        <v>34</v>
      </c>
      <c r="E4282" s="3"/>
      <c r="F4282" s="4"/>
      <c r="G4282" s="4">
        <v>155400</v>
      </c>
    </row>
    <row r="4283" spans="1:7" customFormat="1" x14ac:dyDescent="0.25">
      <c r="F4283" s="2"/>
      <c r="G4283" s="2"/>
    </row>
    <row r="4284" spans="1:7" x14ac:dyDescent="0.25">
      <c r="A4284" s="3"/>
      <c r="B4284" s="5"/>
      <c r="C4284" s="5"/>
      <c r="D4284" s="5" t="s">
        <v>35</v>
      </c>
      <c r="E4284" s="3"/>
      <c r="F4284" s="4"/>
      <c r="G4284" s="4">
        <v>155400</v>
      </c>
    </row>
    <row r="4285" spans="1:7" x14ac:dyDescent="0.25">
      <c r="A4285" s="3"/>
      <c r="B4285" s="5"/>
      <c r="C4285" s="5"/>
      <c r="D4285" s="5" t="s">
        <v>36</v>
      </c>
      <c r="E4285" s="3"/>
      <c r="F4285" s="4"/>
      <c r="G4285" s="4">
        <v>20512800</v>
      </c>
    </row>
    <row r="4286" spans="1:7" x14ac:dyDescent="0.25">
      <c r="A4286" s="6" t="s">
        <v>746</v>
      </c>
      <c r="B4286" s="6" t="s">
        <v>604</v>
      </c>
      <c r="C4286" s="6"/>
      <c r="D4286" s="6" t="s">
        <v>65</v>
      </c>
      <c r="E4286" s="7">
        <v>7708</v>
      </c>
      <c r="F4286" s="7"/>
      <c r="G4286" s="7"/>
    </row>
    <row r="4287" spans="1:7" customFormat="1" x14ac:dyDescent="0.25">
      <c r="F4287" s="2"/>
      <c r="G4287" s="2"/>
    </row>
    <row r="4288" spans="1:7" x14ac:dyDescent="0.25">
      <c r="A4288" s="3"/>
      <c r="B4288" s="3"/>
      <c r="C4288" s="3"/>
      <c r="D4288" s="3"/>
      <c r="E4288" s="3"/>
      <c r="F4288" s="4"/>
      <c r="G4288" s="4"/>
    </row>
    <row r="4289" spans="1:7" x14ac:dyDescent="0.25">
      <c r="A4289" s="12" t="s">
        <v>5</v>
      </c>
      <c r="B4289" s="12" t="s">
        <v>6</v>
      </c>
      <c r="C4289" s="12"/>
      <c r="D4289" s="8" t="s">
        <v>7</v>
      </c>
      <c r="E4289" s="8" t="s">
        <v>8</v>
      </c>
      <c r="F4289" s="9" t="s">
        <v>4</v>
      </c>
      <c r="G4289" s="9" t="s">
        <v>1205</v>
      </c>
    </row>
    <row r="4290" spans="1:7" x14ac:dyDescent="0.25">
      <c r="F4290" s="8" t="s">
        <v>9</v>
      </c>
      <c r="G4290" s="8" t="s">
        <v>9</v>
      </c>
    </row>
    <row r="4291" spans="1:7" customFormat="1" x14ac:dyDescent="0.25">
      <c r="F4291" s="2"/>
      <c r="G4291" s="2"/>
    </row>
    <row r="4292" spans="1:7" customFormat="1" x14ac:dyDescent="0.25">
      <c r="A4292" t="s">
        <v>574</v>
      </c>
      <c r="B4292" t="s">
        <v>575</v>
      </c>
      <c r="D4292" t="s">
        <v>65</v>
      </c>
      <c r="E4292">
        <v>1</v>
      </c>
      <c r="F4292" s="2"/>
      <c r="G4292" s="2"/>
    </row>
    <row r="4293" spans="1:7" customFormat="1" x14ac:dyDescent="0.25">
      <c r="A4293" t="s">
        <v>304</v>
      </c>
      <c r="B4293" t="s">
        <v>305</v>
      </c>
      <c r="D4293" t="s">
        <v>14</v>
      </c>
      <c r="E4293">
        <v>7.4999999999999997E-2</v>
      </c>
      <c r="F4293" s="2"/>
      <c r="G4293" s="2"/>
    </row>
    <row r="4294" spans="1:7" customFormat="1" x14ac:dyDescent="0.25">
      <c r="A4294" t="s">
        <v>306</v>
      </c>
      <c r="B4294" t="s">
        <v>305</v>
      </c>
      <c r="D4294" t="s">
        <v>14</v>
      </c>
      <c r="E4294">
        <v>7.4999999999999997E-2</v>
      </c>
      <c r="F4294" s="2">
        <v>6383</v>
      </c>
      <c r="G4294" s="2">
        <v>478.73</v>
      </c>
    </row>
    <row r="4295" spans="1:7" customFormat="1" x14ac:dyDescent="0.25">
      <c r="A4295" t="s">
        <v>54</v>
      </c>
      <c r="B4295" t="s">
        <v>55</v>
      </c>
      <c r="D4295" t="s">
        <v>56</v>
      </c>
      <c r="E4295">
        <v>7.4999999999999997E-2</v>
      </c>
      <c r="F4295" s="2">
        <v>1543.99</v>
      </c>
      <c r="G4295" s="2">
        <v>115.8</v>
      </c>
    </row>
    <row r="4296" spans="1:7" customFormat="1" x14ac:dyDescent="0.25">
      <c r="A4296" t="s">
        <v>307</v>
      </c>
      <c r="B4296" t="s">
        <v>308</v>
      </c>
      <c r="D4296" t="s">
        <v>246</v>
      </c>
      <c r="E4296">
        <v>0.01</v>
      </c>
      <c r="F4296" s="2"/>
      <c r="G4296" s="2"/>
    </row>
    <row r="4297" spans="1:7" customFormat="1" x14ac:dyDescent="0.25">
      <c r="A4297" t="s">
        <v>247</v>
      </c>
      <c r="B4297" t="s">
        <v>248</v>
      </c>
      <c r="D4297" t="s">
        <v>14</v>
      </c>
      <c r="E4297">
        <v>2E-3</v>
      </c>
      <c r="F4297" s="2"/>
      <c r="G4297" s="2"/>
    </row>
    <row r="4298" spans="1:7" customFormat="1" x14ac:dyDescent="0.25">
      <c r="A4298" t="s">
        <v>249</v>
      </c>
      <c r="B4298" t="s">
        <v>248</v>
      </c>
      <c r="D4298" t="s">
        <v>14</v>
      </c>
      <c r="E4298">
        <v>2E-3</v>
      </c>
      <c r="F4298" s="2">
        <v>5418</v>
      </c>
      <c r="G4298" s="2">
        <v>10.84</v>
      </c>
    </row>
    <row r="4299" spans="1:7" customFormat="1" x14ac:dyDescent="0.25">
      <c r="A4299" t="s">
        <v>54</v>
      </c>
      <c r="B4299" t="s">
        <v>55</v>
      </c>
      <c r="D4299" t="s">
        <v>56</v>
      </c>
      <c r="E4299">
        <v>2E-3</v>
      </c>
      <c r="F4299" s="2">
        <v>1543.99</v>
      </c>
      <c r="G4299" s="2">
        <v>3.09</v>
      </c>
    </row>
    <row r="4300" spans="1:7" customFormat="1" x14ac:dyDescent="0.25">
      <c r="A4300" t="s">
        <v>279</v>
      </c>
      <c r="B4300" t="s">
        <v>280</v>
      </c>
      <c r="D4300" t="s">
        <v>88</v>
      </c>
      <c r="E4300" s="1">
        <v>2912</v>
      </c>
      <c r="F4300" s="2">
        <v>0.65</v>
      </c>
      <c r="G4300" s="2"/>
    </row>
    <row r="4301" spans="1:7" customFormat="1" x14ac:dyDescent="0.25">
      <c r="A4301" t="s">
        <v>290</v>
      </c>
      <c r="B4301" t="s">
        <v>291</v>
      </c>
      <c r="D4301" t="s">
        <v>65</v>
      </c>
      <c r="E4301">
        <v>3.2000000000000001E-2</v>
      </c>
      <c r="F4301" s="2">
        <v>300</v>
      </c>
      <c r="G4301" s="2">
        <v>9.4499999999999993</v>
      </c>
    </row>
    <row r="4302" spans="1:7" customFormat="1" x14ac:dyDescent="0.25">
      <c r="A4302" t="s">
        <v>466</v>
      </c>
      <c r="B4302" t="s">
        <v>467</v>
      </c>
      <c r="D4302" t="s">
        <v>65</v>
      </c>
      <c r="E4302">
        <v>1</v>
      </c>
      <c r="F4302" s="2">
        <v>1532</v>
      </c>
      <c r="G4302" s="2">
        <v>1532</v>
      </c>
    </row>
    <row r="4303" spans="1:7" customFormat="1" x14ac:dyDescent="0.25">
      <c r="A4303" t="s">
        <v>311</v>
      </c>
      <c r="B4303" t="s">
        <v>312</v>
      </c>
      <c r="D4303" t="s">
        <v>65</v>
      </c>
      <c r="E4303">
        <v>2.5000000000000001E-2</v>
      </c>
      <c r="F4303" s="2"/>
      <c r="G4303" s="2"/>
    </row>
    <row r="4304" spans="1:7" customFormat="1" x14ac:dyDescent="0.25">
      <c r="A4304" t="s">
        <v>313</v>
      </c>
      <c r="B4304" t="s">
        <v>314</v>
      </c>
      <c r="D4304" t="s">
        <v>65</v>
      </c>
      <c r="E4304">
        <v>1.05</v>
      </c>
      <c r="F4304" s="2">
        <v>50</v>
      </c>
      <c r="G4304" s="2">
        <v>52.5</v>
      </c>
    </row>
    <row r="4305" spans="1:7" customFormat="1" x14ac:dyDescent="0.25">
      <c r="A4305" t="s">
        <v>315</v>
      </c>
      <c r="B4305" t="s">
        <v>316</v>
      </c>
      <c r="D4305" t="s">
        <v>79</v>
      </c>
      <c r="E4305" s="1">
        <v>390000</v>
      </c>
      <c r="F4305" s="2">
        <v>34.57</v>
      </c>
      <c r="G4305" s="2"/>
    </row>
    <row r="4306" spans="1:7" customFormat="1" x14ac:dyDescent="0.25">
      <c r="F4306" s="2"/>
      <c r="G4306" s="2"/>
    </row>
    <row r="4307" spans="1:7" x14ac:dyDescent="0.25">
      <c r="A4307" s="3"/>
      <c r="B4307" s="3"/>
      <c r="C4307" s="3"/>
      <c r="D4307" s="5" t="s">
        <v>31</v>
      </c>
      <c r="E4307" s="3"/>
      <c r="F4307" s="4"/>
      <c r="G4307" s="4">
        <v>1594.6</v>
      </c>
    </row>
    <row r="4308" spans="1:7" x14ac:dyDescent="0.25">
      <c r="A4308" s="3"/>
      <c r="B4308" s="3"/>
      <c r="C4308" s="3"/>
      <c r="D4308" s="5" t="s">
        <v>32</v>
      </c>
      <c r="E4308" s="3"/>
      <c r="F4308" s="4"/>
      <c r="G4308" s="4">
        <v>489.57</v>
      </c>
    </row>
    <row r="4309" spans="1:7" x14ac:dyDescent="0.25">
      <c r="A4309" s="3"/>
      <c r="B4309" s="3"/>
      <c r="C4309" s="3"/>
      <c r="D4309" s="5" t="s">
        <v>33</v>
      </c>
      <c r="E4309" s="3"/>
      <c r="F4309" s="4"/>
      <c r="G4309" s="4">
        <v>118.89</v>
      </c>
    </row>
    <row r="4310" spans="1:7" x14ac:dyDescent="0.25">
      <c r="A4310" s="3"/>
      <c r="B4310" s="3"/>
      <c r="C4310" s="3"/>
      <c r="D4310" s="5" t="s">
        <v>34</v>
      </c>
      <c r="E4310" s="3"/>
      <c r="F4310" s="4"/>
      <c r="G4310" s="4">
        <v>34.57</v>
      </c>
    </row>
    <row r="4311" spans="1:7" customFormat="1" x14ac:dyDescent="0.25">
      <c r="F4311" s="2"/>
      <c r="G4311" s="2"/>
    </row>
    <row r="4312" spans="1:7" x14ac:dyDescent="0.25">
      <c r="A4312" s="3"/>
      <c r="B4312" s="5"/>
      <c r="C4312" s="5"/>
      <c r="D4312" s="5" t="s">
        <v>35</v>
      </c>
      <c r="E4312" s="3"/>
      <c r="F4312" s="4"/>
      <c r="G4312" s="4">
        <v>2234.13</v>
      </c>
    </row>
    <row r="4313" spans="1:7" x14ac:dyDescent="0.25">
      <c r="A4313" s="3"/>
      <c r="B4313" s="5"/>
      <c r="C4313" s="5"/>
      <c r="D4313" s="5" t="s">
        <v>36</v>
      </c>
      <c r="E4313" s="3"/>
      <c r="F4313" s="4"/>
      <c r="G4313" s="4">
        <v>17220674.039999999</v>
      </c>
    </row>
    <row r="4314" spans="1:7" x14ac:dyDescent="0.25">
      <c r="A4314" s="6" t="s">
        <v>747</v>
      </c>
      <c r="B4314" s="6" t="s">
        <v>606</v>
      </c>
      <c r="C4314" s="6"/>
      <c r="D4314" s="6" t="s">
        <v>65</v>
      </c>
      <c r="E4314" s="7">
        <v>780</v>
      </c>
      <c r="F4314" s="7"/>
      <c r="G4314" s="7"/>
    </row>
    <row r="4315" spans="1:7" customFormat="1" x14ac:dyDescent="0.25">
      <c r="F4315" s="2"/>
      <c r="G4315" s="2"/>
    </row>
    <row r="4316" spans="1:7" x14ac:dyDescent="0.25">
      <c r="A4316" s="3"/>
      <c r="B4316" s="3"/>
      <c r="C4316" s="3"/>
      <c r="D4316" s="3"/>
      <c r="E4316" s="3"/>
      <c r="F4316" s="4"/>
      <c r="G4316" s="4"/>
    </row>
    <row r="4317" spans="1:7" x14ac:dyDescent="0.25">
      <c r="A4317" s="12" t="s">
        <v>5</v>
      </c>
      <c r="B4317" s="12" t="s">
        <v>6</v>
      </c>
      <c r="C4317" s="12"/>
      <c r="D4317" s="8" t="s">
        <v>7</v>
      </c>
      <c r="E4317" s="8" t="s">
        <v>8</v>
      </c>
      <c r="F4317" s="9" t="s">
        <v>4</v>
      </c>
      <c r="G4317" s="9" t="s">
        <v>1205</v>
      </c>
    </row>
    <row r="4318" spans="1:7" x14ac:dyDescent="0.25">
      <c r="F4318" s="8" t="s">
        <v>9</v>
      </c>
      <c r="G4318" s="8" t="s">
        <v>9</v>
      </c>
    </row>
    <row r="4319" spans="1:7" customFormat="1" x14ac:dyDescent="0.25">
      <c r="F4319" s="2"/>
      <c r="G4319" s="2"/>
    </row>
    <row r="4320" spans="1:7" customFormat="1" x14ac:dyDescent="0.25">
      <c r="A4320" t="s">
        <v>574</v>
      </c>
      <c r="B4320" t="s">
        <v>575</v>
      </c>
      <c r="D4320" t="s">
        <v>65</v>
      </c>
      <c r="E4320">
        <v>1</v>
      </c>
      <c r="F4320" s="2"/>
      <c r="G4320" s="2"/>
    </row>
    <row r="4321" spans="1:7" customFormat="1" x14ac:dyDescent="0.25">
      <c r="A4321" t="s">
        <v>304</v>
      </c>
      <c r="B4321" t="s">
        <v>305</v>
      </c>
      <c r="D4321" t="s">
        <v>14</v>
      </c>
      <c r="E4321">
        <v>7.4999999999999997E-2</v>
      </c>
      <c r="F4321" s="2"/>
      <c r="G4321" s="2"/>
    </row>
    <row r="4322" spans="1:7" customFormat="1" x14ac:dyDescent="0.25">
      <c r="A4322" t="s">
        <v>306</v>
      </c>
      <c r="B4322" t="s">
        <v>305</v>
      </c>
      <c r="D4322" t="s">
        <v>14</v>
      </c>
      <c r="E4322">
        <v>7.4999999999999997E-2</v>
      </c>
      <c r="F4322" s="2">
        <v>6383</v>
      </c>
      <c r="G4322" s="2">
        <v>478.73</v>
      </c>
    </row>
    <row r="4323" spans="1:7" customFormat="1" x14ac:dyDescent="0.25">
      <c r="A4323" t="s">
        <v>54</v>
      </c>
      <c r="B4323" t="s">
        <v>55</v>
      </c>
      <c r="D4323" t="s">
        <v>56</v>
      </c>
      <c r="E4323">
        <v>7.4999999999999997E-2</v>
      </c>
      <c r="F4323" s="2">
        <v>1543.99</v>
      </c>
      <c r="G4323" s="2">
        <v>115.8</v>
      </c>
    </row>
    <row r="4324" spans="1:7" customFormat="1" x14ac:dyDescent="0.25">
      <c r="A4324" t="s">
        <v>307</v>
      </c>
      <c r="B4324" t="s">
        <v>308</v>
      </c>
      <c r="D4324" t="s">
        <v>246</v>
      </c>
      <c r="E4324">
        <v>0.01</v>
      </c>
      <c r="F4324" s="2"/>
      <c r="G4324" s="2"/>
    </row>
    <row r="4325" spans="1:7" customFormat="1" x14ac:dyDescent="0.25">
      <c r="A4325" t="s">
        <v>247</v>
      </c>
      <c r="B4325" t="s">
        <v>248</v>
      </c>
      <c r="D4325" t="s">
        <v>14</v>
      </c>
      <c r="E4325">
        <v>2E-3</v>
      </c>
      <c r="F4325" s="2"/>
      <c r="G4325" s="2"/>
    </row>
    <row r="4326" spans="1:7" customFormat="1" x14ac:dyDescent="0.25">
      <c r="A4326" t="s">
        <v>249</v>
      </c>
      <c r="B4326" t="s">
        <v>248</v>
      </c>
      <c r="D4326" t="s">
        <v>14</v>
      </c>
      <c r="E4326">
        <v>2E-3</v>
      </c>
      <c r="F4326" s="2">
        <v>5418</v>
      </c>
      <c r="G4326" s="2">
        <v>10.84</v>
      </c>
    </row>
    <row r="4327" spans="1:7" customFormat="1" x14ac:dyDescent="0.25">
      <c r="A4327" t="s">
        <v>54</v>
      </c>
      <c r="B4327" t="s">
        <v>55</v>
      </c>
      <c r="D4327" t="s">
        <v>56</v>
      </c>
      <c r="E4327">
        <v>2E-3</v>
      </c>
      <c r="F4327" s="2">
        <v>1543.99</v>
      </c>
      <c r="G4327" s="2">
        <v>3.09</v>
      </c>
    </row>
    <row r="4328" spans="1:7" customFormat="1" x14ac:dyDescent="0.25">
      <c r="A4328" t="s">
        <v>279</v>
      </c>
      <c r="B4328" t="s">
        <v>280</v>
      </c>
      <c r="D4328" t="s">
        <v>88</v>
      </c>
      <c r="E4328" s="1">
        <v>2912</v>
      </c>
      <c r="F4328" s="2">
        <v>0.65</v>
      </c>
      <c r="G4328" s="2"/>
    </row>
    <row r="4329" spans="1:7" customFormat="1" x14ac:dyDescent="0.25">
      <c r="A4329" t="s">
        <v>290</v>
      </c>
      <c r="B4329" t="s">
        <v>291</v>
      </c>
      <c r="D4329" t="s">
        <v>65</v>
      </c>
      <c r="E4329">
        <v>3.2000000000000001E-2</v>
      </c>
      <c r="F4329" s="2">
        <v>300</v>
      </c>
      <c r="G4329" s="2">
        <v>9.4499999999999993</v>
      </c>
    </row>
    <row r="4330" spans="1:7" customFormat="1" x14ac:dyDescent="0.25">
      <c r="A4330" t="s">
        <v>466</v>
      </c>
      <c r="B4330" t="s">
        <v>467</v>
      </c>
      <c r="D4330" t="s">
        <v>65</v>
      </c>
      <c r="E4330">
        <v>1</v>
      </c>
      <c r="F4330" s="2">
        <v>1532</v>
      </c>
      <c r="G4330" s="2">
        <v>1532</v>
      </c>
    </row>
    <row r="4331" spans="1:7" customFormat="1" x14ac:dyDescent="0.25">
      <c r="A4331" t="s">
        <v>311</v>
      </c>
      <c r="B4331" t="s">
        <v>312</v>
      </c>
      <c r="D4331" t="s">
        <v>65</v>
      </c>
      <c r="E4331">
        <v>2.5000000000000001E-2</v>
      </c>
      <c r="F4331" s="2"/>
      <c r="G4331" s="2"/>
    </row>
    <row r="4332" spans="1:7" customFormat="1" x14ac:dyDescent="0.25">
      <c r="A4332" t="s">
        <v>313</v>
      </c>
      <c r="B4332" t="s">
        <v>314</v>
      </c>
      <c r="D4332" t="s">
        <v>65</v>
      </c>
      <c r="E4332">
        <v>1.05</v>
      </c>
      <c r="F4332" s="2">
        <v>50</v>
      </c>
      <c r="G4332" s="2">
        <v>52.5</v>
      </c>
    </row>
    <row r="4333" spans="1:7" customFormat="1" x14ac:dyDescent="0.25">
      <c r="A4333" t="s">
        <v>315</v>
      </c>
      <c r="B4333" t="s">
        <v>316</v>
      </c>
      <c r="D4333" t="s">
        <v>79</v>
      </c>
      <c r="E4333" s="1">
        <v>390000</v>
      </c>
      <c r="F4333" s="2">
        <v>34.57</v>
      </c>
      <c r="G4333" s="2"/>
    </row>
    <row r="4334" spans="1:7" customFormat="1" x14ac:dyDescent="0.25">
      <c r="F4334" s="2"/>
      <c r="G4334" s="2"/>
    </row>
    <row r="4335" spans="1:7" x14ac:dyDescent="0.25">
      <c r="A4335" s="3"/>
      <c r="B4335" s="3"/>
      <c r="C4335" s="3"/>
      <c r="D4335" s="5" t="s">
        <v>31</v>
      </c>
      <c r="E4335" s="3"/>
      <c r="F4335" s="4"/>
      <c r="G4335" s="4">
        <v>1594.6</v>
      </c>
    </row>
    <row r="4336" spans="1:7" x14ac:dyDescent="0.25">
      <c r="A4336" s="3"/>
      <c r="B4336" s="3"/>
      <c r="C4336" s="3"/>
      <c r="D4336" s="5" t="s">
        <v>32</v>
      </c>
      <c r="E4336" s="3"/>
      <c r="F4336" s="4"/>
      <c r="G4336" s="4">
        <v>489.57</v>
      </c>
    </row>
    <row r="4337" spans="1:7" x14ac:dyDescent="0.25">
      <c r="A4337" s="3"/>
      <c r="B4337" s="3"/>
      <c r="C4337" s="3"/>
      <c r="D4337" s="5" t="s">
        <v>33</v>
      </c>
      <c r="E4337" s="3"/>
      <c r="F4337" s="4"/>
      <c r="G4337" s="4">
        <v>118.89</v>
      </c>
    </row>
    <row r="4338" spans="1:7" x14ac:dyDescent="0.25">
      <c r="A4338" s="3"/>
      <c r="B4338" s="3"/>
      <c r="C4338" s="3"/>
      <c r="D4338" s="5" t="s">
        <v>34</v>
      </c>
      <c r="E4338" s="3"/>
      <c r="F4338" s="4"/>
      <c r="G4338" s="4">
        <v>34.57</v>
      </c>
    </row>
    <row r="4339" spans="1:7" customFormat="1" x14ac:dyDescent="0.25">
      <c r="F4339" s="2"/>
      <c r="G4339" s="2"/>
    </row>
    <row r="4340" spans="1:7" x14ac:dyDescent="0.25">
      <c r="A4340" s="3"/>
      <c r="B4340" s="5"/>
      <c r="C4340" s="5"/>
      <c r="D4340" s="5" t="s">
        <v>35</v>
      </c>
      <c r="E4340" s="3"/>
      <c r="F4340" s="4"/>
      <c r="G4340" s="4">
        <v>2234.13</v>
      </c>
    </row>
    <row r="4341" spans="1:7" x14ac:dyDescent="0.25">
      <c r="A4341" s="3"/>
      <c r="B4341" s="5"/>
      <c r="C4341" s="5"/>
      <c r="D4341" s="5" t="s">
        <v>36</v>
      </c>
      <c r="E4341" s="3"/>
      <c r="F4341" s="4"/>
      <c r="G4341" s="4">
        <v>1742621.4</v>
      </c>
    </row>
    <row r="4342" spans="1:7" x14ac:dyDescent="0.25">
      <c r="A4342" s="6" t="s">
        <v>748</v>
      </c>
      <c r="B4342" s="6" t="s">
        <v>608</v>
      </c>
      <c r="C4342" s="6"/>
      <c r="D4342" s="6" t="s">
        <v>88</v>
      </c>
      <c r="E4342" s="7">
        <v>185</v>
      </c>
      <c r="F4342" s="7"/>
      <c r="G4342" s="7"/>
    </row>
    <row r="4343" spans="1:7" customFormat="1" x14ac:dyDescent="0.25">
      <c r="F4343" s="2"/>
      <c r="G4343" s="2"/>
    </row>
    <row r="4344" spans="1:7" x14ac:dyDescent="0.25">
      <c r="A4344" s="3"/>
      <c r="B4344" s="3"/>
      <c r="C4344" s="3"/>
      <c r="D4344" s="3"/>
      <c r="E4344" s="3"/>
      <c r="F4344" s="4"/>
      <c r="G4344" s="4"/>
    </row>
    <row r="4345" spans="1:7" x14ac:dyDescent="0.25">
      <c r="A4345" s="12" t="s">
        <v>5</v>
      </c>
      <c r="B4345" s="12" t="s">
        <v>6</v>
      </c>
      <c r="C4345" s="12"/>
      <c r="D4345" s="8" t="s">
        <v>7</v>
      </c>
      <c r="E4345" s="8" t="s">
        <v>8</v>
      </c>
      <c r="F4345" s="9" t="s">
        <v>4</v>
      </c>
      <c r="G4345" s="9" t="s">
        <v>1205</v>
      </c>
    </row>
    <row r="4346" spans="1:7" x14ac:dyDescent="0.25">
      <c r="F4346" s="8" t="s">
        <v>9</v>
      </c>
      <c r="G4346" s="8" t="s">
        <v>9</v>
      </c>
    </row>
    <row r="4347" spans="1:7" customFormat="1" x14ac:dyDescent="0.25">
      <c r="F4347" s="2"/>
      <c r="G4347" s="2"/>
    </row>
    <row r="4348" spans="1:7" customFormat="1" x14ac:dyDescent="0.25">
      <c r="A4348" t="s">
        <v>609</v>
      </c>
      <c r="B4348" t="s">
        <v>610</v>
      </c>
      <c r="D4348" t="s">
        <v>59</v>
      </c>
      <c r="E4348">
        <v>1</v>
      </c>
      <c r="F4348" s="2"/>
      <c r="G4348" s="2"/>
    </row>
    <row r="4349" spans="1:7" customFormat="1" x14ac:dyDescent="0.25">
      <c r="A4349" t="s">
        <v>111</v>
      </c>
      <c r="B4349" t="s">
        <v>112</v>
      </c>
      <c r="D4349" t="s">
        <v>14</v>
      </c>
      <c r="E4349">
        <v>1.2</v>
      </c>
      <c r="F4349" s="2"/>
      <c r="G4349" s="2"/>
    </row>
    <row r="4350" spans="1:7" customFormat="1" x14ac:dyDescent="0.25">
      <c r="A4350" t="s">
        <v>113</v>
      </c>
      <c r="B4350" t="s">
        <v>114</v>
      </c>
      <c r="D4350" t="s">
        <v>14</v>
      </c>
      <c r="E4350">
        <v>1.2</v>
      </c>
      <c r="F4350" s="2">
        <v>5418</v>
      </c>
      <c r="G4350" s="2">
        <v>6501.6</v>
      </c>
    </row>
    <row r="4351" spans="1:7" customFormat="1" x14ac:dyDescent="0.25">
      <c r="A4351" t="s">
        <v>54</v>
      </c>
      <c r="B4351" t="s">
        <v>55</v>
      </c>
      <c r="D4351" t="s">
        <v>56</v>
      </c>
      <c r="E4351">
        <v>1.2</v>
      </c>
      <c r="F4351" s="2">
        <v>1543.99</v>
      </c>
      <c r="G4351" s="2">
        <v>1852.79</v>
      </c>
    </row>
    <row r="4352" spans="1:7" customFormat="1" x14ac:dyDescent="0.25">
      <c r="A4352" t="s">
        <v>611</v>
      </c>
      <c r="B4352" t="s">
        <v>612</v>
      </c>
      <c r="D4352" t="s">
        <v>88</v>
      </c>
      <c r="E4352">
        <v>1</v>
      </c>
      <c r="F4352" s="2">
        <v>18400</v>
      </c>
      <c r="G4352" s="2">
        <v>18400</v>
      </c>
    </row>
    <row r="4353" spans="1:7" customFormat="1" x14ac:dyDescent="0.25">
      <c r="A4353" t="s">
        <v>613</v>
      </c>
      <c r="B4353" t="s">
        <v>614</v>
      </c>
      <c r="D4353" t="s">
        <v>30</v>
      </c>
      <c r="E4353">
        <v>1</v>
      </c>
      <c r="F4353" s="2">
        <v>950</v>
      </c>
      <c r="G4353" s="2">
        <v>950</v>
      </c>
    </row>
    <row r="4354" spans="1:7" customFormat="1" x14ac:dyDescent="0.25">
      <c r="A4354" t="s">
        <v>615</v>
      </c>
      <c r="B4354" t="s">
        <v>616</v>
      </c>
      <c r="D4354" t="s">
        <v>76</v>
      </c>
      <c r="E4354">
        <v>1E-3</v>
      </c>
      <c r="F4354" s="2">
        <v>390000</v>
      </c>
      <c r="G4354" s="2">
        <v>347.97</v>
      </c>
    </row>
    <row r="4355" spans="1:7" customFormat="1" x14ac:dyDescent="0.25">
      <c r="F4355" s="2"/>
      <c r="G4355" s="2"/>
    </row>
    <row r="4356" spans="1:7" x14ac:dyDescent="0.25">
      <c r="A4356" s="3"/>
      <c r="B4356" s="3"/>
      <c r="C4356" s="3"/>
      <c r="D4356" s="5" t="s">
        <v>31</v>
      </c>
      <c r="E4356" s="3"/>
      <c r="F4356" s="4"/>
      <c r="G4356" s="4">
        <v>19350</v>
      </c>
    </row>
    <row r="4357" spans="1:7" x14ac:dyDescent="0.25">
      <c r="A4357" s="3"/>
      <c r="B4357" s="3"/>
      <c r="C4357" s="3"/>
      <c r="D4357" s="5" t="s">
        <v>32</v>
      </c>
      <c r="E4357" s="3"/>
      <c r="F4357" s="4"/>
      <c r="G4357" s="4">
        <v>6501.6</v>
      </c>
    </row>
    <row r="4358" spans="1:7" x14ac:dyDescent="0.25">
      <c r="A4358" s="3"/>
      <c r="B4358" s="3"/>
      <c r="C4358" s="3"/>
      <c r="D4358" s="5" t="s">
        <v>33</v>
      </c>
      <c r="E4358" s="3"/>
      <c r="F4358" s="4"/>
      <c r="G4358" s="4">
        <v>1852.79</v>
      </c>
    </row>
    <row r="4359" spans="1:7" x14ac:dyDescent="0.25">
      <c r="A4359" s="3"/>
      <c r="B4359" s="3"/>
      <c r="C4359" s="3"/>
      <c r="D4359" s="5" t="s">
        <v>34</v>
      </c>
      <c r="E4359" s="3"/>
      <c r="F4359" s="4"/>
      <c r="G4359" s="4">
        <v>347.97</v>
      </c>
    </row>
    <row r="4360" spans="1:7" customFormat="1" x14ac:dyDescent="0.25">
      <c r="F4360" s="2"/>
      <c r="G4360" s="2"/>
    </row>
    <row r="4361" spans="1:7" x14ac:dyDescent="0.25">
      <c r="A4361" s="3"/>
      <c r="B4361" s="5"/>
      <c r="C4361" s="5"/>
      <c r="D4361" s="5" t="s">
        <v>35</v>
      </c>
      <c r="E4361" s="3"/>
      <c r="F4361" s="4"/>
      <c r="G4361" s="4">
        <v>28052.36</v>
      </c>
    </row>
    <row r="4362" spans="1:7" x14ac:dyDescent="0.25">
      <c r="A4362" s="3"/>
      <c r="B4362" s="5"/>
      <c r="C4362" s="5"/>
      <c r="D4362" s="5" t="s">
        <v>36</v>
      </c>
      <c r="E4362" s="3"/>
      <c r="F4362" s="4"/>
      <c r="G4362" s="4">
        <v>5189686.5999999996</v>
      </c>
    </row>
    <row r="4363" spans="1:7" x14ac:dyDescent="0.25">
      <c r="A4363" s="6" t="s">
        <v>749</v>
      </c>
      <c r="B4363" s="6" t="s">
        <v>750</v>
      </c>
      <c r="C4363" s="6"/>
      <c r="D4363" s="6" t="s">
        <v>88</v>
      </c>
      <c r="E4363" s="7">
        <v>145</v>
      </c>
      <c r="F4363" s="7"/>
      <c r="G4363" s="7"/>
    </row>
    <row r="4364" spans="1:7" customFormat="1" x14ac:dyDescent="0.25">
      <c r="F4364" s="2"/>
      <c r="G4364" s="2"/>
    </row>
    <row r="4365" spans="1:7" x14ac:dyDescent="0.25">
      <c r="A4365" s="3"/>
      <c r="B4365" s="3"/>
      <c r="C4365" s="3"/>
      <c r="D4365" s="3"/>
      <c r="E4365" s="3"/>
      <c r="F4365" s="4"/>
      <c r="G4365" s="4"/>
    </row>
    <row r="4366" spans="1:7" x14ac:dyDescent="0.25">
      <c r="A4366" s="12" t="s">
        <v>5</v>
      </c>
      <c r="B4366" s="12" t="s">
        <v>6</v>
      </c>
      <c r="C4366" s="12"/>
      <c r="D4366" s="8" t="s">
        <v>7</v>
      </c>
      <c r="E4366" s="8" t="s">
        <v>8</v>
      </c>
      <c r="F4366" s="9" t="s">
        <v>4</v>
      </c>
      <c r="G4366" s="9" t="s">
        <v>1205</v>
      </c>
    </row>
    <row r="4367" spans="1:7" x14ac:dyDescent="0.25">
      <c r="F4367" s="8" t="s">
        <v>9</v>
      </c>
      <c r="G4367" s="8" t="s">
        <v>9</v>
      </c>
    </row>
    <row r="4368" spans="1:7" customFormat="1" x14ac:dyDescent="0.25">
      <c r="F4368" s="2"/>
      <c r="G4368" s="2"/>
    </row>
    <row r="4369" spans="1:7" customFormat="1" x14ac:dyDescent="0.25">
      <c r="A4369" t="s">
        <v>609</v>
      </c>
      <c r="B4369" t="s">
        <v>610</v>
      </c>
      <c r="D4369" t="s">
        <v>59</v>
      </c>
      <c r="E4369">
        <v>1</v>
      </c>
      <c r="F4369" s="2"/>
      <c r="G4369" s="2"/>
    </row>
    <row r="4370" spans="1:7" customFormat="1" x14ac:dyDescent="0.25">
      <c r="A4370" t="s">
        <v>111</v>
      </c>
      <c r="B4370" t="s">
        <v>112</v>
      </c>
      <c r="D4370" t="s">
        <v>14</v>
      </c>
      <c r="E4370">
        <v>1.2</v>
      </c>
      <c r="F4370" s="2"/>
      <c r="G4370" s="2"/>
    </row>
    <row r="4371" spans="1:7" customFormat="1" x14ac:dyDescent="0.25">
      <c r="A4371" t="s">
        <v>113</v>
      </c>
      <c r="B4371" t="s">
        <v>114</v>
      </c>
      <c r="D4371" t="s">
        <v>14</v>
      </c>
      <c r="E4371">
        <v>1.2</v>
      </c>
      <c r="F4371" s="2">
        <v>5418</v>
      </c>
      <c r="G4371" s="2">
        <v>6501.6</v>
      </c>
    </row>
    <row r="4372" spans="1:7" customFormat="1" x14ac:dyDescent="0.25">
      <c r="A4372" t="s">
        <v>54</v>
      </c>
      <c r="B4372" t="s">
        <v>55</v>
      </c>
      <c r="D4372" t="s">
        <v>56</v>
      </c>
      <c r="E4372">
        <v>1.2</v>
      </c>
      <c r="F4372" s="2">
        <v>1543.99</v>
      </c>
      <c r="G4372" s="2">
        <v>1852.79</v>
      </c>
    </row>
    <row r="4373" spans="1:7" customFormat="1" x14ac:dyDescent="0.25">
      <c r="A4373" t="s">
        <v>611</v>
      </c>
      <c r="B4373" t="s">
        <v>612</v>
      </c>
      <c r="D4373" t="s">
        <v>88</v>
      </c>
      <c r="E4373">
        <v>1</v>
      </c>
      <c r="F4373" s="2">
        <v>18400</v>
      </c>
      <c r="G4373" s="2">
        <v>18400</v>
      </c>
    </row>
    <row r="4374" spans="1:7" customFormat="1" x14ac:dyDescent="0.25">
      <c r="A4374" t="s">
        <v>613</v>
      </c>
      <c r="B4374" t="s">
        <v>614</v>
      </c>
      <c r="D4374" t="s">
        <v>30</v>
      </c>
      <c r="E4374">
        <v>1</v>
      </c>
      <c r="F4374" s="2">
        <v>950</v>
      </c>
      <c r="G4374" s="2">
        <v>950</v>
      </c>
    </row>
    <row r="4375" spans="1:7" customFormat="1" x14ac:dyDescent="0.25">
      <c r="A4375" t="s">
        <v>615</v>
      </c>
      <c r="B4375" t="s">
        <v>616</v>
      </c>
      <c r="D4375" t="s">
        <v>76</v>
      </c>
      <c r="E4375">
        <v>1E-3</v>
      </c>
      <c r="F4375" s="2">
        <v>390000</v>
      </c>
      <c r="G4375" s="2">
        <v>347.97</v>
      </c>
    </row>
    <row r="4376" spans="1:7" customFormat="1" x14ac:dyDescent="0.25">
      <c r="F4376" s="2"/>
      <c r="G4376" s="2"/>
    </row>
    <row r="4377" spans="1:7" x14ac:dyDescent="0.25">
      <c r="A4377" s="3"/>
      <c r="B4377" s="3"/>
      <c r="C4377" s="3"/>
      <c r="D4377" s="5" t="s">
        <v>31</v>
      </c>
      <c r="E4377" s="3"/>
      <c r="F4377" s="4"/>
      <c r="G4377" s="4">
        <v>19350</v>
      </c>
    </row>
    <row r="4378" spans="1:7" x14ac:dyDescent="0.25">
      <c r="A4378" s="3"/>
      <c r="B4378" s="3"/>
      <c r="C4378" s="3"/>
      <c r="D4378" s="5" t="s">
        <v>32</v>
      </c>
      <c r="E4378" s="3"/>
      <c r="F4378" s="4"/>
      <c r="G4378" s="4">
        <v>6501.6</v>
      </c>
    </row>
    <row r="4379" spans="1:7" x14ac:dyDescent="0.25">
      <c r="A4379" s="3"/>
      <c r="B4379" s="3"/>
      <c r="C4379" s="3"/>
      <c r="D4379" s="5" t="s">
        <v>33</v>
      </c>
      <c r="E4379" s="3"/>
      <c r="F4379" s="4"/>
      <c r="G4379" s="4">
        <v>1852.79</v>
      </c>
    </row>
    <row r="4380" spans="1:7" x14ac:dyDescent="0.25">
      <c r="A4380" s="3"/>
      <c r="B4380" s="3"/>
      <c r="C4380" s="3"/>
      <c r="D4380" s="5" t="s">
        <v>34</v>
      </c>
      <c r="E4380" s="3"/>
      <c r="F4380" s="4"/>
      <c r="G4380" s="4">
        <v>347.97</v>
      </c>
    </row>
    <row r="4381" spans="1:7" customFormat="1" x14ac:dyDescent="0.25">
      <c r="F4381" s="2"/>
      <c r="G4381" s="2"/>
    </row>
    <row r="4382" spans="1:7" x14ac:dyDescent="0.25">
      <c r="A4382" s="3"/>
      <c r="B4382" s="5"/>
      <c r="C4382" s="5"/>
      <c r="D4382" s="5" t="s">
        <v>35</v>
      </c>
      <c r="E4382" s="3"/>
      <c r="F4382" s="4"/>
      <c r="G4382" s="4">
        <v>28052.36</v>
      </c>
    </row>
    <row r="4383" spans="1:7" x14ac:dyDescent="0.25">
      <c r="A4383" s="3"/>
      <c r="B4383" s="5"/>
      <c r="C4383" s="5"/>
      <c r="D4383" s="5" t="s">
        <v>36</v>
      </c>
      <c r="E4383" s="3"/>
      <c r="F4383" s="4"/>
      <c r="G4383" s="4">
        <v>4067592.2</v>
      </c>
    </row>
    <row r="4384" spans="1:7" x14ac:dyDescent="0.25">
      <c r="A4384" s="6" t="s">
        <v>751</v>
      </c>
      <c r="B4384" s="6" t="s">
        <v>625</v>
      </c>
      <c r="C4384" s="6"/>
      <c r="D4384" s="6" t="s">
        <v>79</v>
      </c>
      <c r="E4384" s="7">
        <v>1</v>
      </c>
      <c r="F4384" s="7"/>
      <c r="G4384" s="7"/>
    </row>
    <row r="4385" spans="1:7" customFormat="1" x14ac:dyDescent="0.25">
      <c r="F4385" s="2"/>
      <c r="G4385" s="2"/>
    </row>
    <row r="4386" spans="1:7" x14ac:dyDescent="0.25">
      <c r="A4386" s="3"/>
      <c r="B4386" s="3"/>
      <c r="C4386" s="3"/>
      <c r="D4386" s="3"/>
      <c r="E4386" s="3"/>
      <c r="F4386" s="4"/>
      <c r="G4386" s="4"/>
    </row>
    <row r="4387" spans="1:7" x14ac:dyDescent="0.25">
      <c r="A4387" s="12" t="s">
        <v>5</v>
      </c>
      <c r="B4387" s="12" t="s">
        <v>6</v>
      </c>
      <c r="C4387" s="12"/>
      <c r="D4387" s="8" t="s">
        <v>7</v>
      </c>
      <c r="E4387" s="8" t="s">
        <v>8</v>
      </c>
      <c r="F4387" s="9" t="s">
        <v>4</v>
      </c>
      <c r="G4387" s="9" t="s">
        <v>1205</v>
      </c>
    </row>
    <row r="4388" spans="1:7" x14ac:dyDescent="0.25">
      <c r="F4388" s="8" t="s">
        <v>9</v>
      </c>
      <c r="G4388" s="8" t="s">
        <v>9</v>
      </c>
    </row>
    <row r="4389" spans="1:7" customFormat="1" x14ac:dyDescent="0.25">
      <c r="F4389" s="2"/>
      <c r="G4389" s="2"/>
    </row>
    <row r="4390" spans="1:7" customFormat="1" x14ac:dyDescent="0.25">
      <c r="A4390" t="s">
        <v>357</v>
      </c>
      <c r="B4390" t="s">
        <v>358</v>
      </c>
      <c r="D4390" t="s">
        <v>88</v>
      </c>
      <c r="E4390">
        <v>4.2</v>
      </c>
      <c r="F4390" s="2">
        <v>118007</v>
      </c>
      <c r="G4390" s="2">
        <v>495629.4</v>
      </c>
    </row>
    <row r="4391" spans="1:7" customFormat="1" x14ac:dyDescent="0.25">
      <c r="F4391" s="2"/>
      <c r="G4391" s="2"/>
    </row>
    <row r="4392" spans="1:7" x14ac:dyDescent="0.25">
      <c r="A4392" s="3"/>
      <c r="B4392" s="3"/>
      <c r="C4392" s="3"/>
      <c r="D4392" s="5" t="s">
        <v>34</v>
      </c>
      <c r="E4392" s="3"/>
      <c r="F4392" s="4"/>
      <c r="G4392" s="4">
        <v>495629.4</v>
      </c>
    </row>
    <row r="4393" spans="1:7" customFormat="1" x14ac:dyDescent="0.25">
      <c r="F4393" s="2"/>
      <c r="G4393" s="2"/>
    </row>
    <row r="4394" spans="1:7" x14ac:dyDescent="0.25">
      <c r="A4394" s="3"/>
      <c r="B4394" s="5"/>
      <c r="C4394" s="5"/>
      <c r="D4394" s="5" t="s">
        <v>35</v>
      </c>
      <c r="E4394" s="3"/>
      <c r="F4394" s="4"/>
      <c r="G4394" s="4">
        <v>495629.4</v>
      </c>
    </row>
    <row r="4395" spans="1:7" x14ac:dyDescent="0.25">
      <c r="A4395" s="3"/>
      <c r="B4395" s="5"/>
      <c r="C4395" s="5"/>
      <c r="D4395" s="5" t="s">
        <v>36</v>
      </c>
      <c r="E4395" s="3"/>
      <c r="F4395" s="4"/>
      <c r="G4395" s="4">
        <v>495629.4</v>
      </c>
    </row>
    <row r="4396" spans="1:7" x14ac:dyDescent="0.25">
      <c r="A4396" s="6" t="s">
        <v>752</v>
      </c>
      <c r="B4396" s="6" t="s">
        <v>753</v>
      </c>
      <c r="C4396" s="6"/>
      <c r="D4396" s="6" t="s">
        <v>79</v>
      </c>
      <c r="E4396" s="7">
        <v>1</v>
      </c>
      <c r="F4396" s="7"/>
      <c r="G4396" s="7"/>
    </row>
    <row r="4397" spans="1:7" customFormat="1" x14ac:dyDescent="0.25">
      <c r="F4397" s="2"/>
      <c r="G4397" s="2"/>
    </row>
    <row r="4398" spans="1:7" x14ac:dyDescent="0.25">
      <c r="A4398" s="3"/>
      <c r="B4398" s="3"/>
      <c r="C4398" s="3"/>
      <c r="D4398" s="3"/>
      <c r="E4398" s="3"/>
      <c r="F4398" s="4"/>
      <c r="G4398" s="4"/>
    </row>
    <row r="4399" spans="1:7" x14ac:dyDescent="0.25">
      <c r="A4399" s="12" t="s">
        <v>5</v>
      </c>
      <c r="B4399" s="12" t="s">
        <v>6</v>
      </c>
      <c r="C4399" s="12"/>
      <c r="D4399" s="8" t="s">
        <v>7</v>
      </c>
      <c r="E4399" s="8" t="s">
        <v>8</v>
      </c>
      <c r="F4399" s="9" t="s">
        <v>4</v>
      </c>
      <c r="G4399" s="9" t="s">
        <v>1205</v>
      </c>
    </row>
    <row r="4400" spans="1:7" x14ac:dyDescent="0.25">
      <c r="F4400" s="8" t="s">
        <v>9</v>
      </c>
      <c r="G4400" s="8" t="s">
        <v>9</v>
      </c>
    </row>
    <row r="4401" spans="1:7" customFormat="1" x14ac:dyDescent="0.25">
      <c r="F4401" s="2"/>
      <c r="G4401" s="2"/>
    </row>
    <row r="4402" spans="1:7" customFormat="1" x14ac:dyDescent="0.25">
      <c r="A4402" t="s">
        <v>80</v>
      </c>
      <c r="B4402" t="s">
        <v>81</v>
      </c>
      <c r="D4402" t="s">
        <v>59</v>
      </c>
      <c r="E4402">
        <v>1</v>
      </c>
      <c r="F4402" s="2"/>
      <c r="G4402" s="2"/>
    </row>
    <row r="4403" spans="1:7" customFormat="1" x14ac:dyDescent="0.25">
      <c r="A4403" t="s">
        <v>50</v>
      </c>
      <c r="B4403" t="s">
        <v>51</v>
      </c>
      <c r="D4403" t="s">
        <v>14</v>
      </c>
      <c r="E4403">
        <v>30</v>
      </c>
      <c r="F4403" s="2"/>
      <c r="G4403" s="2"/>
    </row>
    <row r="4404" spans="1:7" customFormat="1" x14ac:dyDescent="0.25">
      <c r="A4404" t="s">
        <v>52</v>
      </c>
      <c r="B4404" t="s">
        <v>53</v>
      </c>
      <c r="D4404" t="s">
        <v>14</v>
      </c>
      <c r="E4404">
        <v>30</v>
      </c>
      <c r="F4404" s="2">
        <v>5418</v>
      </c>
      <c r="G4404" s="2">
        <v>162540</v>
      </c>
    </row>
    <row r="4405" spans="1:7" customFormat="1" x14ac:dyDescent="0.25">
      <c r="A4405" t="s">
        <v>54</v>
      </c>
      <c r="B4405" t="s">
        <v>55</v>
      </c>
      <c r="D4405" t="s">
        <v>56</v>
      </c>
      <c r="E4405">
        <v>30</v>
      </c>
      <c r="F4405" s="2">
        <v>1543.99</v>
      </c>
      <c r="G4405" s="2">
        <v>46319.7</v>
      </c>
    </row>
    <row r="4406" spans="1:7" customFormat="1" x14ac:dyDescent="0.25">
      <c r="A4406" t="s">
        <v>82</v>
      </c>
      <c r="B4406" t="s">
        <v>83</v>
      </c>
      <c r="D4406" t="s">
        <v>59</v>
      </c>
      <c r="E4406">
        <v>1</v>
      </c>
      <c r="F4406" s="2">
        <v>150000</v>
      </c>
      <c r="G4406" s="2">
        <v>150000</v>
      </c>
    </row>
    <row r="4407" spans="1:7" customFormat="1" x14ac:dyDescent="0.25">
      <c r="A4407" t="s">
        <v>84</v>
      </c>
      <c r="B4407" t="s">
        <v>85</v>
      </c>
      <c r="D4407" t="s">
        <v>76</v>
      </c>
      <c r="E4407">
        <v>0.125</v>
      </c>
      <c r="F4407" s="2">
        <v>390000</v>
      </c>
      <c r="G4407" s="2">
        <v>48750</v>
      </c>
    </row>
    <row r="4408" spans="1:7" customFormat="1" x14ac:dyDescent="0.25">
      <c r="F4408" s="2"/>
      <c r="G4408" s="2"/>
    </row>
    <row r="4409" spans="1:7" x14ac:dyDescent="0.25">
      <c r="A4409" s="3"/>
      <c r="B4409" s="3"/>
      <c r="C4409" s="3"/>
      <c r="D4409" s="5" t="s">
        <v>31</v>
      </c>
      <c r="E4409" s="3"/>
      <c r="F4409" s="4"/>
      <c r="G4409" s="4">
        <v>150000</v>
      </c>
    </row>
    <row r="4410" spans="1:7" x14ac:dyDescent="0.25">
      <c r="A4410" s="3"/>
      <c r="B4410" s="3"/>
      <c r="C4410" s="3"/>
      <c r="D4410" s="5" t="s">
        <v>32</v>
      </c>
      <c r="E4410" s="3"/>
      <c r="F4410" s="4"/>
      <c r="G4410" s="4">
        <v>162540</v>
      </c>
    </row>
    <row r="4411" spans="1:7" x14ac:dyDescent="0.25">
      <c r="A4411" s="3"/>
      <c r="B4411" s="3"/>
      <c r="C4411" s="3"/>
      <c r="D4411" s="5" t="s">
        <v>33</v>
      </c>
      <c r="E4411" s="3"/>
      <c r="F4411" s="4"/>
      <c r="G4411" s="4">
        <v>46319.7</v>
      </c>
    </row>
    <row r="4412" spans="1:7" x14ac:dyDescent="0.25">
      <c r="A4412" s="3"/>
      <c r="B4412" s="3"/>
      <c r="C4412" s="3"/>
      <c r="D4412" s="5" t="s">
        <v>34</v>
      </c>
      <c r="E4412" s="3"/>
      <c r="F4412" s="4"/>
      <c r="G4412" s="4">
        <v>48750</v>
      </c>
    </row>
    <row r="4413" spans="1:7" customFormat="1" x14ac:dyDescent="0.25">
      <c r="F4413" s="2"/>
      <c r="G4413" s="2"/>
    </row>
    <row r="4414" spans="1:7" x14ac:dyDescent="0.25">
      <c r="A4414" s="3"/>
      <c r="B4414" s="5"/>
      <c r="C4414" s="5"/>
      <c r="D4414" s="5" t="s">
        <v>35</v>
      </c>
      <c r="E4414" s="3"/>
      <c r="F4414" s="4"/>
      <c r="G4414" s="4">
        <v>407609.7</v>
      </c>
    </row>
    <row r="4415" spans="1:7" x14ac:dyDescent="0.25">
      <c r="A4415" s="3"/>
      <c r="B4415" s="5"/>
      <c r="C4415" s="5"/>
      <c r="D4415" s="5" t="s">
        <v>36</v>
      </c>
      <c r="E4415" s="3"/>
      <c r="F4415" s="4"/>
      <c r="G4415" s="4">
        <v>407609.7</v>
      </c>
    </row>
    <row r="4416" spans="1:7" x14ac:dyDescent="0.25">
      <c r="A4416" s="6" t="s">
        <v>754</v>
      </c>
      <c r="B4416" s="6" t="s">
        <v>579</v>
      </c>
      <c r="C4416" s="6"/>
      <c r="D4416" s="6" t="s">
        <v>88</v>
      </c>
      <c r="E4416" s="7">
        <v>340</v>
      </c>
      <c r="F4416" s="7"/>
      <c r="G4416" s="7"/>
    </row>
    <row r="4417" spans="1:7" customFormat="1" x14ac:dyDescent="0.25">
      <c r="F4417" s="2"/>
      <c r="G4417" s="2"/>
    </row>
    <row r="4418" spans="1:7" x14ac:dyDescent="0.25">
      <c r="A4418" s="3"/>
      <c r="B4418" s="3"/>
      <c r="C4418" s="3"/>
      <c r="D4418" s="3"/>
      <c r="E4418" s="3"/>
      <c r="F4418" s="4"/>
      <c r="G4418" s="4"/>
    </row>
    <row r="4419" spans="1:7" x14ac:dyDescent="0.25">
      <c r="A4419" s="12" t="s">
        <v>5</v>
      </c>
      <c r="B4419" s="12" t="s">
        <v>6</v>
      </c>
      <c r="C4419" s="12"/>
      <c r="D4419" s="8" t="s">
        <v>7</v>
      </c>
      <c r="E4419" s="8" t="s">
        <v>8</v>
      </c>
      <c r="F4419" s="9" t="s">
        <v>4</v>
      </c>
      <c r="G4419" s="9" t="s">
        <v>1205</v>
      </c>
    </row>
    <row r="4420" spans="1:7" x14ac:dyDescent="0.25">
      <c r="F4420" s="8" t="s">
        <v>9</v>
      </c>
      <c r="G4420" s="8" t="s">
        <v>9</v>
      </c>
    </row>
    <row r="4421" spans="1:7" customFormat="1" x14ac:dyDescent="0.25">
      <c r="F4421" s="2"/>
      <c r="G4421" s="2"/>
    </row>
    <row r="4422" spans="1:7" customFormat="1" x14ac:dyDescent="0.25">
      <c r="F4422" s="2"/>
      <c r="G4422" s="2"/>
    </row>
    <row r="4423" spans="1:7" customFormat="1" x14ac:dyDescent="0.25">
      <c r="F4423" s="2"/>
      <c r="G4423" s="2"/>
    </row>
    <row r="4424" spans="1:7" x14ac:dyDescent="0.25">
      <c r="A4424" s="3"/>
      <c r="B4424" s="5"/>
      <c r="C4424" s="5"/>
      <c r="D4424" s="5" t="s">
        <v>35</v>
      </c>
      <c r="E4424" s="3"/>
      <c r="F4424" s="4"/>
      <c r="G4424" s="4">
        <v>0</v>
      </c>
    </row>
    <row r="4425" spans="1:7" x14ac:dyDescent="0.25">
      <c r="A4425" s="3"/>
      <c r="B4425" s="5"/>
      <c r="C4425" s="5"/>
      <c r="D4425" s="5" t="s">
        <v>36</v>
      </c>
      <c r="E4425" s="3"/>
      <c r="F4425" s="4"/>
      <c r="G4425" s="4">
        <v>0</v>
      </c>
    </row>
    <row r="4426" spans="1:7" x14ac:dyDescent="0.25">
      <c r="A4426" s="6" t="s">
        <v>755</v>
      </c>
      <c r="B4426" s="6" t="s">
        <v>634</v>
      </c>
      <c r="C4426" s="6"/>
      <c r="D4426" s="6" t="s">
        <v>3</v>
      </c>
      <c r="E4426" s="7">
        <v>42</v>
      </c>
      <c r="F4426" s="7"/>
      <c r="G4426" s="7"/>
    </row>
    <row r="4427" spans="1:7" customFormat="1" x14ac:dyDescent="0.25">
      <c r="F4427" s="2"/>
      <c r="G4427" s="2"/>
    </row>
    <row r="4428" spans="1:7" x14ac:dyDescent="0.25">
      <c r="A4428" s="3"/>
      <c r="B4428" s="3"/>
      <c r="C4428" s="3"/>
      <c r="D4428" s="3"/>
      <c r="E4428" s="3"/>
      <c r="F4428" s="4"/>
      <c r="G4428" s="4"/>
    </row>
    <row r="4429" spans="1:7" x14ac:dyDescent="0.25">
      <c r="A4429" s="12" t="s">
        <v>5</v>
      </c>
      <c r="B4429" s="12" t="s">
        <v>6</v>
      </c>
      <c r="C4429" s="12"/>
      <c r="D4429" s="8" t="s">
        <v>7</v>
      </c>
      <c r="E4429" s="8" t="s">
        <v>8</v>
      </c>
      <c r="F4429" s="9" t="s">
        <v>4</v>
      </c>
      <c r="G4429" s="9" t="s">
        <v>1205</v>
      </c>
    </row>
    <row r="4430" spans="1:7" x14ac:dyDescent="0.25">
      <c r="F4430" s="8" t="s">
        <v>9</v>
      </c>
      <c r="G4430" s="8" t="s">
        <v>9</v>
      </c>
    </row>
    <row r="4431" spans="1:7" customFormat="1" x14ac:dyDescent="0.25">
      <c r="F4431" s="2"/>
      <c r="G4431" s="2"/>
    </row>
    <row r="4432" spans="1:7" customFormat="1" x14ac:dyDescent="0.25">
      <c r="A4432" t="s">
        <v>367</v>
      </c>
      <c r="B4432" t="s">
        <v>368</v>
      </c>
      <c r="D4432" t="s">
        <v>3</v>
      </c>
      <c r="E4432">
        <v>1.2</v>
      </c>
      <c r="F4432" s="2"/>
      <c r="G4432" s="2"/>
    </row>
    <row r="4433" spans="1:7" customFormat="1" x14ac:dyDescent="0.25">
      <c r="A4433" t="s">
        <v>12</v>
      </c>
      <c r="B4433" t="s">
        <v>13</v>
      </c>
      <c r="D4433" t="s">
        <v>14</v>
      </c>
      <c r="E4433">
        <v>1.44</v>
      </c>
      <c r="F4433" s="2"/>
      <c r="G4433" s="2"/>
    </row>
    <row r="4434" spans="1:7" customFormat="1" x14ac:dyDescent="0.25">
      <c r="A4434" t="s">
        <v>15</v>
      </c>
      <c r="B4434" t="s">
        <v>13</v>
      </c>
      <c r="D4434" t="s">
        <v>14</v>
      </c>
      <c r="E4434">
        <v>1.44</v>
      </c>
      <c r="F4434" s="2">
        <v>5209</v>
      </c>
      <c r="G4434" s="2">
        <v>7500.96</v>
      </c>
    </row>
    <row r="4435" spans="1:7" customFormat="1" x14ac:dyDescent="0.25">
      <c r="A4435" t="s">
        <v>16</v>
      </c>
      <c r="B4435" t="s">
        <v>17</v>
      </c>
      <c r="D4435" t="s">
        <v>18</v>
      </c>
      <c r="E4435">
        <v>2.5000000000000001E-2</v>
      </c>
      <c r="F4435" s="2">
        <v>41904</v>
      </c>
      <c r="G4435" s="2">
        <v>1047.5999999999999</v>
      </c>
    </row>
    <row r="4436" spans="1:7" customFormat="1" x14ac:dyDescent="0.25">
      <c r="A4436" t="s">
        <v>41</v>
      </c>
      <c r="B4436" t="s">
        <v>42</v>
      </c>
      <c r="D4436" t="s">
        <v>18</v>
      </c>
      <c r="E4436">
        <v>2.5000000000000001E-2</v>
      </c>
      <c r="F4436" s="2">
        <v>23464</v>
      </c>
      <c r="G4436" s="2">
        <v>586.6</v>
      </c>
    </row>
    <row r="4437" spans="1:7" customFormat="1" x14ac:dyDescent="0.25">
      <c r="A4437" t="s">
        <v>91</v>
      </c>
      <c r="B4437" t="s">
        <v>92</v>
      </c>
      <c r="D4437" t="s">
        <v>18</v>
      </c>
      <c r="E4437">
        <v>0.45</v>
      </c>
      <c r="F4437" s="2">
        <v>3000</v>
      </c>
      <c r="G4437" s="2">
        <v>1350</v>
      </c>
    </row>
    <row r="4438" spans="1:7" customFormat="1" x14ac:dyDescent="0.25">
      <c r="A4438" t="s">
        <v>21</v>
      </c>
      <c r="B4438" t="s">
        <v>22</v>
      </c>
      <c r="D4438" t="s">
        <v>23</v>
      </c>
      <c r="E4438">
        <v>3.6</v>
      </c>
      <c r="F4438" s="2">
        <v>600</v>
      </c>
      <c r="G4438" s="2">
        <v>2160</v>
      </c>
    </row>
    <row r="4439" spans="1:7" customFormat="1" x14ac:dyDescent="0.25">
      <c r="A4439" t="s">
        <v>43</v>
      </c>
      <c r="B4439" t="s">
        <v>44</v>
      </c>
      <c r="D4439" t="s">
        <v>3</v>
      </c>
      <c r="E4439">
        <v>0.65200000000000002</v>
      </c>
      <c r="F4439" s="2">
        <v>9120</v>
      </c>
      <c r="G4439" s="2">
        <v>5942.59</v>
      </c>
    </row>
    <row r="4440" spans="1:7" customFormat="1" x14ac:dyDescent="0.25">
      <c r="A4440" t="s">
        <v>93</v>
      </c>
      <c r="B4440" t="s">
        <v>94</v>
      </c>
      <c r="D4440" t="s">
        <v>95</v>
      </c>
      <c r="E4440">
        <v>0.04</v>
      </c>
      <c r="F4440" s="2">
        <v>45000</v>
      </c>
      <c r="G4440" s="2">
        <v>1800</v>
      </c>
    </row>
    <row r="4441" spans="1:7" customFormat="1" x14ac:dyDescent="0.25">
      <c r="F4441" s="2"/>
      <c r="G4441" s="2"/>
    </row>
    <row r="4442" spans="1:7" x14ac:dyDescent="0.25">
      <c r="A4442" s="3"/>
      <c r="B4442" s="3"/>
      <c r="C4442" s="3"/>
      <c r="D4442" s="5" t="s">
        <v>31</v>
      </c>
      <c r="E4442" s="3"/>
      <c r="F4442" s="4"/>
      <c r="G4442" s="4">
        <v>8102.59</v>
      </c>
    </row>
    <row r="4443" spans="1:7" x14ac:dyDescent="0.25">
      <c r="A4443" s="3"/>
      <c r="B4443" s="3"/>
      <c r="C4443" s="3"/>
      <c r="D4443" s="5" t="s">
        <v>32</v>
      </c>
      <c r="E4443" s="3"/>
      <c r="F4443" s="4"/>
      <c r="G4443" s="4">
        <v>7500.96</v>
      </c>
    </row>
    <row r="4444" spans="1:7" x14ac:dyDescent="0.25">
      <c r="A4444" s="3"/>
      <c r="B4444" s="3"/>
      <c r="C4444" s="3"/>
      <c r="D4444" s="5" t="s">
        <v>33</v>
      </c>
      <c r="E4444" s="3"/>
      <c r="F4444" s="4"/>
      <c r="G4444" s="4">
        <v>2984.2</v>
      </c>
    </row>
    <row r="4445" spans="1:7" x14ac:dyDescent="0.25">
      <c r="A4445" s="3"/>
      <c r="B4445" s="3"/>
      <c r="C4445" s="3"/>
      <c r="D4445" s="5" t="s">
        <v>34</v>
      </c>
      <c r="E4445" s="3"/>
      <c r="F4445" s="4"/>
      <c r="G4445" s="4">
        <v>1800</v>
      </c>
    </row>
    <row r="4446" spans="1:7" customFormat="1" x14ac:dyDescent="0.25">
      <c r="F4446" s="2"/>
      <c r="G4446" s="2"/>
    </row>
    <row r="4447" spans="1:7" x14ac:dyDescent="0.25">
      <c r="A4447" s="3"/>
      <c r="B4447" s="5"/>
      <c r="C4447" s="5"/>
      <c r="D4447" s="5" t="s">
        <v>35</v>
      </c>
      <c r="E4447" s="3"/>
      <c r="F4447" s="4"/>
      <c r="G4447" s="4">
        <v>20387.75</v>
      </c>
    </row>
    <row r="4448" spans="1:7" x14ac:dyDescent="0.25">
      <c r="A4448" s="3"/>
      <c r="B4448" s="5"/>
      <c r="C4448" s="5"/>
      <c r="D4448" s="5" t="s">
        <v>36</v>
      </c>
      <c r="E4448" s="3"/>
      <c r="F4448" s="4"/>
      <c r="G4448" s="4">
        <v>856285.5</v>
      </c>
    </row>
    <row r="4449" spans="1:7" x14ac:dyDescent="0.25">
      <c r="A4449" s="6" t="s">
        <v>756</v>
      </c>
      <c r="B4449" s="6" t="s">
        <v>449</v>
      </c>
      <c r="C4449" s="6"/>
      <c r="D4449" s="6" t="s">
        <v>3</v>
      </c>
      <c r="E4449" s="7">
        <v>17</v>
      </c>
      <c r="F4449" s="7"/>
      <c r="G4449" s="7"/>
    </row>
    <row r="4450" spans="1:7" customFormat="1" x14ac:dyDescent="0.25">
      <c r="F4450" s="2"/>
      <c r="G4450" s="2"/>
    </row>
    <row r="4451" spans="1:7" x14ac:dyDescent="0.25">
      <c r="A4451" s="3"/>
      <c r="B4451" s="3"/>
      <c r="C4451" s="3"/>
      <c r="D4451" s="3"/>
      <c r="E4451" s="3"/>
      <c r="F4451" s="4"/>
      <c r="G4451" s="4"/>
    </row>
    <row r="4452" spans="1:7" x14ac:dyDescent="0.25">
      <c r="A4452" s="12" t="s">
        <v>5</v>
      </c>
      <c r="B4452" s="12" t="s">
        <v>6</v>
      </c>
      <c r="C4452" s="12"/>
      <c r="D4452" s="8" t="s">
        <v>7</v>
      </c>
      <c r="E4452" s="8" t="s">
        <v>8</v>
      </c>
      <c r="F4452" s="9" t="s">
        <v>4</v>
      </c>
      <c r="G4452" s="9" t="s">
        <v>1205</v>
      </c>
    </row>
    <row r="4453" spans="1:7" x14ac:dyDescent="0.25">
      <c r="F4453" s="8" t="s">
        <v>9</v>
      </c>
      <c r="G4453" s="8" t="s">
        <v>9</v>
      </c>
    </row>
    <row r="4454" spans="1:7" customFormat="1" x14ac:dyDescent="0.25">
      <c r="F4454" s="2"/>
      <c r="G4454" s="2"/>
    </row>
    <row r="4455" spans="1:7" customFormat="1" x14ac:dyDescent="0.25">
      <c r="A4455" t="s">
        <v>158</v>
      </c>
      <c r="B4455" t="s">
        <v>159</v>
      </c>
      <c r="D4455" t="s">
        <v>88</v>
      </c>
      <c r="E4455">
        <v>1</v>
      </c>
      <c r="F4455" s="2"/>
      <c r="G4455" s="2"/>
    </row>
    <row r="4456" spans="1:7" customFormat="1" x14ac:dyDescent="0.25">
      <c r="A4456" t="s">
        <v>50</v>
      </c>
      <c r="B4456" t="s">
        <v>51</v>
      </c>
      <c r="D4456" t="s">
        <v>14</v>
      </c>
      <c r="E4456">
        <v>2.4</v>
      </c>
      <c r="F4456" s="2"/>
      <c r="G4456" s="2"/>
    </row>
    <row r="4457" spans="1:7" customFormat="1" x14ac:dyDescent="0.25">
      <c r="A4457" t="s">
        <v>52</v>
      </c>
      <c r="B4457" t="s">
        <v>53</v>
      </c>
      <c r="D4457" t="s">
        <v>14</v>
      </c>
      <c r="E4457">
        <v>2.4</v>
      </c>
      <c r="F4457" s="2">
        <v>5418</v>
      </c>
      <c r="G4457" s="2">
        <v>13003.2</v>
      </c>
    </row>
    <row r="4458" spans="1:7" customFormat="1" x14ac:dyDescent="0.25">
      <c r="A4458" t="s">
        <v>54</v>
      </c>
      <c r="B4458" t="s">
        <v>55</v>
      </c>
      <c r="D4458" t="s">
        <v>56</v>
      </c>
      <c r="E4458">
        <v>2.4</v>
      </c>
      <c r="F4458" s="2">
        <v>1543.99</v>
      </c>
      <c r="G4458" s="2">
        <v>3705.58</v>
      </c>
    </row>
    <row r="4459" spans="1:7" customFormat="1" x14ac:dyDescent="0.25">
      <c r="A4459" t="s">
        <v>160</v>
      </c>
      <c r="B4459" t="s">
        <v>161</v>
      </c>
      <c r="D4459" t="s">
        <v>18</v>
      </c>
      <c r="E4459">
        <v>0.33300000000000002</v>
      </c>
      <c r="F4459" s="2"/>
      <c r="G4459" s="2"/>
    </row>
    <row r="4460" spans="1:7" customFormat="1" x14ac:dyDescent="0.25">
      <c r="A4460" t="s">
        <v>162</v>
      </c>
      <c r="B4460" t="s">
        <v>163</v>
      </c>
      <c r="D4460" t="s">
        <v>164</v>
      </c>
      <c r="E4460">
        <v>7.0000000000000001E-3</v>
      </c>
      <c r="F4460" s="2">
        <v>84000</v>
      </c>
      <c r="G4460" s="2">
        <v>559.44000000000005</v>
      </c>
    </row>
    <row r="4461" spans="1:7" customFormat="1" x14ac:dyDescent="0.25">
      <c r="A4461" t="s">
        <v>165</v>
      </c>
      <c r="B4461" t="s">
        <v>166</v>
      </c>
      <c r="D4461" t="s">
        <v>3</v>
      </c>
      <c r="E4461">
        <v>1.05</v>
      </c>
      <c r="F4461" s="2">
        <v>50500</v>
      </c>
      <c r="G4461" s="2">
        <v>53025</v>
      </c>
    </row>
    <row r="4462" spans="1:7" customFormat="1" x14ac:dyDescent="0.25">
      <c r="A4462" t="s">
        <v>167</v>
      </c>
      <c r="B4462" t="s">
        <v>168</v>
      </c>
      <c r="D4462" t="s">
        <v>3</v>
      </c>
      <c r="E4462">
        <v>1.05</v>
      </c>
      <c r="F4462" s="2">
        <v>8500</v>
      </c>
      <c r="G4462" s="2">
        <v>8925</v>
      </c>
    </row>
    <row r="4463" spans="1:7" customFormat="1" x14ac:dyDescent="0.25">
      <c r="A4463" t="s">
        <v>169</v>
      </c>
      <c r="B4463" t="s">
        <v>170</v>
      </c>
      <c r="D4463" t="s">
        <v>171</v>
      </c>
      <c r="E4463">
        <v>0.2</v>
      </c>
      <c r="F4463" s="2">
        <v>1799</v>
      </c>
      <c r="G4463" s="2">
        <v>359.8</v>
      </c>
    </row>
    <row r="4464" spans="1:7" customFormat="1" x14ac:dyDescent="0.25">
      <c r="A4464" t="s">
        <v>172</v>
      </c>
      <c r="B4464" t="s">
        <v>173</v>
      </c>
      <c r="D4464" t="s">
        <v>174</v>
      </c>
      <c r="E4464">
        <v>0.02</v>
      </c>
      <c r="F4464" s="2">
        <v>95000</v>
      </c>
      <c r="G4464" s="2">
        <v>1900</v>
      </c>
    </row>
    <row r="4465" spans="1:7" customFormat="1" x14ac:dyDescent="0.25">
      <c r="F4465" s="2"/>
      <c r="G4465" s="2"/>
    </row>
    <row r="4466" spans="1:7" x14ac:dyDescent="0.25">
      <c r="A4466" s="3"/>
      <c r="B4466" s="3"/>
      <c r="C4466" s="3"/>
      <c r="D4466" s="5" t="s">
        <v>31</v>
      </c>
      <c r="E4466" s="3"/>
      <c r="F4466" s="4"/>
      <c r="G4466" s="4">
        <v>64209.8</v>
      </c>
    </row>
    <row r="4467" spans="1:7" x14ac:dyDescent="0.25">
      <c r="A4467" s="3"/>
      <c r="B4467" s="3"/>
      <c r="C4467" s="3"/>
      <c r="D4467" s="5" t="s">
        <v>32</v>
      </c>
      <c r="E4467" s="3"/>
      <c r="F4467" s="4"/>
      <c r="G4467" s="4">
        <v>13003.2</v>
      </c>
    </row>
    <row r="4468" spans="1:7" x14ac:dyDescent="0.25">
      <c r="A4468" s="3"/>
      <c r="B4468" s="3"/>
      <c r="C4468" s="3"/>
      <c r="D4468" s="5" t="s">
        <v>33</v>
      </c>
      <c r="E4468" s="3"/>
      <c r="F4468" s="4"/>
      <c r="G4468" s="4">
        <v>4265.0200000000004</v>
      </c>
    </row>
    <row r="4469" spans="1:7" customFormat="1" x14ac:dyDescent="0.25">
      <c r="F4469" s="2"/>
      <c r="G4469" s="2"/>
    </row>
    <row r="4470" spans="1:7" x14ac:dyDescent="0.25">
      <c r="A4470" s="3"/>
      <c r="B4470" s="5"/>
      <c r="C4470" s="5"/>
      <c r="D4470" s="5" t="s">
        <v>35</v>
      </c>
      <c r="E4470" s="3"/>
      <c r="F4470" s="4"/>
      <c r="G4470" s="4">
        <v>81478.58</v>
      </c>
    </row>
    <row r="4471" spans="1:7" x14ac:dyDescent="0.25">
      <c r="A4471" s="3"/>
      <c r="B4471" s="5"/>
      <c r="C4471" s="5"/>
      <c r="D4471" s="5" t="s">
        <v>36</v>
      </c>
      <c r="E4471" s="3"/>
      <c r="F4471" s="4"/>
      <c r="G4471" s="4">
        <v>1385135.86</v>
      </c>
    </row>
    <row r="4472" spans="1:7" x14ac:dyDescent="0.25">
      <c r="A4472" s="6" t="s">
        <v>757</v>
      </c>
      <c r="B4472" s="6" t="s">
        <v>637</v>
      </c>
      <c r="C4472" s="6"/>
      <c r="D4472" s="6" t="s">
        <v>47</v>
      </c>
      <c r="E4472" s="7">
        <v>78</v>
      </c>
      <c r="F4472" s="7"/>
      <c r="G4472" s="7"/>
    </row>
    <row r="4473" spans="1:7" customFormat="1" x14ac:dyDescent="0.25">
      <c r="F4473" s="2"/>
      <c r="G4473" s="2"/>
    </row>
    <row r="4474" spans="1:7" x14ac:dyDescent="0.25">
      <c r="A4474" s="3"/>
      <c r="B4474" s="3"/>
      <c r="C4474" s="3"/>
      <c r="D4474" s="3"/>
      <c r="E4474" s="3"/>
      <c r="F4474" s="4"/>
      <c r="G4474" s="4"/>
    </row>
    <row r="4475" spans="1:7" x14ac:dyDescent="0.25">
      <c r="A4475" s="12" t="s">
        <v>5</v>
      </c>
      <c r="B4475" s="12" t="s">
        <v>6</v>
      </c>
      <c r="C4475" s="12"/>
      <c r="D4475" s="8" t="s">
        <v>7</v>
      </c>
      <c r="E4475" s="8" t="s">
        <v>8</v>
      </c>
      <c r="F4475" s="9" t="s">
        <v>4</v>
      </c>
      <c r="G4475" s="9" t="s">
        <v>1205</v>
      </c>
    </row>
    <row r="4476" spans="1:7" x14ac:dyDescent="0.25">
      <c r="F4476" s="8" t="s">
        <v>9</v>
      </c>
      <c r="G4476" s="8" t="s">
        <v>9</v>
      </c>
    </row>
    <row r="4477" spans="1:7" customFormat="1" x14ac:dyDescent="0.25">
      <c r="F4477" s="2"/>
      <c r="G4477" s="2"/>
    </row>
    <row r="4478" spans="1:7" customFormat="1" x14ac:dyDescent="0.25">
      <c r="A4478" t="s">
        <v>388</v>
      </c>
      <c r="B4478" t="s">
        <v>389</v>
      </c>
      <c r="D4478" t="s">
        <v>47</v>
      </c>
      <c r="E4478">
        <v>1</v>
      </c>
      <c r="F4478" s="2"/>
      <c r="G4478" s="2"/>
    </row>
    <row r="4479" spans="1:7" customFormat="1" x14ac:dyDescent="0.25">
      <c r="A4479" t="s">
        <v>50</v>
      </c>
      <c r="B4479" t="s">
        <v>51</v>
      </c>
      <c r="D4479" t="s">
        <v>14</v>
      </c>
      <c r="E4479">
        <v>1</v>
      </c>
      <c r="F4479" s="2"/>
      <c r="G4479" s="2"/>
    </row>
    <row r="4480" spans="1:7" customFormat="1" x14ac:dyDescent="0.25">
      <c r="A4480" t="s">
        <v>52</v>
      </c>
      <c r="B4480" t="s">
        <v>53</v>
      </c>
      <c r="D4480" t="s">
        <v>14</v>
      </c>
      <c r="E4480">
        <v>1</v>
      </c>
      <c r="F4480" s="2">
        <v>5418</v>
      </c>
      <c r="G4480" s="2">
        <v>5418</v>
      </c>
    </row>
    <row r="4481" spans="1:7" customFormat="1" x14ac:dyDescent="0.25">
      <c r="A4481" t="s">
        <v>54</v>
      </c>
      <c r="B4481" t="s">
        <v>55</v>
      </c>
      <c r="D4481" t="s">
        <v>56</v>
      </c>
      <c r="E4481">
        <v>1</v>
      </c>
      <c r="F4481" s="2">
        <v>1543.99</v>
      </c>
      <c r="G4481" s="2">
        <v>1543.99</v>
      </c>
    </row>
    <row r="4482" spans="1:7" customFormat="1" x14ac:dyDescent="0.25">
      <c r="A4482" t="s">
        <v>390</v>
      </c>
      <c r="B4482" t="s">
        <v>391</v>
      </c>
      <c r="D4482" t="s">
        <v>18</v>
      </c>
      <c r="E4482">
        <v>0.2</v>
      </c>
      <c r="F4482" s="2">
        <v>1300</v>
      </c>
      <c r="G4482" s="2">
        <v>260</v>
      </c>
    </row>
    <row r="4483" spans="1:7" customFormat="1" x14ac:dyDescent="0.25">
      <c r="A4483" t="s">
        <v>392</v>
      </c>
      <c r="B4483" t="s">
        <v>393</v>
      </c>
      <c r="D4483" t="s">
        <v>174</v>
      </c>
      <c r="E4483">
        <v>5.0000000000000001E-3</v>
      </c>
      <c r="F4483" s="2">
        <v>95000</v>
      </c>
      <c r="G4483" s="2">
        <v>475</v>
      </c>
    </row>
    <row r="4484" spans="1:7" customFormat="1" x14ac:dyDescent="0.25">
      <c r="F4484" s="2"/>
      <c r="G4484" s="2"/>
    </row>
    <row r="4485" spans="1:7" x14ac:dyDescent="0.25">
      <c r="A4485" s="3"/>
      <c r="B4485" s="3"/>
      <c r="C4485" s="3"/>
      <c r="D4485" s="5" t="s">
        <v>31</v>
      </c>
      <c r="E4485" s="3"/>
      <c r="F4485" s="4"/>
      <c r="G4485" s="4">
        <v>475</v>
      </c>
    </row>
    <row r="4486" spans="1:7" x14ac:dyDescent="0.25">
      <c r="A4486" s="3"/>
      <c r="B4486" s="3"/>
      <c r="C4486" s="3"/>
      <c r="D4486" s="5" t="s">
        <v>32</v>
      </c>
      <c r="E4486" s="3"/>
      <c r="F4486" s="4"/>
      <c r="G4486" s="4">
        <v>5418</v>
      </c>
    </row>
    <row r="4487" spans="1:7" x14ac:dyDescent="0.25">
      <c r="A4487" s="3"/>
      <c r="B4487" s="3"/>
      <c r="C4487" s="3"/>
      <c r="D4487" s="5" t="s">
        <v>33</v>
      </c>
      <c r="E4487" s="3"/>
      <c r="F4487" s="4"/>
      <c r="G4487" s="4">
        <v>1803.99</v>
      </c>
    </row>
    <row r="4488" spans="1:7" customFormat="1" x14ac:dyDescent="0.25">
      <c r="F4488" s="2"/>
      <c r="G4488" s="2"/>
    </row>
    <row r="4489" spans="1:7" x14ac:dyDescent="0.25">
      <c r="A4489" s="3"/>
      <c r="B4489" s="5"/>
      <c r="C4489" s="5"/>
      <c r="D4489" s="5" t="s">
        <v>35</v>
      </c>
      <c r="E4489" s="3"/>
      <c r="F4489" s="4"/>
      <c r="G4489" s="4">
        <v>7696.99</v>
      </c>
    </row>
    <row r="4490" spans="1:7" x14ac:dyDescent="0.25">
      <c r="A4490" s="3"/>
      <c r="B4490" s="5"/>
      <c r="C4490" s="5"/>
      <c r="D4490" s="5" t="s">
        <v>36</v>
      </c>
      <c r="E4490" s="3"/>
      <c r="F4490" s="4"/>
      <c r="G4490" s="4">
        <v>600365.22</v>
      </c>
    </row>
    <row r="4491" spans="1:7" x14ac:dyDescent="0.25">
      <c r="A4491" s="6" t="s">
        <v>758</v>
      </c>
      <c r="B4491" s="6" t="s">
        <v>417</v>
      </c>
      <c r="C4491" s="6"/>
      <c r="D4491" s="6" t="s">
        <v>47</v>
      </c>
      <c r="E4491" s="7">
        <v>88</v>
      </c>
      <c r="F4491" s="7"/>
      <c r="G4491" s="7"/>
    </row>
    <row r="4492" spans="1:7" customFormat="1" x14ac:dyDescent="0.25">
      <c r="F4492" s="2"/>
      <c r="G4492" s="2"/>
    </row>
    <row r="4493" spans="1:7" x14ac:dyDescent="0.25">
      <c r="A4493" s="3"/>
      <c r="B4493" s="3"/>
      <c r="C4493" s="3"/>
      <c r="D4493" s="3"/>
      <c r="E4493" s="3"/>
      <c r="F4493" s="4"/>
      <c r="G4493" s="4"/>
    </row>
    <row r="4494" spans="1:7" x14ac:dyDescent="0.25">
      <c r="A4494" s="12" t="s">
        <v>5</v>
      </c>
      <c r="B4494" s="12" t="s">
        <v>6</v>
      </c>
      <c r="C4494" s="12"/>
      <c r="D4494" s="8" t="s">
        <v>7</v>
      </c>
      <c r="E4494" s="8" t="s">
        <v>8</v>
      </c>
      <c r="F4494" s="9" t="s">
        <v>4</v>
      </c>
      <c r="G4494" s="9" t="s">
        <v>1205</v>
      </c>
    </row>
    <row r="4495" spans="1:7" x14ac:dyDescent="0.25">
      <c r="F4495" s="8" t="s">
        <v>9</v>
      </c>
      <c r="G4495" s="8" t="s">
        <v>9</v>
      </c>
    </row>
    <row r="4496" spans="1:7" customFormat="1" x14ac:dyDescent="0.25">
      <c r="F4496" s="2"/>
      <c r="G4496" s="2"/>
    </row>
    <row r="4497" spans="1:7" customFormat="1" x14ac:dyDescent="0.25">
      <c r="A4497" t="s">
        <v>416</v>
      </c>
      <c r="B4497" t="s">
        <v>417</v>
      </c>
      <c r="D4497" t="s">
        <v>47</v>
      </c>
      <c r="E4497">
        <v>1</v>
      </c>
      <c r="F4497" s="2"/>
      <c r="G4497" s="2"/>
    </row>
    <row r="4498" spans="1:7" customFormat="1" x14ac:dyDescent="0.25">
      <c r="A4498" t="s">
        <v>50</v>
      </c>
      <c r="B4498" t="s">
        <v>51</v>
      </c>
      <c r="D4498" t="s">
        <v>14</v>
      </c>
      <c r="E4498">
        <v>0.8</v>
      </c>
      <c r="F4498" s="2"/>
      <c r="G4498" s="2"/>
    </row>
    <row r="4499" spans="1:7" customFormat="1" x14ac:dyDescent="0.25">
      <c r="A4499" t="s">
        <v>52</v>
      </c>
      <c r="B4499" t="s">
        <v>53</v>
      </c>
      <c r="D4499" t="s">
        <v>14</v>
      </c>
      <c r="E4499">
        <v>0.8</v>
      </c>
      <c r="F4499" s="2">
        <v>5418</v>
      </c>
      <c r="G4499" s="2">
        <v>4334.3999999999996</v>
      </c>
    </row>
    <row r="4500" spans="1:7" customFormat="1" x14ac:dyDescent="0.25">
      <c r="A4500" t="s">
        <v>54</v>
      </c>
      <c r="B4500" t="s">
        <v>55</v>
      </c>
      <c r="D4500" t="s">
        <v>56</v>
      </c>
      <c r="E4500">
        <v>0.8</v>
      </c>
      <c r="F4500" s="2">
        <v>1543.99</v>
      </c>
      <c r="G4500" s="2">
        <v>1235.19</v>
      </c>
    </row>
    <row r="4501" spans="1:7" customFormat="1" x14ac:dyDescent="0.25">
      <c r="A4501" t="s">
        <v>418</v>
      </c>
      <c r="B4501" t="s">
        <v>419</v>
      </c>
      <c r="D4501" t="s">
        <v>420</v>
      </c>
      <c r="E4501">
        <v>0.67</v>
      </c>
      <c r="F4501" s="2">
        <v>4800</v>
      </c>
      <c r="G4501" s="2">
        <v>3216</v>
      </c>
    </row>
    <row r="4502" spans="1:7" customFormat="1" x14ac:dyDescent="0.25">
      <c r="A4502" t="s">
        <v>421</v>
      </c>
      <c r="B4502" t="s">
        <v>422</v>
      </c>
      <c r="D4502" t="s">
        <v>174</v>
      </c>
      <c r="E4502">
        <v>7.0000000000000001E-3</v>
      </c>
      <c r="F4502" s="2">
        <v>29500</v>
      </c>
      <c r="G4502" s="2">
        <v>206.5</v>
      </c>
    </row>
    <row r="4503" spans="1:7" customFormat="1" x14ac:dyDescent="0.25">
      <c r="A4503" t="s">
        <v>423</v>
      </c>
      <c r="B4503" t="s">
        <v>424</v>
      </c>
      <c r="D4503" t="s">
        <v>387</v>
      </c>
      <c r="E4503">
        <v>1.05</v>
      </c>
      <c r="F4503" s="2">
        <v>550</v>
      </c>
      <c r="G4503" s="2">
        <v>577.5</v>
      </c>
    </row>
    <row r="4504" spans="1:7" customFormat="1" x14ac:dyDescent="0.25">
      <c r="F4504" s="2"/>
      <c r="G4504" s="2"/>
    </row>
    <row r="4505" spans="1:7" x14ac:dyDescent="0.25">
      <c r="A4505" s="3"/>
      <c r="B4505" s="3"/>
      <c r="C4505" s="3"/>
      <c r="D4505" s="5" t="s">
        <v>31</v>
      </c>
      <c r="E4505" s="3"/>
      <c r="F4505" s="4"/>
      <c r="G4505" s="4">
        <v>4000</v>
      </c>
    </row>
    <row r="4506" spans="1:7" x14ac:dyDescent="0.25">
      <c r="A4506" s="3"/>
      <c r="B4506" s="3"/>
      <c r="C4506" s="3"/>
      <c r="D4506" s="5" t="s">
        <v>32</v>
      </c>
      <c r="E4506" s="3"/>
      <c r="F4506" s="4"/>
      <c r="G4506" s="4">
        <v>4334.3999999999996</v>
      </c>
    </row>
    <row r="4507" spans="1:7" x14ac:dyDescent="0.25">
      <c r="A4507" s="3"/>
      <c r="B4507" s="3"/>
      <c r="C4507" s="3"/>
      <c r="D4507" s="5" t="s">
        <v>33</v>
      </c>
      <c r="E4507" s="3"/>
      <c r="F4507" s="4"/>
      <c r="G4507" s="4">
        <v>1235.19</v>
      </c>
    </row>
    <row r="4508" spans="1:7" customFormat="1" x14ac:dyDescent="0.25">
      <c r="F4508" s="2"/>
      <c r="G4508" s="2"/>
    </row>
    <row r="4509" spans="1:7" x14ac:dyDescent="0.25">
      <c r="A4509" s="3"/>
      <c r="B4509" s="5"/>
      <c r="C4509" s="5"/>
      <c r="D4509" s="5" t="s">
        <v>35</v>
      </c>
      <c r="E4509" s="3"/>
      <c r="F4509" s="4"/>
      <c r="G4509" s="4">
        <v>9569.59</v>
      </c>
    </row>
    <row r="4510" spans="1:7" x14ac:dyDescent="0.25">
      <c r="A4510" s="3"/>
      <c r="B4510" s="5"/>
      <c r="C4510" s="5"/>
      <c r="D4510" s="5" t="s">
        <v>36</v>
      </c>
      <c r="E4510" s="3"/>
      <c r="F4510" s="4"/>
      <c r="G4510" s="4">
        <v>842123.92</v>
      </c>
    </row>
    <row r="4511" spans="1:7" x14ac:dyDescent="0.25">
      <c r="A4511" s="6" t="s">
        <v>759</v>
      </c>
      <c r="B4511" s="6" t="s">
        <v>651</v>
      </c>
      <c r="C4511" s="6"/>
      <c r="D4511" s="6" t="s">
        <v>47</v>
      </c>
      <c r="E4511" s="7">
        <v>42</v>
      </c>
      <c r="F4511" s="7"/>
      <c r="G4511" s="7"/>
    </row>
    <row r="4512" spans="1:7" customFormat="1" x14ac:dyDescent="0.25">
      <c r="F4512" s="2"/>
      <c r="G4512" s="2"/>
    </row>
    <row r="4513" spans="1:7" x14ac:dyDescent="0.25">
      <c r="A4513" s="3"/>
      <c r="B4513" s="3"/>
      <c r="C4513" s="3"/>
      <c r="D4513" s="3"/>
      <c r="E4513" s="3"/>
      <c r="F4513" s="4"/>
      <c r="G4513" s="4"/>
    </row>
    <row r="4514" spans="1:7" x14ac:dyDescent="0.25">
      <c r="A4514" s="12" t="s">
        <v>5</v>
      </c>
      <c r="B4514" s="12" t="s">
        <v>6</v>
      </c>
      <c r="C4514" s="12"/>
      <c r="D4514" s="8" t="s">
        <v>7</v>
      </c>
      <c r="E4514" s="8" t="s">
        <v>8</v>
      </c>
      <c r="F4514" s="9" t="s">
        <v>4</v>
      </c>
      <c r="G4514" s="9" t="s">
        <v>1205</v>
      </c>
    </row>
    <row r="4515" spans="1:7" x14ac:dyDescent="0.25">
      <c r="F4515" s="8" t="s">
        <v>9</v>
      </c>
      <c r="G4515" s="8" t="s">
        <v>9</v>
      </c>
    </row>
    <row r="4516" spans="1:7" customFormat="1" x14ac:dyDescent="0.25">
      <c r="F4516" s="2"/>
      <c r="G4516" s="2"/>
    </row>
    <row r="4517" spans="1:7" customFormat="1" x14ac:dyDescent="0.25">
      <c r="A4517" t="s">
        <v>652</v>
      </c>
      <c r="B4517" t="s">
        <v>653</v>
      </c>
      <c r="D4517" t="s">
        <v>47</v>
      </c>
      <c r="E4517">
        <v>1</v>
      </c>
      <c r="F4517" s="2"/>
      <c r="G4517" s="2"/>
    </row>
    <row r="4518" spans="1:7" customFormat="1" x14ac:dyDescent="0.25">
      <c r="A4518" t="s">
        <v>111</v>
      </c>
      <c r="B4518" t="s">
        <v>112</v>
      </c>
      <c r="D4518" t="s">
        <v>14</v>
      </c>
      <c r="E4518">
        <v>0.5</v>
      </c>
      <c r="F4518" s="2"/>
      <c r="G4518" s="2"/>
    </row>
    <row r="4519" spans="1:7" customFormat="1" x14ac:dyDescent="0.25">
      <c r="A4519" t="s">
        <v>113</v>
      </c>
      <c r="B4519" t="s">
        <v>114</v>
      </c>
      <c r="D4519" t="s">
        <v>14</v>
      </c>
      <c r="E4519">
        <v>0.5</v>
      </c>
      <c r="F4519" s="2">
        <v>5418</v>
      </c>
      <c r="G4519" s="2">
        <v>2709</v>
      </c>
    </row>
    <row r="4520" spans="1:7" customFormat="1" x14ac:dyDescent="0.25">
      <c r="A4520" t="s">
        <v>54</v>
      </c>
      <c r="B4520" t="s">
        <v>55</v>
      </c>
      <c r="D4520" t="s">
        <v>56</v>
      </c>
      <c r="E4520">
        <v>0.5</v>
      </c>
      <c r="F4520" s="2">
        <v>1543.99</v>
      </c>
      <c r="G4520" s="2">
        <v>772</v>
      </c>
    </row>
    <row r="4521" spans="1:7" customFormat="1" x14ac:dyDescent="0.25">
      <c r="A4521" t="s">
        <v>654</v>
      </c>
      <c r="B4521" t="s">
        <v>655</v>
      </c>
      <c r="D4521" t="s">
        <v>47</v>
      </c>
      <c r="E4521">
        <v>1</v>
      </c>
      <c r="F4521" s="2">
        <v>3600</v>
      </c>
      <c r="G4521" s="2">
        <v>3600</v>
      </c>
    </row>
    <row r="4522" spans="1:7" customFormat="1" x14ac:dyDescent="0.25">
      <c r="A4522" t="s">
        <v>656</v>
      </c>
      <c r="B4522" t="s">
        <v>657</v>
      </c>
      <c r="D4522" t="s">
        <v>47</v>
      </c>
      <c r="E4522">
        <v>1</v>
      </c>
      <c r="F4522" s="2">
        <v>2150</v>
      </c>
      <c r="G4522" s="2">
        <v>2150</v>
      </c>
    </row>
    <row r="4523" spans="1:7" customFormat="1" x14ac:dyDescent="0.25">
      <c r="F4523" s="2"/>
      <c r="G4523" s="2"/>
    </row>
    <row r="4524" spans="1:7" x14ac:dyDescent="0.25">
      <c r="A4524" s="3"/>
      <c r="B4524" s="3"/>
      <c r="C4524" s="3"/>
      <c r="D4524" s="5" t="s">
        <v>31</v>
      </c>
      <c r="E4524" s="3"/>
      <c r="F4524" s="4"/>
      <c r="G4524" s="4">
        <v>5750</v>
      </c>
    </row>
    <row r="4525" spans="1:7" x14ac:dyDescent="0.25">
      <c r="A4525" s="3"/>
      <c r="B4525" s="3"/>
      <c r="C4525" s="3"/>
      <c r="D4525" s="5" t="s">
        <v>32</v>
      </c>
      <c r="E4525" s="3"/>
      <c r="F4525" s="4"/>
      <c r="G4525" s="4">
        <v>2709</v>
      </c>
    </row>
    <row r="4526" spans="1:7" x14ac:dyDescent="0.25">
      <c r="A4526" s="3"/>
      <c r="B4526" s="3"/>
      <c r="C4526" s="3"/>
      <c r="D4526" s="5" t="s">
        <v>33</v>
      </c>
      <c r="E4526" s="3"/>
      <c r="F4526" s="4"/>
      <c r="G4526" s="4">
        <v>772</v>
      </c>
    </row>
    <row r="4527" spans="1:7" customFormat="1" x14ac:dyDescent="0.25">
      <c r="F4527" s="2"/>
      <c r="G4527" s="2"/>
    </row>
    <row r="4528" spans="1:7" x14ac:dyDescent="0.25">
      <c r="A4528" s="3"/>
      <c r="B4528" s="5"/>
      <c r="C4528" s="5"/>
      <c r="D4528" s="5" t="s">
        <v>35</v>
      </c>
      <c r="E4528" s="3"/>
      <c r="F4528" s="4"/>
      <c r="G4528" s="4">
        <v>9231</v>
      </c>
    </row>
    <row r="4529" spans="1:7" x14ac:dyDescent="0.25">
      <c r="A4529" s="3"/>
      <c r="B4529" s="5"/>
      <c r="C4529" s="5"/>
      <c r="D4529" s="5" t="s">
        <v>36</v>
      </c>
      <c r="E4529" s="3"/>
      <c r="F4529" s="4"/>
      <c r="G4529" s="4">
        <v>387702</v>
      </c>
    </row>
    <row r="4530" spans="1:7" x14ac:dyDescent="0.25">
      <c r="A4530" s="6" t="s">
        <v>760</v>
      </c>
      <c r="B4530" s="6" t="s">
        <v>659</v>
      </c>
      <c r="C4530" s="6"/>
      <c r="D4530" s="6" t="s">
        <v>47</v>
      </c>
      <c r="E4530" s="7">
        <v>32</v>
      </c>
      <c r="F4530" s="7"/>
      <c r="G4530" s="7"/>
    </row>
    <row r="4531" spans="1:7" customFormat="1" x14ac:dyDescent="0.25">
      <c r="F4531" s="2"/>
      <c r="G4531" s="2"/>
    </row>
    <row r="4532" spans="1:7" x14ac:dyDescent="0.25">
      <c r="A4532" s="3"/>
      <c r="B4532" s="3"/>
      <c r="C4532" s="3"/>
      <c r="D4532" s="3"/>
      <c r="E4532" s="3"/>
      <c r="F4532" s="4"/>
      <c r="G4532" s="4"/>
    </row>
    <row r="4533" spans="1:7" x14ac:dyDescent="0.25">
      <c r="A4533" s="12" t="s">
        <v>5</v>
      </c>
      <c r="B4533" s="12" t="s">
        <v>6</v>
      </c>
      <c r="C4533" s="12"/>
      <c r="D4533" s="8" t="s">
        <v>7</v>
      </c>
      <c r="E4533" s="8" t="s">
        <v>8</v>
      </c>
      <c r="F4533" s="9" t="s">
        <v>4</v>
      </c>
      <c r="G4533" s="9" t="s">
        <v>1205</v>
      </c>
    </row>
    <row r="4534" spans="1:7" x14ac:dyDescent="0.25">
      <c r="F4534" s="8" t="s">
        <v>9</v>
      </c>
      <c r="G4534" s="8" t="s">
        <v>9</v>
      </c>
    </row>
    <row r="4535" spans="1:7" customFormat="1" x14ac:dyDescent="0.25">
      <c r="F4535" s="2"/>
      <c r="G4535" s="2"/>
    </row>
    <row r="4536" spans="1:7" customFormat="1" x14ac:dyDescent="0.25">
      <c r="A4536" t="s">
        <v>660</v>
      </c>
      <c r="B4536" t="s">
        <v>661</v>
      </c>
      <c r="D4536" t="s">
        <v>47</v>
      </c>
      <c r="E4536">
        <v>1</v>
      </c>
      <c r="F4536" s="2"/>
      <c r="G4536" s="2"/>
    </row>
    <row r="4537" spans="1:7" customFormat="1" x14ac:dyDescent="0.25">
      <c r="A4537" t="s">
        <v>111</v>
      </c>
      <c r="B4537" t="s">
        <v>112</v>
      </c>
      <c r="D4537" t="s">
        <v>14</v>
      </c>
      <c r="E4537">
        <v>0.2</v>
      </c>
      <c r="F4537" s="2"/>
      <c r="G4537" s="2"/>
    </row>
    <row r="4538" spans="1:7" customFormat="1" x14ac:dyDescent="0.25">
      <c r="A4538" t="s">
        <v>113</v>
      </c>
      <c r="B4538" t="s">
        <v>114</v>
      </c>
      <c r="D4538" t="s">
        <v>14</v>
      </c>
      <c r="E4538">
        <v>0.2</v>
      </c>
      <c r="F4538" s="2">
        <v>5418</v>
      </c>
      <c r="G4538" s="2">
        <v>1083.5999999999999</v>
      </c>
    </row>
    <row r="4539" spans="1:7" customFormat="1" x14ac:dyDescent="0.25">
      <c r="A4539" t="s">
        <v>54</v>
      </c>
      <c r="B4539" t="s">
        <v>55</v>
      </c>
      <c r="D4539" t="s">
        <v>56</v>
      </c>
      <c r="E4539">
        <v>0.2</v>
      </c>
      <c r="F4539" s="2">
        <v>1543.99</v>
      </c>
      <c r="G4539" s="2">
        <v>308.8</v>
      </c>
    </row>
    <row r="4540" spans="1:7" customFormat="1" x14ac:dyDescent="0.25">
      <c r="A4540" t="s">
        <v>662</v>
      </c>
      <c r="B4540" t="s">
        <v>663</v>
      </c>
      <c r="D4540" t="s">
        <v>88</v>
      </c>
      <c r="E4540">
        <v>1.05</v>
      </c>
      <c r="F4540" s="2">
        <v>1850</v>
      </c>
      <c r="G4540" s="2">
        <v>1942.5</v>
      </c>
    </row>
    <row r="4541" spans="1:7" customFormat="1" x14ac:dyDescent="0.25">
      <c r="A4541" t="s">
        <v>664</v>
      </c>
      <c r="B4541" t="s">
        <v>665</v>
      </c>
      <c r="D4541" t="s">
        <v>47</v>
      </c>
      <c r="E4541">
        <v>1</v>
      </c>
      <c r="F4541" s="2">
        <v>100</v>
      </c>
      <c r="G4541" s="2">
        <v>100</v>
      </c>
    </row>
    <row r="4542" spans="1:7" customFormat="1" x14ac:dyDescent="0.25">
      <c r="F4542" s="2"/>
      <c r="G4542" s="2"/>
    </row>
    <row r="4543" spans="1:7" x14ac:dyDescent="0.25">
      <c r="A4543" s="3"/>
      <c r="B4543" s="3"/>
      <c r="C4543" s="3"/>
      <c r="D4543" s="5" t="s">
        <v>31</v>
      </c>
      <c r="E4543" s="3"/>
      <c r="F4543" s="4"/>
      <c r="G4543" s="4">
        <v>2042.5</v>
      </c>
    </row>
    <row r="4544" spans="1:7" x14ac:dyDescent="0.25">
      <c r="A4544" s="3"/>
      <c r="B4544" s="3"/>
      <c r="C4544" s="3"/>
      <c r="D4544" s="5" t="s">
        <v>32</v>
      </c>
      <c r="E4544" s="3"/>
      <c r="F4544" s="4"/>
      <c r="G4544" s="4">
        <v>1083.5999999999999</v>
      </c>
    </row>
    <row r="4545" spans="1:7" x14ac:dyDescent="0.25">
      <c r="A4545" s="3"/>
      <c r="B4545" s="3"/>
      <c r="C4545" s="3"/>
      <c r="D4545" s="5" t="s">
        <v>33</v>
      </c>
      <c r="E4545" s="3"/>
      <c r="F4545" s="4"/>
      <c r="G4545" s="4">
        <v>308.8</v>
      </c>
    </row>
    <row r="4546" spans="1:7" customFormat="1" x14ac:dyDescent="0.25">
      <c r="F4546" s="2"/>
      <c r="G4546" s="2"/>
    </row>
    <row r="4547" spans="1:7" x14ac:dyDescent="0.25">
      <c r="A4547" s="3"/>
      <c r="B4547" s="5"/>
      <c r="C4547" s="5"/>
      <c r="D4547" s="5" t="s">
        <v>35</v>
      </c>
      <c r="E4547" s="3"/>
      <c r="F4547" s="4"/>
      <c r="G4547" s="4">
        <v>3434.9</v>
      </c>
    </row>
    <row r="4548" spans="1:7" x14ac:dyDescent="0.25">
      <c r="A4548" s="3"/>
      <c r="B4548" s="5"/>
      <c r="C4548" s="5"/>
      <c r="D4548" s="5" t="s">
        <v>36</v>
      </c>
      <c r="E4548" s="3"/>
      <c r="F4548" s="4"/>
      <c r="G4548" s="4">
        <v>109916.8</v>
      </c>
    </row>
    <row r="4549" spans="1:7" x14ac:dyDescent="0.25">
      <c r="A4549" s="6" t="s">
        <v>761</v>
      </c>
      <c r="B4549" s="6" t="s">
        <v>667</v>
      </c>
      <c r="C4549" s="6"/>
      <c r="D4549" s="6" t="s">
        <v>47</v>
      </c>
      <c r="E4549" s="7">
        <v>28</v>
      </c>
      <c r="F4549" s="7"/>
      <c r="G4549" s="7"/>
    </row>
    <row r="4550" spans="1:7" customFormat="1" x14ac:dyDescent="0.25">
      <c r="F4550" s="2"/>
      <c r="G4550" s="2"/>
    </row>
    <row r="4551" spans="1:7" x14ac:dyDescent="0.25">
      <c r="A4551" s="3"/>
      <c r="B4551" s="3"/>
      <c r="C4551" s="3"/>
      <c r="D4551" s="3"/>
      <c r="E4551" s="3"/>
      <c r="F4551" s="4"/>
      <c r="G4551" s="4"/>
    </row>
    <row r="4552" spans="1:7" x14ac:dyDescent="0.25">
      <c r="A4552" s="12" t="s">
        <v>5</v>
      </c>
      <c r="B4552" s="12" t="s">
        <v>6</v>
      </c>
      <c r="C4552" s="12"/>
      <c r="D4552" s="8" t="s">
        <v>7</v>
      </c>
      <c r="E4552" s="8" t="s">
        <v>8</v>
      </c>
      <c r="F4552" s="9" t="s">
        <v>4</v>
      </c>
      <c r="G4552" s="9" t="s">
        <v>1205</v>
      </c>
    </row>
    <row r="4553" spans="1:7" x14ac:dyDescent="0.25">
      <c r="F4553" s="8" t="s">
        <v>9</v>
      </c>
      <c r="G4553" s="8" t="s">
        <v>9</v>
      </c>
    </row>
    <row r="4554" spans="1:7" customFormat="1" x14ac:dyDescent="0.25">
      <c r="F4554" s="2"/>
      <c r="G4554" s="2"/>
    </row>
    <row r="4555" spans="1:7" customFormat="1" x14ac:dyDescent="0.25">
      <c r="A4555" t="s">
        <v>668</v>
      </c>
      <c r="B4555" t="s">
        <v>669</v>
      </c>
      <c r="D4555" t="s">
        <v>47</v>
      </c>
      <c r="E4555">
        <v>1</v>
      </c>
      <c r="F4555" s="2"/>
      <c r="G4555" s="2"/>
    </row>
    <row r="4556" spans="1:7" customFormat="1" x14ac:dyDescent="0.25">
      <c r="A4556" t="s">
        <v>111</v>
      </c>
      <c r="B4556" t="s">
        <v>112</v>
      </c>
      <c r="D4556" t="s">
        <v>14</v>
      </c>
      <c r="E4556">
        <v>0.7</v>
      </c>
      <c r="F4556" s="2"/>
      <c r="G4556" s="2"/>
    </row>
    <row r="4557" spans="1:7" customFormat="1" x14ac:dyDescent="0.25">
      <c r="A4557" t="s">
        <v>113</v>
      </c>
      <c r="B4557" t="s">
        <v>114</v>
      </c>
      <c r="D4557" t="s">
        <v>14</v>
      </c>
      <c r="E4557">
        <v>0.7</v>
      </c>
      <c r="F4557" s="2">
        <v>5418</v>
      </c>
      <c r="G4557" s="2">
        <v>3792.6</v>
      </c>
    </row>
    <row r="4558" spans="1:7" customFormat="1" x14ac:dyDescent="0.25">
      <c r="A4558" t="s">
        <v>54</v>
      </c>
      <c r="B4558" t="s">
        <v>55</v>
      </c>
      <c r="D4558" t="s">
        <v>56</v>
      </c>
      <c r="E4558">
        <v>0.7</v>
      </c>
      <c r="F4558" s="2">
        <v>1543.99</v>
      </c>
      <c r="G4558" s="2">
        <v>1080.79</v>
      </c>
    </row>
    <row r="4559" spans="1:7" customFormat="1" x14ac:dyDescent="0.25">
      <c r="A4559" t="s">
        <v>670</v>
      </c>
      <c r="B4559" t="s">
        <v>671</v>
      </c>
      <c r="D4559" t="s">
        <v>88</v>
      </c>
      <c r="E4559">
        <v>1.1000000000000001</v>
      </c>
      <c r="F4559" s="2">
        <v>3970</v>
      </c>
      <c r="G4559" s="2">
        <v>4367</v>
      </c>
    </row>
    <row r="4560" spans="1:7" customFormat="1" x14ac:dyDescent="0.25">
      <c r="F4560" s="2"/>
      <c r="G4560" s="2"/>
    </row>
    <row r="4561" spans="1:7" x14ac:dyDescent="0.25">
      <c r="A4561" s="3"/>
      <c r="B4561" s="3"/>
      <c r="C4561" s="3"/>
      <c r="D4561" s="5" t="s">
        <v>31</v>
      </c>
      <c r="E4561" s="3"/>
      <c r="F4561" s="4"/>
      <c r="G4561" s="4">
        <v>4367</v>
      </c>
    </row>
    <row r="4562" spans="1:7" x14ac:dyDescent="0.25">
      <c r="A4562" s="3"/>
      <c r="B4562" s="3"/>
      <c r="C4562" s="3"/>
      <c r="D4562" s="5" t="s">
        <v>32</v>
      </c>
      <c r="E4562" s="3"/>
      <c r="F4562" s="4"/>
      <c r="G4562" s="4">
        <v>3792.6</v>
      </c>
    </row>
    <row r="4563" spans="1:7" x14ac:dyDescent="0.25">
      <c r="A4563" s="3"/>
      <c r="B4563" s="3"/>
      <c r="C4563" s="3"/>
      <c r="D4563" s="5" t="s">
        <v>33</v>
      </c>
      <c r="E4563" s="3"/>
      <c r="F4563" s="4"/>
      <c r="G4563" s="4">
        <v>1080.79</v>
      </c>
    </row>
    <row r="4564" spans="1:7" customFormat="1" x14ac:dyDescent="0.25">
      <c r="F4564" s="2"/>
      <c r="G4564" s="2"/>
    </row>
    <row r="4565" spans="1:7" x14ac:dyDescent="0.25">
      <c r="A4565" s="3"/>
      <c r="B4565" s="5"/>
      <c r="C4565" s="5"/>
      <c r="D4565" s="5" t="s">
        <v>35</v>
      </c>
      <c r="E4565" s="3"/>
      <c r="F4565" s="4"/>
      <c r="G4565" s="4">
        <v>9240.39</v>
      </c>
    </row>
    <row r="4566" spans="1:7" x14ac:dyDescent="0.25">
      <c r="A4566" s="3"/>
      <c r="B4566" s="5"/>
      <c r="C4566" s="5"/>
      <c r="D4566" s="5" t="s">
        <v>36</v>
      </c>
      <c r="E4566" s="3"/>
      <c r="F4566" s="4"/>
      <c r="G4566" s="4">
        <v>258730.92</v>
      </c>
    </row>
    <row r="4567" spans="1:7" x14ac:dyDescent="0.25">
      <c r="A4567" s="6" t="s">
        <v>762</v>
      </c>
      <c r="B4567" s="6" t="s">
        <v>673</v>
      </c>
      <c r="C4567" s="6"/>
      <c r="D4567" s="6" t="s">
        <v>47</v>
      </c>
      <c r="E4567" s="7">
        <v>18</v>
      </c>
      <c r="F4567" s="7"/>
      <c r="G4567" s="7"/>
    </row>
    <row r="4568" spans="1:7" customFormat="1" x14ac:dyDescent="0.25">
      <c r="F4568" s="2"/>
      <c r="G4568" s="2"/>
    </row>
    <row r="4569" spans="1:7" x14ac:dyDescent="0.25">
      <c r="A4569" s="3"/>
      <c r="B4569" s="3"/>
      <c r="C4569" s="3"/>
      <c r="D4569" s="3"/>
      <c r="E4569" s="3"/>
      <c r="F4569" s="4"/>
      <c r="G4569" s="4"/>
    </row>
    <row r="4570" spans="1:7" x14ac:dyDescent="0.25">
      <c r="A4570" s="12" t="s">
        <v>5</v>
      </c>
      <c r="B4570" s="12" t="s">
        <v>6</v>
      </c>
      <c r="C4570" s="12"/>
      <c r="D4570" s="8" t="s">
        <v>7</v>
      </c>
      <c r="E4570" s="8" t="s">
        <v>8</v>
      </c>
      <c r="F4570" s="9" t="s">
        <v>4</v>
      </c>
      <c r="G4570" s="9" t="s">
        <v>1205</v>
      </c>
    </row>
    <row r="4571" spans="1:7" x14ac:dyDescent="0.25">
      <c r="F4571" s="8" t="s">
        <v>9</v>
      </c>
      <c r="G4571" s="8" t="s">
        <v>9</v>
      </c>
    </row>
    <row r="4572" spans="1:7" customFormat="1" x14ac:dyDescent="0.25">
      <c r="F4572" s="2"/>
      <c r="G4572" s="2"/>
    </row>
    <row r="4573" spans="1:7" customFormat="1" x14ac:dyDescent="0.25">
      <c r="A4573" t="s">
        <v>674</v>
      </c>
      <c r="B4573" t="s">
        <v>675</v>
      </c>
      <c r="D4573" t="s">
        <v>47</v>
      </c>
      <c r="E4573">
        <v>1</v>
      </c>
      <c r="F4573" s="2"/>
      <c r="G4573" s="2"/>
    </row>
    <row r="4574" spans="1:7" customFormat="1" x14ac:dyDescent="0.25">
      <c r="A4574" t="s">
        <v>111</v>
      </c>
      <c r="B4574" t="s">
        <v>112</v>
      </c>
      <c r="D4574" t="s">
        <v>14</v>
      </c>
      <c r="E4574">
        <v>0.4</v>
      </c>
      <c r="F4574" s="2"/>
      <c r="G4574" s="2"/>
    </row>
    <row r="4575" spans="1:7" customFormat="1" x14ac:dyDescent="0.25">
      <c r="A4575" t="s">
        <v>113</v>
      </c>
      <c r="B4575" t="s">
        <v>114</v>
      </c>
      <c r="D4575" t="s">
        <v>14</v>
      </c>
      <c r="E4575">
        <v>0.4</v>
      </c>
      <c r="F4575" s="2">
        <v>5418</v>
      </c>
      <c r="G4575" s="2">
        <v>2167.1999999999998</v>
      </c>
    </row>
    <row r="4576" spans="1:7" customFormat="1" x14ac:dyDescent="0.25">
      <c r="A4576" t="s">
        <v>54</v>
      </c>
      <c r="B4576" t="s">
        <v>55</v>
      </c>
      <c r="D4576" t="s">
        <v>56</v>
      </c>
      <c r="E4576">
        <v>0.4</v>
      </c>
      <c r="F4576" s="2">
        <v>1543.99</v>
      </c>
      <c r="G4576" s="2">
        <v>617.6</v>
      </c>
    </row>
    <row r="4577" spans="1:7" customFormat="1" x14ac:dyDescent="0.25">
      <c r="A4577" t="s">
        <v>676</v>
      </c>
      <c r="B4577" t="s">
        <v>677</v>
      </c>
      <c r="D4577" t="s">
        <v>47</v>
      </c>
      <c r="E4577">
        <v>1</v>
      </c>
      <c r="F4577" s="2">
        <v>11500</v>
      </c>
      <c r="G4577" s="2">
        <v>11500</v>
      </c>
    </row>
    <row r="4578" spans="1:7" customFormat="1" x14ac:dyDescent="0.25">
      <c r="A4578" t="s">
        <v>678</v>
      </c>
      <c r="B4578" t="s">
        <v>679</v>
      </c>
      <c r="D4578" t="s">
        <v>59</v>
      </c>
      <c r="E4578">
        <v>1</v>
      </c>
      <c r="F4578" s="2">
        <v>1500</v>
      </c>
      <c r="G4578" s="2">
        <v>1500</v>
      </c>
    </row>
    <row r="4579" spans="1:7" customFormat="1" x14ac:dyDescent="0.25">
      <c r="A4579" t="s">
        <v>680</v>
      </c>
      <c r="B4579" t="s">
        <v>657</v>
      </c>
      <c r="D4579" t="s">
        <v>47</v>
      </c>
      <c r="E4579">
        <v>1</v>
      </c>
      <c r="F4579" s="2">
        <v>850</v>
      </c>
      <c r="G4579" s="2">
        <v>850</v>
      </c>
    </row>
    <row r="4580" spans="1:7" customFormat="1" x14ac:dyDescent="0.25">
      <c r="F4580" s="2"/>
      <c r="G4580" s="2"/>
    </row>
    <row r="4581" spans="1:7" x14ac:dyDescent="0.25">
      <c r="A4581" s="3"/>
      <c r="B4581" s="3"/>
      <c r="C4581" s="3"/>
      <c r="D4581" s="5" t="s">
        <v>31</v>
      </c>
      <c r="E4581" s="3"/>
      <c r="F4581" s="4"/>
      <c r="G4581" s="4">
        <v>13850</v>
      </c>
    </row>
    <row r="4582" spans="1:7" x14ac:dyDescent="0.25">
      <c r="A4582" s="3"/>
      <c r="B4582" s="3"/>
      <c r="C4582" s="3"/>
      <c r="D4582" s="5" t="s">
        <v>32</v>
      </c>
      <c r="E4582" s="3"/>
      <c r="F4582" s="4"/>
      <c r="G4582" s="4">
        <v>2167.1999999999998</v>
      </c>
    </row>
    <row r="4583" spans="1:7" x14ac:dyDescent="0.25">
      <c r="A4583" s="3"/>
      <c r="B4583" s="3"/>
      <c r="C4583" s="3"/>
      <c r="D4583" s="5" t="s">
        <v>33</v>
      </c>
      <c r="E4583" s="3"/>
      <c r="F4583" s="4"/>
      <c r="G4583" s="4">
        <v>617.6</v>
      </c>
    </row>
    <row r="4584" spans="1:7" customFormat="1" x14ac:dyDescent="0.25">
      <c r="F4584" s="2"/>
      <c r="G4584" s="2"/>
    </row>
    <row r="4585" spans="1:7" x14ac:dyDescent="0.25">
      <c r="A4585" s="3"/>
      <c r="B4585" s="5"/>
      <c r="C4585" s="5"/>
      <c r="D4585" s="5" t="s">
        <v>35</v>
      </c>
      <c r="E4585" s="3"/>
      <c r="F4585" s="4"/>
      <c r="G4585" s="4">
        <v>16634.8</v>
      </c>
    </row>
    <row r="4586" spans="1:7" x14ac:dyDescent="0.25">
      <c r="A4586" s="3"/>
      <c r="B4586" s="5"/>
      <c r="C4586" s="5"/>
      <c r="D4586" s="5" t="s">
        <v>36</v>
      </c>
      <c r="E4586" s="3"/>
      <c r="F4586" s="4"/>
      <c r="G4586" s="4">
        <v>299426.40000000002</v>
      </c>
    </row>
    <row r="4587" spans="1:7" x14ac:dyDescent="0.25">
      <c r="A4587" s="6" t="s">
        <v>763</v>
      </c>
      <c r="B4587" s="6" t="s">
        <v>265</v>
      </c>
      <c r="C4587" s="6"/>
      <c r="D4587" s="6" t="s">
        <v>88</v>
      </c>
      <c r="E4587" s="7">
        <v>2</v>
      </c>
      <c r="F4587" s="7"/>
      <c r="G4587" s="7"/>
    </row>
    <row r="4588" spans="1:7" customFormat="1" x14ac:dyDescent="0.25">
      <c r="F4588" s="2"/>
      <c r="G4588" s="2"/>
    </row>
    <row r="4589" spans="1:7" x14ac:dyDescent="0.25">
      <c r="A4589" s="3"/>
      <c r="B4589" s="3"/>
      <c r="C4589" s="3"/>
      <c r="D4589" s="3"/>
      <c r="E4589" s="3"/>
      <c r="F4589" s="4"/>
      <c r="G4589" s="4"/>
    </row>
    <row r="4590" spans="1:7" x14ac:dyDescent="0.25">
      <c r="A4590" s="12" t="s">
        <v>5</v>
      </c>
      <c r="B4590" s="12" t="s">
        <v>6</v>
      </c>
      <c r="C4590" s="12"/>
      <c r="D4590" s="8" t="s">
        <v>7</v>
      </c>
      <c r="E4590" s="8" t="s">
        <v>8</v>
      </c>
      <c r="F4590" s="9" t="s">
        <v>4</v>
      </c>
      <c r="G4590" s="9" t="s">
        <v>1205</v>
      </c>
    </row>
    <row r="4591" spans="1:7" x14ac:dyDescent="0.25">
      <c r="F4591" s="8" t="s">
        <v>9</v>
      </c>
      <c r="G4591" s="8" t="s">
        <v>9</v>
      </c>
    </row>
    <row r="4592" spans="1:7" customFormat="1" x14ac:dyDescent="0.25">
      <c r="F4592" s="2"/>
      <c r="G4592" s="2"/>
    </row>
    <row r="4593" spans="1:7" customFormat="1" x14ac:dyDescent="0.25">
      <c r="A4593" t="s">
        <v>266</v>
      </c>
      <c r="B4593" t="s">
        <v>265</v>
      </c>
      <c r="D4593" t="s">
        <v>88</v>
      </c>
      <c r="E4593">
        <v>1</v>
      </c>
      <c r="F4593" s="2"/>
      <c r="G4593" s="2"/>
    </row>
    <row r="4594" spans="1:7" customFormat="1" x14ac:dyDescent="0.25">
      <c r="A4594" t="s">
        <v>50</v>
      </c>
      <c r="B4594" t="s">
        <v>51</v>
      </c>
      <c r="D4594" t="s">
        <v>14</v>
      </c>
      <c r="E4594">
        <v>1.5</v>
      </c>
      <c r="F4594" s="2"/>
      <c r="G4594" s="2"/>
    </row>
    <row r="4595" spans="1:7" customFormat="1" x14ac:dyDescent="0.25">
      <c r="A4595" t="s">
        <v>52</v>
      </c>
      <c r="B4595" t="s">
        <v>53</v>
      </c>
      <c r="D4595" t="s">
        <v>14</v>
      </c>
      <c r="E4595">
        <v>1.5</v>
      </c>
      <c r="F4595" s="2">
        <v>5418</v>
      </c>
      <c r="G4595" s="2">
        <v>8127</v>
      </c>
    </row>
    <row r="4596" spans="1:7" customFormat="1" x14ac:dyDescent="0.25">
      <c r="A4596" t="s">
        <v>54</v>
      </c>
      <c r="B4596" t="s">
        <v>55</v>
      </c>
      <c r="D4596" t="s">
        <v>56</v>
      </c>
      <c r="E4596">
        <v>1.5</v>
      </c>
      <c r="F4596" s="2">
        <v>1543.99</v>
      </c>
      <c r="G4596" s="2">
        <v>2315.9899999999998</v>
      </c>
    </row>
    <row r="4597" spans="1:7" customFormat="1" x14ac:dyDescent="0.25">
      <c r="A4597" t="s">
        <v>267</v>
      </c>
      <c r="B4597" t="s">
        <v>268</v>
      </c>
      <c r="D4597" t="s">
        <v>18</v>
      </c>
      <c r="E4597">
        <v>1.5</v>
      </c>
      <c r="F4597" s="2">
        <v>850</v>
      </c>
      <c r="G4597" s="2">
        <v>1275</v>
      </c>
    </row>
    <row r="4598" spans="1:7" customFormat="1" x14ac:dyDescent="0.25">
      <c r="A4598" t="s">
        <v>269</v>
      </c>
      <c r="B4598" t="s">
        <v>270</v>
      </c>
      <c r="D4598" t="s">
        <v>59</v>
      </c>
      <c r="E4598">
        <v>8.9999999999999993E-3</v>
      </c>
      <c r="F4598" s="2">
        <v>115000</v>
      </c>
      <c r="G4598" s="2">
        <v>1045.45</v>
      </c>
    </row>
    <row r="4599" spans="1:7" customFormat="1" x14ac:dyDescent="0.25">
      <c r="F4599" s="2"/>
      <c r="G4599" s="2"/>
    </row>
    <row r="4600" spans="1:7" x14ac:dyDescent="0.25">
      <c r="A4600" s="3"/>
      <c r="B4600" s="3"/>
      <c r="C4600" s="3"/>
      <c r="D4600" s="5" t="s">
        <v>31</v>
      </c>
      <c r="E4600" s="3"/>
      <c r="F4600" s="4"/>
      <c r="G4600" s="4">
        <v>1045.45</v>
      </c>
    </row>
    <row r="4601" spans="1:7" x14ac:dyDescent="0.25">
      <c r="A4601" s="3"/>
      <c r="B4601" s="3"/>
      <c r="C4601" s="3"/>
      <c r="D4601" s="5" t="s">
        <v>32</v>
      </c>
      <c r="E4601" s="3"/>
      <c r="F4601" s="4"/>
      <c r="G4601" s="4">
        <v>8127</v>
      </c>
    </row>
    <row r="4602" spans="1:7" x14ac:dyDescent="0.25">
      <c r="A4602" s="3"/>
      <c r="B4602" s="3"/>
      <c r="C4602" s="3"/>
      <c r="D4602" s="5" t="s">
        <v>33</v>
      </c>
      <c r="E4602" s="3"/>
      <c r="F4602" s="4"/>
      <c r="G4602" s="4">
        <v>3590.99</v>
      </c>
    </row>
    <row r="4603" spans="1:7" customFormat="1" x14ac:dyDescent="0.25">
      <c r="F4603" s="2"/>
      <c r="G4603" s="2"/>
    </row>
    <row r="4604" spans="1:7" x14ac:dyDescent="0.25">
      <c r="A4604" s="3"/>
      <c r="B4604" s="5"/>
      <c r="C4604" s="5"/>
      <c r="D4604" s="5" t="s">
        <v>35</v>
      </c>
      <c r="E4604" s="3"/>
      <c r="F4604" s="4"/>
      <c r="G4604" s="4">
        <v>12763.44</v>
      </c>
    </row>
    <row r="4605" spans="1:7" x14ac:dyDescent="0.25">
      <c r="A4605" s="3"/>
      <c r="B4605" s="5"/>
      <c r="C4605" s="5"/>
      <c r="D4605" s="5" t="s">
        <v>36</v>
      </c>
      <c r="E4605" s="3"/>
      <c r="F4605" s="4"/>
      <c r="G4605" s="4">
        <v>25526.880000000001</v>
      </c>
    </row>
    <row r="4606" spans="1:7" x14ac:dyDescent="0.25">
      <c r="A4606" s="6" t="s">
        <v>764</v>
      </c>
      <c r="B4606" s="6" t="s">
        <v>765</v>
      </c>
      <c r="C4606" s="6"/>
      <c r="D4606" s="6" t="s">
        <v>79</v>
      </c>
      <c r="E4606" s="7">
        <v>200</v>
      </c>
      <c r="F4606" s="7"/>
      <c r="G4606" s="7"/>
    </row>
    <row r="4607" spans="1:7" customFormat="1" x14ac:dyDescent="0.25">
      <c r="F4607" s="2"/>
      <c r="G4607" s="2"/>
    </row>
    <row r="4608" spans="1:7" x14ac:dyDescent="0.25">
      <c r="A4608" s="3"/>
      <c r="B4608" s="3"/>
      <c r="C4608" s="3"/>
      <c r="D4608" s="3"/>
      <c r="E4608" s="3"/>
      <c r="F4608" s="4"/>
      <c r="G4608" s="4"/>
    </row>
    <row r="4609" spans="1:7" x14ac:dyDescent="0.25">
      <c r="A4609" s="12" t="s">
        <v>5</v>
      </c>
      <c r="B4609" s="12" t="s">
        <v>6</v>
      </c>
      <c r="C4609" s="12"/>
      <c r="D4609" s="8" t="s">
        <v>7</v>
      </c>
      <c r="E4609" s="8" t="s">
        <v>8</v>
      </c>
      <c r="F4609" s="9" t="s">
        <v>4</v>
      </c>
      <c r="G4609" s="9" t="s">
        <v>1205</v>
      </c>
    </row>
    <row r="4610" spans="1:7" x14ac:dyDescent="0.25">
      <c r="F4610" s="8" t="s">
        <v>9</v>
      </c>
      <c r="G4610" s="8" t="s">
        <v>9</v>
      </c>
    </row>
    <row r="4611" spans="1:7" customFormat="1" x14ac:dyDescent="0.25">
      <c r="F4611" s="2"/>
      <c r="G4611" s="2"/>
    </row>
    <row r="4612" spans="1:7" customFormat="1" x14ac:dyDescent="0.25">
      <c r="A4612" t="s">
        <v>227</v>
      </c>
      <c r="B4612" t="s">
        <v>228</v>
      </c>
      <c r="D4612" t="s">
        <v>65</v>
      </c>
      <c r="E4612">
        <v>0.53</v>
      </c>
      <c r="F4612" s="2"/>
      <c r="G4612" s="2"/>
    </row>
    <row r="4613" spans="1:7" customFormat="1" x14ac:dyDescent="0.25">
      <c r="A4613" t="s">
        <v>215</v>
      </c>
      <c r="B4613" t="s">
        <v>216</v>
      </c>
      <c r="D4613" t="s">
        <v>14</v>
      </c>
      <c r="E4613">
        <v>0.13800000000000001</v>
      </c>
      <c r="F4613" s="2"/>
      <c r="G4613" s="2"/>
    </row>
    <row r="4614" spans="1:7" customFormat="1" x14ac:dyDescent="0.25">
      <c r="A4614" t="s">
        <v>217</v>
      </c>
      <c r="B4614" t="s">
        <v>218</v>
      </c>
      <c r="D4614" t="s">
        <v>14</v>
      </c>
      <c r="E4614">
        <v>0.13800000000000001</v>
      </c>
      <c r="F4614" s="2">
        <v>5418</v>
      </c>
      <c r="G4614" s="2">
        <v>747.68</v>
      </c>
    </row>
    <row r="4615" spans="1:7" customFormat="1" x14ac:dyDescent="0.25">
      <c r="A4615" t="s">
        <v>54</v>
      </c>
      <c r="B4615" t="s">
        <v>55</v>
      </c>
      <c r="D4615" t="s">
        <v>56</v>
      </c>
      <c r="E4615">
        <v>0.13800000000000001</v>
      </c>
      <c r="F4615" s="2">
        <v>1543.99</v>
      </c>
      <c r="G4615" s="2">
        <v>213.07</v>
      </c>
    </row>
    <row r="4616" spans="1:7" customFormat="1" x14ac:dyDescent="0.25">
      <c r="A4616" t="s">
        <v>219</v>
      </c>
      <c r="B4616" t="s">
        <v>220</v>
      </c>
      <c r="D4616" t="s">
        <v>65</v>
      </c>
      <c r="E4616">
        <v>0.55700000000000005</v>
      </c>
      <c r="F4616" s="2">
        <v>480</v>
      </c>
      <c r="G4616" s="2">
        <v>267.12</v>
      </c>
    </row>
    <row r="4617" spans="1:7" customFormat="1" x14ac:dyDescent="0.25">
      <c r="A4617" t="s">
        <v>229</v>
      </c>
      <c r="B4617" t="s">
        <v>230</v>
      </c>
      <c r="D4617" t="s">
        <v>65</v>
      </c>
      <c r="E4617">
        <v>1.0999999999999999E-2</v>
      </c>
      <c r="F4617" s="2">
        <v>6378</v>
      </c>
      <c r="G4617" s="2">
        <v>67.61</v>
      </c>
    </row>
    <row r="4618" spans="1:7" customFormat="1" x14ac:dyDescent="0.25">
      <c r="F4618" s="2"/>
      <c r="G4618" s="2"/>
    </row>
    <row r="4619" spans="1:7" x14ac:dyDescent="0.25">
      <c r="A4619" s="3"/>
      <c r="B4619" s="3"/>
      <c r="C4619" s="3"/>
      <c r="D4619" s="5" t="s">
        <v>31</v>
      </c>
      <c r="E4619" s="3"/>
      <c r="F4619" s="4"/>
      <c r="G4619" s="4">
        <v>334.73</v>
      </c>
    </row>
    <row r="4620" spans="1:7" x14ac:dyDescent="0.25">
      <c r="A4620" s="3"/>
      <c r="B4620" s="3"/>
      <c r="C4620" s="3"/>
      <c r="D4620" s="5" t="s">
        <v>32</v>
      </c>
      <c r="E4620" s="3"/>
      <c r="F4620" s="4"/>
      <c r="G4620" s="4">
        <v>747.68</v>
      </c>
    </row>
    <row r="4621" spans="1:7" x14ac:dyDescent="0.25">
      <c r="A4621" s="3"/>
      <c r="B4621" s="3"/>
      <c r="C4621" s="3"/>
      <c r="D4621" s="5" t="s">
        <v>33</v>
      </c>
      <c r="E4621" s="3"/>
      <c r="F4621" s="4"/>
      <c r="G4621" s="4">
        <v>213.07</v>
      </c>
    </row>
    <row r="4622" spans="1:7" customFormat="1" x14ac:dyDescent="0.25">
      <c r="F4622" s="2"/>
      <c r="G4622" s="2"/>
    </row>
    <row r="4623" spans="1:7" x14ac:dyDescent="0.25">
      <c r="A4623" s="3"/>
      <c r="B4623" s="5"/>
      <c r="C4623" s="5"/>
      <c r="D4623" s="5" t="s">
        <v>35</v>
      </c>
      <c r="E4623" s="3"/>
      <c r="F4623" s="4"/>
      <c r="G4623" s="4">
        <v>1294.0899999999999</v>
      </c>
    </row>
    <row r="4624" spans="1:7" x14ac:dyDescent="0.25">
      <c r="A4624" s="3"/>
      <c r="B4624" s="5"/>
      <c r="C4624" s="5"/>
      <c r="D4624" s="5" t="s">
        <v>36</v>
      </c>
      <c r="E4624" s="3"/>
      <c r="F4624" s="4"/>
      <c r="G4624" s="4">
        <v>258818</v>
      </c>
    </row>
    <row r="4625" spans="1:7" x14ac:dyDescent="0.25">
      <c r="A4625" s="6" t="s">
        <v>766</v>
      </c>
      <c r="B4625" s="6" t="s">
        <v>401</v>
      </c>
      <c r="C4625" s="6"/>
      <c r="D4625" s="6" t="s">
        <v>65</v>
      </c>
      <c r="E4625" s="7">
        <v>330</v>
      </c>
      <c r="F4625" s="7"/>
      <c r="G4625" s="7"/>
    </row>
    <row r="4626" spans="1:7" customFormat="1" x14ac:dyDescent="0.25">
      <c r="F4626" s="2"/>
      <c r="G4626" s="2"/>
    </row>
    <row r="4627" spans="1:7" x14ac:dyDescent="0.25">
      <c r="A4627" s="3"/>
      <c r="B4627" s="3"/>
      <c r="C4627" s="3"/>
      <c r="D4627" s="3"/>
      <c r="E4627" s="3"/>
      <c r="F4627" s="4"/>
      <c r="G4627" s="4"/>
    </row>
    <row r="4628" spans="1:7" x14ac:dyDescent="0.25">
      <c r="A4628" s="12" t="s">
        <v>5</v>
      </c>
      <c r="B4628" s="12" t="s">
        <v>6</v>
      </c>
      <c r="C4628" s="12"/>
      <c r="D4628" s="8" t="s">
        <v>7</v>
      </c>
      <c r="E4628" s="8" t="s">
        <v>8</v>
      </c>
      <c r="F4628" s="9" t="s">
        <v>4</v>
      </c>
      <c r="G4628" s="9" t="s">
        <v>1205</v>
      </c>
    </row>
    <row r="4629" spans="1:7" x14ac:dyDescent="0.25">
      <c r="F4629" s="8" t="s">
        <v>9</v>
      </c>
      <c r="G4629" s="8" t="s">
        <v>9</v>
      </c>
    </row>
    <row r="4630" spans="1:7" customFormat="1" x14ac:dyDescent="0.25">
      <c r="F4630" s="2"/>
      <c r="G4630" s="2"/>
    </row>
    <row r="4631" spans="1:7" customFormat="1" x14ac:dyDescent="0.25">
      <c r="A4631" t="s">
        <v>213</v>
      </c>
      <c r="B4631" t="s">
        <v>214</v>
      </c>
      <c r="D4631" t="s">
        <v>65</v>
      </c>
      <c r="E4631">
        <v>1</v>
      </c>
      <c r="F4631" s="2"/>
      <c r="G4631" s="2"/>
    </row>
    <row r="4632" spans="1:7" customFormat="1" x14ac:dyDescent="0.25">
      <c r="A4632" t="s">
        <v>215</v>
      </c>
      <c r="B4632" t="s">
        <v>216</v>
      </c>
      <c r="D4632" t="s">
        <v>14</v>
      </c>
      <c r="E4632">
        <v>4.4999999999999998E-2</v>
      </c>
      <c r="F4632" s="2"/>
      <c r="G4632" s="2"/>
    </row>
    <row r="4633" spans="1:7" customFormat="1" x14ac:dyDescent="0.25">
      <c r="A4633" t="s">
        <v>217</v>
      </c>
      <c r="B4633" t="s">
        <v>218</v>
      </c>
      <c r="D4633" t="s">
        <v>14</v>
      </c>
      <c r="E4633">
        <v>4.4999999999999998E-2</v>
      </c>
      <c r="F4633" s="2">
        <v>5418</v>
      </c>
      <c r="G4633" s="2">
        <v>243.81</v>
      </c>
    </row>
    <row r="4634" spans="1:7" customFormat="1" x14ac:dyDescent="0.25">
      <c r="A4634" t="s">
        <v>54</v>
      </c>
      <c r="B4634" t="s">
        <v>55</v>
      </c>
      <c r="D4634" t="s">
        <v>56</v>
      </c>
      <c r="E4634">
        <v>4.4999999999999998E-2</v>
      </c>
      <c r="F4634" s="2">
        <v>1543.99</v>
      </c>
      <c r="G4634" s="2">
        <v>69.48</v>
      </c>
    </row>
    <row r="4635" spans="1:7" customFormat="1" x14ac:dyDescent="0.25">
      <c r="A4635" t="s">
        <v>219</v>
      </c>
      <c r="B4635" t="s">
        <v>220</v>
      </c>
      <c r="D4635" t="s">
        <v>65</v>
      </c>
      <c r="E4635">
        <v>1.05</v>
      </c>
      <c r="F4635" s="2">
        <v>480</v>
      </c>
      <c r="G4635" s="2">
        <v>504</v>
      </c>
    </row>
    <row r="4636" spans="1:7" customFormat="1" x14ac:dyDescent="0.25">
      <c r="A4636" t="s">
        <v>221</v>
      </c>
      <c r="B4636" t="s">
        <v>222</v>
      </c>
      <c r="D4636" t="s">
        <v>65</v>
      </c>
      <c r="E4636">
        <v>0.01</v>
      </c>
      <c r="F4636" s="2">
        <v>670</v>
      </c>
      <c r="G4636" s="2">
        <v>6.7</v>
      </c>
    </row>
    <row r="4637" spans="1:7" customFormat="1" x14ac:dyDescent="0.25">
      <c r="A4637" t="s">
        <v>223</v>
      </c>
      <c r="B4637" t="s">
        <v>224</v>
      </c>
      <c r="D4637" t="s">
        <v>76</v>
      </c>
      <c r="E4637" s="1">
        <v>390000</v>
      </c>
      <c r="F4637" s="2">
        <v>12.63</v>
      </c>
      <c r="G4637" s="2"/>
    </row>
    <row r="4638" spans="1:7" customFormat="1" x14ac:dyDescent="0.25">
      <c r="F4638" s="2"/>
      <c r="G4638" s="2"/>
    </row>
    <row r="4639" spans="1:7" x14ac:dyDescent="0.25">
      <c r="A4639" s="3"/>
      <c r="B4639" s="3"/>
      <c r="C4639" s="3"/>
      <c r="D4639" s="5" t="s">
        <v>31</v>
      </c>
      <c r="E4639" s="3"/>
      <c r="F4639" s="4"/>
      <c r="G4639" s="4">
        <v>510.7</v>
      </c>
    </row>
    <row r="4640" spans="1:7" x14ac:dyDescent="0.25">
      <c r="A4640" s="3"/>
      <c r="B4640" s="3"/>
      <c r="C4640" s="3"/>
      <c r="D4640" s="5" t="s">
        <v>32</v>
      </c>
      <c r="E4640" s="3"/>
      <c r="F4640" s="4"/>
      <c r="G4640" s="4">
        <v>243.81</v>
      </c>
    </row>
    <row r="4641" spans="1:7" x14ac:dyDescent="0.25">
      <c r="A4641" s="3"/>
      <c r="B4641" s="3"/>
      <c r="C4641" s="3"/>
      <c r="D4641" s="5" t="s">
        <v>33</v>
      </c>
      <c r="E4641" s="3"/>
      <c r="F4641" s="4"/>
      <c r="G4641" s="4">
        <v>69.48</v>
      </c>
    </row>
    <row r="4642" spans="1:7" x14ac:dyDescent="0.25">
      <c r="A4642" s="3"/>
      <c r="B4642" s="3"/>
      <c r="C4642" s="3"/>
      <c r="D4642" s="5" t="s">
        <v>34</v>
      </c>
      <c r="E4642" s="3"/>
      <c r="F4642" s="4"/>
      <c r="G4642" s="4">
        <v>12.63</v>
      </c>
    </row>
    <row r="4643" spans="1:7" customFormat="1" x14ac:dyDescent="0.25">
      <c r="F4643" s="2"/>
      <c r="G4643" s="2"/>
    </row>
    <row r="4644" spans="1:7" x14ac:dyDescent="0.25">
      <c r="A4644" s="3"/>
      <c r="B4644" s="5"/>
      <c r="C4644" s="5"/>
      <c r="D4644" s="5" t="s">
        <v>35</v>
      </c>
      <c r="E4644" s="3"/>
      <c r="F4644" s="4"/>
      <c r="G4644" s="4">
        <v>836.62</v>
      </c>
    </row>
    <row r="4645" spans="1:7" x14ac:dyDescent="0.25">
      <c r="A4645" s="3"/>
      <c r="B4645" s="5"/>
      <c r="C4645" s="5"/>
      <c r="D4645" s="5" t="s">
        <v>36</v>
      </c>
      <c r="E4645" s="3"/>
      <c r="F4645" s="4"/>
      <c r="G4645" s="4">
        <v>276084.59999999998</v>
      </c>
    </row>
    <row r="4646" spans="1:7" x14ac:dyDescent="0.25">
      <c r="A4646" s="6" t="s">
        <v>767</v>
      </c>
      <c r="B4646" s="6" t="s">
        <v>403</v>
      </c>
      <c r="C4646" s="6"/>
      <c r="D4646" s="6" t="s">
        <v>88</v>
      </c>
      <c r="E4646" s="7">
        <v>45</v>
      </c>
      <c r="F4646" s="7"/>
      <c r="G4646" s="7"/>
    </row>
    <row r="4647" spans="1:7" customFormat="1" x14ac:dyDescent="0.25">
      <c r="F4647" s="2"/>
      <c r="G4647" s="2"/>
    </row>
    <row r="4648" spans="1:7" x14ac:dyDescent="0.25">
      <c r="A4648" s="3"/>
      <c r="B4648" s="3"/>
      <c r="C4648" s="3"/>
      <c r="D4648" s="3"/>
      <c r="E4648" s="3"/>
      <c r="F4648" s="4"/>
      <c r="G4648" s="4"/>
    </row>
    <row r="4649" spans="1:7" x14ac:dyDescent="0.25">
      <c r="A4649" s="12" t="s">
        <v>5</v>
      </c>
      <c r="B4649" s="12" t="s">
        <v>6</v>
      </c>
      <c r="C4649" s="12"/>
      <c r="D4649" s="8" t="s">
        <v>7</v>
      </c>
      <c r="E4649" s="8" t="s">
        <v>8</v>
      </c>
      <c r="F4649" s="9" t="s">
        <v>4</v>
      </c>
      <c r="G4649" s="9" t="s">
        <v>1205</v>
      </c>
    </row>
    <row r="4650" spans="1:7" x14ac:dyDescent="0.25">
      <c r="F4650" s="8" t="s">
        <v>9</v>
      </c>
      <c r="G4650" s="8" t="s">
        <v>9</v>
      </c>
    </row>
    <row r="4651" spans="1:7" customFormat="1" x14ac:dyDescent="0.25">
      <c r="F4651" s="2"/>
      <c r="G4651" s="2"/>
    </row>
    <row r="4652" spans="1:7" customFormat="1" x14ac:dyDescent="0.25">
      <c r="A4652" t="s">
        <v>188</v>
      </c>
      <c r="B4652" t="s">
        <v>189</v>
      </c>
      <c r="D4652" t="s">
        <v>88</v>
      </c>
      <c r="E4652">
        <v>1</v>
      </c>
      <c r="F4652" s="2"/>
      <c r="G4652" s="2"/>
    </row>
    <row r="4653" spans="1:7" customFormat="1" x14ac:dyDescent="0.25">
      <c r="A4653" t="s">
        <v>190</v>
      </c>
      <c r="B4653" t="s">
        <v>191</v>
      </c>
      <c r="D4653" t="s">
        <v>14</v>
      </c>
      <c r="E4653">
        <v>2.5</v>
      </c>
      <c r="F4653" s="2"/>
      <c r="G4653" s="2"/>
    </row>
    <row r="4654" spans="1:7" customFormat="1" x14ac:dyDescent="0.25">
      <c r="A4654" t="s">
        <v>192</v>
      </c>
      <c r="B4654" t="s">
        <v>191</v>
      </c>
      <c r="D4654" t="s">
        <v>14</v>
      </c>
      <c r="E4654">
        <v>2.5</v>
      </c>
      <c r="F4654" s="2">
        <v>5418</v>
      </c>
      <c r="G4654" s="2">
        <v>13545</v>
      </c>
    </row>
    <row r="4655" spans="1:7" customFormat="1" x14ac:dyDescent="0.25">
      <c r="A4655" t="s">
        <v>54</v>
      </c>
      <c r="B4655" t="s">
        <v>55</v>
      </c>
      <c r="D4655" t="s">
        <v>56</v>
      </c>
      <c r="E4655">
        <v>2.5</v>
      </c>
      <c r="F4655" s="2">
        <v>1543.99</v>
      </c>
      <c r="G4655" s="2">
        <v>3859.98</v>
      </c>
    </row>
    <row r="4656" spans="1:7" customFormat="1" x14ac:dyDescent="0.25">
      <c r="A4656" t="s">
        <v>193</v>
      </c>
      <c r="B4656" t="s">
        <v>194</v>
      </c>
      <c r="D4656" t="s">
        <v>88</v>
      </c>
      <c r="E4656">
        <v>0.26300000000000001</v>
      </c>
      <c r="F4656" s="2">
        <v>12500</v>
      </c>
      <c r="G4656" s="2">
        <v>3281.25</v>
      </c>
    </row>
    <row r="4657" spans="1:7" customFormat="1" x14ac:dyDescent="0.25">
      <c r="A4657" t="s">
        <v>195</v>
      </c>
      <c r="B4657" t="s">
        <v>196</v>
      </c>
      <c r="D4657" t="s">
        <v>88</v>
      </c>
      <c r="E4657">
        <v>1</v>
      </c>
      <c r="F4657" s="2">
        <v>200</v>
      </c>
      <c r="G4657" s="2">
        <v>200</v>
      </c>
    </row>
    <row r="4658" spans="1:7" customFormat="1" x14ac:dyDescent="0.25">
      <c r="A4658" t="s">
        <v>197</v>
      </c>
      <c r="B4658" t="s">
        <v>198</v>
      </c>
      <c r="D4658" t="s">
        <v>79</v>
      </c>
      <c r="E4658">
        <v>4</v>
      </c>
      <c r="F4658" s="2">
        <v>60</v>
      </c>
      <c r="G4658" s="2">
        <v>240</v>
      </c>
    </row>
    <row r="4659" spans="1:7" customFormat="1" x14ac:dyDescent="0.25">
      <c r="A4659" t="s">
        <v>199</v>
      </c>
      <c r="B4659" t="s">
        <v>200</v>
      </c>
      <c r="D4659" t="s">
        <v>65</v>
      </c>
      <c r="E4659">
        <v>0.05</v>
      </c>
      <c r="F4659" s="2">
        <v>1200</v>
      </c>
      <c r="G4659" s="2">
        <v>60</v>
      </c>
    </row>
    <row r="4660" spans="1:7" customFormat="1" x14ac:dyDescent="0.25">
      <c r="A4660" t="s">
        <v>201</v>
      </c>
      <c r="B4660" t="s">
        <v>202</v>
      </c>
      <c r="D4660" t="s">
        <v>76</v>
      </c>
      <c r="E4660">
        <v>1E-3</v>
      </c>
      <c r="F4660" s="2">
        <v>390000</v>
      </c>
      <c r="G4660" s="2">
        <v>338.14</v>
      </c>
    </row>
    <row r="4661" spans="1:7" customFormat="1" x14ac:dyDescent="0.25">
      <c r="F4661" s="2"/>
      <c r="G4661" s="2"/>
    </row>
    <row r="4662" spans="1:7" x14ac:dyDescent="0.25">
      <c r="A4662" s="3"/>
      <c r="B4662" s="3"/>
      <c r="C4662" s="3"/>
      <c r="D4662" s="5" t="s">
        <v>31</v>
      </c>
      <c r="E4662" s="3"/>
      <c r="F4662" s="4"/>
      <c r="G4662" s="4">
        <v>3781.25</v>
      </c>
    </row>
    <row r="4663" spans="1:7" x14ac:dyDescent="0.25">
      <c r="A4663" s="3"/>
      <c r="B4663" s="3"/>
      <c r="C4663" s="3"/>
      <c r="D4663" s="5" t="s">
        <v>32</v>
      </c>
      <c r="E4663" s="3"/>
      <c r="F4663" s="4"/>
      <c r="G4663" s="4">
        <v>13545</v>
      </c>
    </row>
    <row r="4664" spans="1:7" x14ac:dyDescent="0.25">
      <c r="A4664" s="3"/>
      <c r="B4664" s="3"/>
      <c r="C4664" s="3"/>
      <c r="D4664" s="5" t="s">
        <v>33</v>
      </c>
      <c r="E4664" s="3"/>
      <c r="F4664" s="4"/>
      <c r="G4664" s="4">
        <v>3859.98</v>
      </c>
    </row>
    <row r="4665" spans="1:7" x14ac:dyDescent="0.25">
      <c r="A4665" s="3"/>
      <c r="B4665" s="3"/>
      <c r="C4665" s="3"/>
      <c r="D4665" s="5" t="s">
        <v>34</v>
      </c>
      <c r="E4665" s="3"/>
      <c r="F4665" s="4"/>
      <c r="G4665" s="4">
        <v>338.14</v>
      </c>
    </row>
    <row r="4666" spans="1:7" customFormat="1" x14ac:dyDescent="0.25">
      <c r="F4666" s="2"/>
      <c r="G4666" s="2"/>
    </row>
    <row r="4667" spans="1:7" x14ac:dyDescent="0.25">
      <c r="A4667" s="3"/>
      <c r="B4667" s="5"/>
      <c r="C4667" s="5"/>
      <c r="D4667" s="5" t="s">
        <v>35</v>
      </c>
      <c r="E4667" s="3"/>
      <c r="F4667" s="4"/>
      <c r="G4667" s="4">
        <v>21524.37</v>
      </c>
    </row>
    <row r="4668" spans="1:7" x14ac:dyDescent="0.25">
      <c r="A4668" s="3"/>
      <c r="B4668" s="5"/>
      <c r="C4668" s="5"/>
      <c r="D4668" s="5" t="s">
        <v>36</v>
      </c>
      <c r="E4668" s="3"/>
      <c r="F4668" s="4"/>
      <c r="G4668" s="4">
        <v>968596.65</v>
      </c>
    </row>
    <row r="4669" spans="1:7" x14ac:dyDescent="0.25">
      <c r="A4669" s="6" t="s">
        <v>768</v>
      </c>
      <c r="B4669" s="6" t="s">
        <v>449</v>
      </c>
      <c r="C4669" s="6"/>
      <c r="D4669" s="6" t="s">
        <v>3</v>
      </c>
      <c r="E4669" s="7">
        <v>3</v>
      </c>
      <c r="F4669" s="7"/>
      <c r="G4669" s="7"/>
    </row>
    <row r="4670" spans="1:7" customFormat="1" x14ac:dyDescent="0.25">
      <c r="F4670" s="2"/>
      <c r="G4670" s="2"/>
    </row>
    <row r="4671" spans="1:7" x14ac:dyDescent="0.25">
      <c r="A4671" s="3"/>
      <c r="B4671" s="3"/>
      <c r="C4671" s="3"/>
      <c r="D4671" s="3"/>
      <c r="E4671" s="3"/>
      <c r="F4671" s="4"/>
      <c r="G4671" s="4"/>
    </row>
    <row r="4672" spans="1:7" x14ac:dyDescent="0.25">
      <c r="A4672" s="12" t="s">
        <v>5</v>
      </c>
      <c r="B4672" s="12" t="s">
        <v>6</v>
      </c>
      <c r="C4672" s="12"/>
      <c r="D4672" s="8" t="s">
        <v>7</v>
      </c>
      <c r="E4672" s="8" t="s">
        <v>8</v>
      </c>
      <c r="F4672" s="9" t="s">
        <v>4</v>
      </c>
      <c r="G4672" s="9" t="s">
        <v>1205</v>
      </c>
    </row>
    <row r="4673" spans="1:7" x14ac:dyDescent="0.25">
      <c r="F4673" s="8" t="s">
        <v>9</v>
      </c>
      <c r="G4673" s="8" t="s">
        <v>9</v>
      </c>
    </row>
    <row r="4674" spans="1:7" customFormat="1" x14ac:dyDescent="0.25">
      <c r="F4674" s="2"/>
      <c r="G4674" s="2"/>
    </row>
    <row r="4675" spans="1:7" customFormat="1" x14ac:dyDescent="0.25">
      <c r="A4675" t="s">
        <v>158</v>
      </c>
      <c r="B4675" t="s">
        <v>159</v>
      </c>
      <c r="D4675" t="s">
        <v>88</v>
      </c>
      <c r="E4675">
        <v>1</v>
      </c>
      <c r="F4675" s="2"/>
      <c r="G4675" s="2"/>
    </row>
    <row r="4676" spans="1:7" customFormat="1" x14ac:dyDescent="0.25">
      <c r="A4676" t="s">
        <v>50</v>
      </c>
      <c r="B4676" t="s">
        <v>51</v>
      </c>
      <c r="D4676" t="s">
        <v>14</v>
      </c>
      <c r="E4676">
        <v>2.4</v>
      </c>
      <c r="F4676" s="2"/>
      <c r="G4676" s="2"/>
    </row>
    <row r="4677" spans="1:7" customFormat="1" x14ac:dyDescent="0.25">
      <c r="A4677" t="s">
        <v>52</v>
      </c>
      <c r="B4677" t="s">
        <v>53</v>
      </c>
      <c r="D4677" t="s">
        <v>14</v>
      </c>
      <c r="E4677">
        <v>2.4</v>
      </c>
      <c r="F4677" s="2">
        <v>5418</v>
      </c>
      <c r="G4677" s="2">
        <v>13003.2</v>
      </c>
    </row>
    <row r="4678" spans="1:7" customFormat="1" x14ac:dyDescent="0.25">
      <c r="A4678" t="s">
        <v>54</v>
      </c>
      <c r="B4678" t="s">
        <v>55</v>
      </c>
      <c r="D4678" t="s">
        <v>56</v>
      </c>
      <c r="E4678">
        <v>2.4</v>
      </c>
      <c r="F4678" s="2">
        <v>1543.99</v>
      </c>
      <c r="G4678" s="2">
        <v>3705.58</v>
      </c>
    </row>
    <row r="4679" spans="1:7" customFormat="1" x14ac:dyDescent="0.25">
      <c r="A4679" t="s">
        <v>160</v>
      </c>
      <c r="B4679" t="s">
        <v>161</v>
      </c>
      <c r="D4679" t="s">
        <v>18</v>
      </c>
      <c r="E4679">
        <v>0.33300000000000002</v>
      </c>
      <c r="F4679" s="2"/>
      <c r="G4679" s="2"/>
    </row>
    <row r="4680" spans="1:7" customFormat="1" x14ac:dyDescent="0.25">
      <c r="A4680" t="s">
        <v>162</v>
      </c>
      <c r="B4680" t="s">
        <v>163</v>
      </c>
      <c r="D4680" t="s">
        <v>164</v>
      </c>
      <c r="E4680">
        <v>7.0000000000000001E-3</v>
      </c>
      <c r="F4680" s="2">
        <v>84000</v>
      </c>
      <c r="G4680" s="2">
        <v>559.44000000000005</v>
      </c>
    </row>
    <row r="4681" spans="1:7" customFormat="1" x14ac:dyDescent="0.25">
      <c r="A4681" t="s">
        <v>165</v>
      </c>
      <c r="B4681" t="s">
        <v>166</v>
      </c>
      <c r="D4681" t="s">
        <v>3</v>
      </c>
      <c r="E4681">
        <v>1.05</v>
      </c>
      <c r="F4681" s="2">
        <v>50500</v>
      </c>
      <c r="G4681" s="2">
        <v>53025</v>
      </c>
    </row>
    <row r="4682" spans="1:7" customFormat="1" x14ac:dyDescent="0.25">
      <c r="A4682" t="s">
        <v>167</v>
      </c>
      <c r="B4682" t="s">
        <v>168</v>
      </c>
      <c r="D4682" t="s">
        <v>3</v>
      </c>
      <c r="E4682">
        <v>1.05</v>
      </c>
      <c r="F4682" s="2">
        <v>8500</v>
      </c>
      <c r="G4682" s="2">
        <v>8925</v>
      </c>
    </row>
    <row r="4683" spans="1:7" customFormat="1" x14ac:dyDescent="0.25">
      <c r="A4683" t="s">
        <v>169</v>
      </c>
      <c r="B4683" t="s">
        <v>170</v>
      </c>
      <c r="D4683" t="s">
        <v>171</v>
      </c>
      <c r="E4683">
        <v>0.2</v>
      </c>
      <c r="F4683" s="2">
        <v>1799</v>
      </c>
      <c r="G4683" s="2">
        <v>359.8</v>
      </c>
    </row>
    <row r="4684" spans="1:7" customFormat="1" x14ac:dyDescent="0.25">
      <c r="A4684" t="s">
        <v>172</v>
      </c>
      <c r="B4684" t="s">
        <v>173</v>
      </c>
      <c r="D4684" t="s">
        <v>174</v>
      </c>
      <c r="E4684">
        <v>0.02</v>
      </c>
      <c r="F4684" s="2">
        <v>95000</v>
      </c>
      <c r="G4684" s="2">
        <v>1900</v>
      </c>
    </row>
    <row r="4685" spans="1:7" customFormat="1" x14ac:dyDescent="0.25">
      <c r="F4685" s="2"/>
      <c r="G4685" s="2"/>
    </row>
    <row r="4686" spans="1:7" x14ac:dyDescent="0.25">
      <c r="A4686" s="3"/>
      <c r="B4686" s="3"/>
      <c r="C4686" s="3"/>
      <c r="D4686" s="5" t="s">
        <v>31</v>
      </c>
      <c r="E4686" s="3"/>
      <c r="F4686" s="4"/>
      <c r="G4686" s="4">
        <v>64209.8</v>
      </c>
    </row>
    <row r="4687" spans="1:7" x14ac:dyDescent="0.25">
      <c r="A4687" s="3"/>
      <c r="B4687" s="3"/>
      <c r="C4687" s="3"/>
      <c r="D4687" s="5" t="s">
        <v>32</v>
      </c>
      <c r="E4687" s="3"/>
      <c r="F4687" s="4"/>
      <c r="G4687" s="4">
        <v>13003.2</v>
      </c>
    </row>
    <row r="4688" spans="1:7" x14ac:dyDescent="0.25">
      <c r="A4688" s="3"/>
      <c r="B4688" s="3"/>
      <c r="C4688" s="3"/>
      <c r="D4688" s="5" t="s">
        <v>33</v>
      </c>
      <c r="E4688" s="3"/>
      <c r="F4688" s="4"/>
      <c r="G4688" s="4">
        <v>4265.0200000000004</v>
      </c>
    </row>
    <row r="4689" spans="1:7" customFormat="1" x14ac:dyDescent="0.25">
      <c r="F4689" s="2"/>
      <c r="G4689" s="2"/>
    </row>
    <row r="4690" spans="1:7" x14ac:dyDescent="0.25">
      <c r="A4690" s="3"/>
      <c r="B4690" s="5"/>
      <c r="C4690" s="5"/>
      <c r="D4690" s="5" t="s">
        <v>35</v>
      </c>
      <c r="E4690" s="3"/>
      <c r="F4690" s="4"/>
      <c r="G4690" s="4">
        <v>81478.58</v>
      </c>
    </row>
    <row r="4691" spans="1:7" x14ac:dyDescent="0.25">
      <c r="A4691" s="3"/>
      <c r="B4691" s="5"/>
      <c r="C4691" s="5"/>
      <c r="D4691" s="5" t="s">
        <v>36</v>
      </c>
      <c r="E4691" s="3"/>
      <c r="F4691" s="4"/>
      <c r="G4691" s="4">
        <v>244435.74</v>
      </c>
    </row>
    <row r="4692" spans="1:7" customFormat="1" x14ac:dyDescent="0.25">
      <c r="F4692" s="2"/>
      <c r="G4692" s="2"/>
    </row>
    <row r="4693" spans="1:7" x14ac:dyDescent="0.25">
      <c r="A4693" s="6" t="s">
        <v>769</v>
      </c>
      <c r="B4693" s="6" t="s">
        <v>770</v>
      </c>
      <c r="C4693" s="6"/>
      <c r="D4693" s="6" t="s">
        <v>47</v>
      </c>
      <c r="E4693" s="7">
        <v>27</v>
      </c>
      <c r="F4693" s="7"/>
      <c r="G4693" s="7"/>
    </row>
    <row r="4694" spans="1:7" customFormat="1" x14ac:dyDescent="0.25">
      <c r="F4694" s="2"/>
      <c r="G4694" s="2"/>
    </row>
    <row r="4695" spans="1:7" x14ac:dyDescent="0.25">
      <c r="A4695" s="3"/>
      <c r="B4695" s="3"/>
      <c r="C4695" s="3"/>
      <c r="D4695" s="3"/>
      <c r="E4695" s="3"/>
      <c r="F4695" s="4"/>
      <c r="G4695" s="4"/>
    </row>
    <row r="4696" spans="1:7" x14ac:dyDescent="0.25">
      <c r="A4696" s="12" t="s">
        <v>5</v>
      </c>
      <c r="B4696" s="12" t="s">
        <v>6</v>
      </c>
      <c r="C4696" s="12"/>
      <c r="D4696" s="8" t="s">
        <v>7</v>
      </c>
      <c r="E4696" s="8" t="s">
        <v>8</v>
      </c>
      <c r="F4696" s="9" t="s">
        <v>4</v>
      </c>
      <c r="G4696" s="9" t="s">
        <v>1205</v>
      </c>
    </row>
    <row r="4697" spans="1:7" x14ac:dyDescent="0.25">
      <c r="F4697" s="8" t="s">
        <v>9</v>
      </c>
      <c r="G4697" s="8" t="s">
        <v>9</v>
      </c>
    </row>
    <row r="4698" spans="1:7" customFormat="1" x14ac:dyDescent="0.25">
      <c r="F4698" s="2"/>
      <c r="G4698" s="2"/>
    </row>
    <row r="4699" spans="1:7" customFormat="1" x14ac:dyDescent="0.25">
      <c r="A4699" t="s">
        <v>388</v>
      </c>
      <c r="B4699" t="s">
        <v>389</v>
      </c>
      <c r="D4699" t="s">
        <v>47</v>
      </c>
      <c r="E4699">
        <v>1</v>
      </c>
      <c r="F4699" s="2"/>
      <c r="G4699" s="2"/>
    </row>
    <row r="4700" spans="1:7" customFormat="1" x14ac:dyDescent="0.25">
      <c r="A4700" t="s">
        <v>50</v>
      </c>
      <c r="B4700" t="s">
        <v>51</v>
      </c>
      <c r="D4700" t="s">
        <v>14</v>
      </c>
      <c r="E4700">
        <v>1</v>
      </c>
      <c r="F4700" s="2"/>
      <c r="G4700" s="2"/>
    </row>
    <row r="4701" spans="1:7" customFormat="1" x14ac:dyDescent="0.25">
      <c r="A4701" t="s">
        <v>52</v>
      </c>
      <c r="B4701" t="s">
        <v>53</v>
      </c>
      <c r="D4701" t="s">
        <v>14</v>
      </c>
      <c r="E4701">
        <v>1</v>
      </c>
      <c r="F4701" s="2">
        <v>5418</v>
      </c>
      <c r="G4701" s="2">
        <v>5418</v>
      </c>
    </row>
    <row r="4702" spans="1:7" customFormat="1" x14ac:dyDescent="0.25">
      <c r="A4702" t="s">
        <v>54</v>
      </c>
      <c r="B4702" t="s">
        <v>55</v>
      </c>
      <c r="D4702" t="s">
        <v>56</v>
      </c>
      <c r="E4702">
        <v>1</v>
      </c>
      <c r="F4702" s="2">
        <v>1543.99</v>
      </c>
      <c r="G4702" s="2">
        <v>1543.99</v>
      </c>
    </row>
    <row r="4703" spans="1:7" customFormat="1" x14ac:dyDescent="0.25">
      <c r="A4703" t="s">
        <v>390</v>
      </c>
      <c r="B4703" t="s">
        <v>391</v>
      </c>
      <c r="D4703" t="s">
        <v>18</v>
      </c>
      <c r="E4703">
        <v>0.2</v>
      </c>
      <c r="F4703" s="2">
        <v>1300</v>
      </c>
      <c r="G4703" s="2">
        <v>260</v>
      </c>
    </row>
    <row r="4704" spans="1:7" customFormat="1" x14ac:dyDescent="0.25">
      <c r="A4704" t="s">
        <v>392</v>
      </c>
      <c r="B4704" t="s">
        <v>393</v>
      </c>
      <c r="D4704" t="s">
        <v>174</v>
      </c>
      <c r="E4704">
        <v>5.0000000000000001E-3</v>
      </c>
      <c r="F4704" s="2">
        <v>95000</v>
      </c>
      <c r="G4704" s="2">
        <v>475</v>
      </c>
    </row>
    <row r="4705" spans="1:7" customFormat="1" x14ac:dyDescent="0.25">
      <c r="F4705" s="2"/>
      <c r="G4705" s="2"/>
    </row>
    <row r="4706" spans="1:7" x14ac:dyDescent="0.25">
      <c r="A4706" s="3"/>
      <c r="B4706" s="3"/>
      <c r="C4706" s="3"/>
      <c r="D4706" s="5" t="s">
        <v>31</v>
      </c>
      <c r="E4706" s="3"/>
      <c r="F4706" s="4"/>
      <c r="G4706" s="4">
        <v>475</v>
      </c>
    </row>
    <row r="4707" spans="1:7" x14ac:dyDescent="0.25">
      <c r="A4707" s="3"/>
      <c r="B4707" s="3"/>
      <c r="C4707" s="3"/>
      <c r="D4707" s="5" t="s">
        <v>32</v>
      </c>
      <c r="E4707" s="3"/>
      <c r="F4707" s="4"/>
      <c r="G4707" s="4">
        <v>5418</v>
      </c>
    </row>
    <row r="4708" spans="1:7" x14ac:dyDescent="0.25">
      <c r="A4708" s="3"/>
      <c r="B4708" s="3"/>
      <c r="C4708" s="3"/>
      <c r="D4708" s="5" t="s">
        <v>33</v>
      </c>
      <c r="E4708" s="3"/>
      <c r="F4708" s="4"/>
      <c r="G4708" s="4">
        <v>1803.99</v>
      </c>
    </row>
    <row r="4709" spans="1:7" customFormat="1" x14ac:dyDescent="0.25">
      <c r="F4709" s="2"/>
      <c r="G4709" s="2"/>
    </row>
    <row r="4710" spans="1:7" x14ac:dyDescent="0.25">
      <c r="A4710" s="3"/>
      <c r="B4710" s="5"/>
      <c r="C4710" s="5"/>
      <c r="D4710" s="5" t="s">
        <v>35</v>
      </c>
      <c r="E4710" s="3"/>
      <c r="F4710" s="4"/>
      <c r="G4710" s="4">
        <v>7696.99</v>
      </c>
    </row>
    <row r="4711" spans="1:7" x14ac:dyDescent="0.25">
      <c r="A4711" s="3"/>
      <c r="B4711" s="5"/>
      <c r="C4711" s="5"/>
      <c r="D4711" s="5" t="s">
        <v>36</v>
      </c>
      <c r="E4711" s="3"/>
      <c r="F4711" s="4"/>
      <c r="G4711" s="4">
        <v>207818.73</v>
      </c>
    </row>
    <row r="4712" spans="1:7" x14ac:dyDescent="0.25">
      <c r="A4712" s="6" t="s">
        <v>771</v>
      </c>
      <c r="B4712" s="6" t="s">
        <v>714</v>
      </c>
      <c r="C4712" s="6"/>
      <c r="D4712" s="6" t="s">
        <v>3</v>
      </c>
      <c r="E4712" s="7">
        <v>2.16</v>
      </c>
      <c r="F4712" s="7"/>
      <c r="G4712" s="7"/>
    </row>
    <row r="4713" spans="1:7" customFormat="1" x14ac:dyDescent="0.25">
      <c r="F4713" s="2"/>
      <c r="G4713" s="2"/>
    </row>
    <row r="4714" spans="1:7" x14ac:dyDescent="0.25">
      <c r="A4714" s="3"/>
      <c r="B4714" s="3"/>
      <c r="C4714" s="3"/>
      <c r="D4714" s="3"/>
      <c r="E4714" s="3"/>
      <c r="F4714" s="4"/>
      <c r="G4714" s="4"/>
    </row>
    <row r="4715" spans="1:7" x14ac:dyDescent="0.25">
      <c r="A4715" s="12" t="s">
        <v>5</v>
      </c>
      <c r="B4715" s="12" t="s">
        <v>6</v>
      </c>
      <c r="C4715" s="12"/>
      <c r="D4715" s="8" t="s">
        <v>7</v>
      </c>
      <c r="E4715" s="8" t="s">
        <v>8</v>
      </c>
      <c r="F4715" s="9" t="s">
        <v>4</v>
      </c>
      <c r="G4715" s="9" t="s">
        <v>1205</v>
      </c>
    </row>
    <row r="4716" spans="1:7" x14ac:dyDescent="0.25">
      <c r="F4716" s="8" t="s">
        <v>9</v>
      </c>
      <c r="G4716" s="8" t="s">
        <v>9</v>
      </c>
    </row>
    <row r="4717" spans="1:7" customFormat="1" x14ac:dyDescent="0.25">
      <c r="F4717" s="2"/>
      <c r="G4717" s="2"/>
    </row>
    <row r="4718" spans="1:7" customFormat="1" x14ac:dyDescent="0.25">
      <c r="A4718" t="s">
        <v>335</v>
      </c>
      <c r="B4718" t="s">
        <v>336</v>
      </c>
      <c r="D4718" t="s">
        <v>3</v>
      </c>
      <c r="E4718">
        <v>1</v>
      </c>
      <c r="F4718" s="2"/>
      <c r="G4718" s="2"/>
    </row>
    <row r="4719" spans="1:7" customFormat="1" x14ac:dyDescent="0.25">
      <c r="A4719" t="s">
        <v>50</v>
      </c>
      <c r="B4719" t="s">
        <v>51</v>
      </c>
      <c r="D4719" t="s">
        <v>14</v>
      </c>
      <c r="E4719">
        <v>5.5</v>
      </c>
      <c r="F4719" s="2"/>
      <c r="G4719" s="2"/>
    </row>
    <row r="4720" spans="1:7" customFormat="1" x14ac:dyDescent="0.25">
      <c r="A4720" t="s">
        <v>52</v>
      </c>
      <c r="B4720" t="s">
        <v>53</v>
      </c>
      <c r="D4720" t="s">
        <v>14</v>
      </c>
      <c r="E4720">
        <v>5.5</v>
      </c>
      <c r="F4720" s="2">
        <v>5418</v>
      </c>
      <c r="G4720" s="2">
        <v>29799</v>
      </c>
    </row>
    <row r="4721" spans="1:7" customFormat="1" x14ac:dyDescent="0.25">
      <c r="A4721" t="s">
        <v>54</v>
      </c>
      <c r="B4721" t="s">
        <v>55</v>
      </c>
      <c r="D4721" t="s">
        <v>56</v>
      </c>
      <c r="E4721">
        <v>5.5</v>
      </c>
      <c r="F4721" s="2">
        <v>1543.99</v>
      </c>
      <c r="G4721" s="2">
        <v>8491.9500000000007</v>
      </c>
    </row>
    <row r="4722" spans="1:7" customFormat="1" x14ac:dyDescent="0.25">
      <c r="A4722" t="s">
        <v>337</v>
      </c>
      <c r="B4722" t="s">
        <v>338</v>
      </c>
      <c r="D4722" t="s">
        <v>18</v>
      </c>
      <c r="E4722">
        <v>3.75</v>
      </c>
      <c r="F4722" s="2">
        <v>3500</v>
      </c>
      <c r="G4722" s="2">
        <v>13125</v>
      </c>
    </row>
    <row r="4723" spans="1:7" customFormat="1" x14ac:dyDescent="0.25">
      <c r="A4723" t="s">
        <v>339</v>
      </c>
      <c r="B4723" t="s">
        <v>340</v>
      </c>
      <c r="D4723" t="s">
        <v>18</v>
      </c>
      <c r="E4723">
        <v>5</v>
      </c>
      <c r="F4723" s="2">
        <v>1500</v>
      </c>
      <c r="G4723" s="2">
        <v>7500</v>
      </c>
    </row>
    <row r="4724" spans="1:7" customFormat="1" x14ac:dyDescent="0.25">
      <c r="A4724" t="s">
        <v>21</v>
      </c>
      <c r="B4724" t="s">
        <v>22</v>
      </c>
      <c r="D4724" t="s">
        <v>23</v>
      </c>
      <c r="E4724">
        <v>4</v>
      </c>
      <c r="F4724" s="2">
        <v>600</v>
      </c>
      <c r="G4724" s="2">
        <v>2400</v>
      </c>
    </row>
    <row r="4725" spans="1:7" customFormat="1" x14ac:dyDescent="0.25">
      <c r="F4725" s="2"/>
      <c r="G4725" s="2"/>
    </row>
    <row r="4726" spans="1:7" x14ac:dyDescent="0.25">
      <c r="A4726" s="3"/>
      <c r="B4726" s="3"/>
      <c r="C4726" s="3"/>
      <c r="D4726" s="5" t="s">
        <v>31</v>
      </c>
      <c r="E4726" s="3"/>
      <c r="F4726" s="4"/>
      <c r="G4726" s="4">
        <v>2400</v>
      </c>
    </row>
    <row r="4727" spans="1:7" x14ac:dyDescent="0.25">
      <c r="A4727" s="3"/>
      <c r="B4727" s="3"/>
      <c r="C4727" s="3"/>
      <c r="D4727" s="5" t="s">
        <v>32</v>
      </c>
      <c r="E4727" s="3"/>
      <c r="F4727" s="4"/>
      <c r="G4727" s="4">
        <v>29799</v>
      </c>
    </row>
    <row r="4728" spans="1:7" x14ac:dyDescent="0.25">
      <c r="A4728" s="3"/>
      <c r="B4728" s="3"/>
      <c r="C4728" s="3"/>
      <c r="D4728" s="5" t="s">
        <v>33</v>
      </c>
      <c r="E4728" s="3"/>
      <c r="F4728" s="4"/>
      <c r="G4728" s="4">
        <v>29116.95</v>
      </c>
    </row>
    <row r="4729" spans="1:7" customFormat="1" x14ac:dyDescent="0.25">
      <c r="F4729" s="2"/>
      <c r="G4729" s="2"/>
    </row>
    <row r="4730" spans="1:7" x14ac:dyDescent="0.25">
      <c r="A4730" s="3"/>
      <c r="B4730" s="5"/>
      <c r="C4730" s="5"/>
      <c r="D4730" s="5" t="s">
        <v>35</v>
      </c>
      <c r="E4730" s="3"/>
      <c r="F4730" s="4"/>
      <c r="G4730" s="4">
        <v>61315.95</v>
      </c>
    </row>
    <row r="4731" spans="1:7" x14ac:dyDescent="0.25">
      <c r="A4731" s="3"/>
      <c r="B4731" s="5"/>
      <c r="C4731" s="5"/>
      <c r="D4731" s="5" t="s">
        <v>36</v>
      </c>
      <c r="E4731" s="3"/>
      <c r="F4731" s="4"/>
      <c r="G4731" s="4">
        <v>132442.45000000001</v>
      </c>
    </row>
    <row r="4732" spans="1:7" x14ac:dyDescent="0.25">
      <c r="A4732" s="6" t="s">
        <v>772</v>
      </c>
      <c r="B4732" s="6" t="s">
        <v>399</v>
      </c>
      <c r="C4732" s="6"/>
      <c r="D4732" s="6" t="s">
        <v>3</v>
      </c>
      <c r="E4732" s="7">
        <v>0.6</v>
      </c>
      <c r="F4732" s="7"/>
      <c r="G4732" s="7"/>
    </row>
    <row r="4733" spans="1:7" customFormat="1" x14ac:dyDescent="0.25">
      <c r="F4733" s="2"/>
      <c r="G4733" s="2"/>
    </row>
    <row r="4734" spans="1:7" x14ac:dyDescent="0.25">
      <c r="A4734" s="3"/>
      <c r="B4734" s="3"/>
      <c r="C4734" s="3"/>
      <c r="D4734" s="3"/>
      <c r="E4734" s="3"/>
      <c r="F4734" s="4"/>
      <c r="G4734" s="4"/>
    </row>
    <row r="4735" spans="1:7" x14ac:dyDescent="0.25">
      <c r="A4735" s="12" t="s">
        <v>5</v>
      </c>
      <c r="B4735" s="12" t="s">
        <v>6</v>
      </c>
      <c r="C4735" s="12"/>
      <c r="D4735" s="8" t="s">
        <v>7</v>
      </c>
      <c r="E4735" s="8" t="s">
        <v>8</v>
      </c>
      <c r="F4735" s="9" t="s">
        <v>4</v>
      </c>
      <c r="G4735" s="9" t="s">
        <v>1205</v>
      </c>
    </row>
    <row r="4736" spans="1:7" x14ac:dyDescent="0.25">
      <c r="F4736" s="8" t="s">
        <v>9</v>
      </c>
      <c r="G4736" s="8" t="s">
        <v>9</v>
      </c>
    </row>
    <row r="4737" spans="1:7" customFormat="1" x14ac:dyDescent="0.25">
      <c r="F4737" s="2"/>
      <c r="G4737" s="2"/>
    </row>
    <row r="4738" spans="1:7" customFormat="1" x14ac:dyDescent="0.25">
      <c r="A4738" t="s">
        <v>150</v>
      </c>
      <c r="B4738" t="s">
        <v>151</v>
      </c>
      <c r="D4738" t="s">
        <v>3</v>
      </c>
      <c r="E4738">
        <v>1.2</v>
      </c>
      <c r="F4738" s="2"/>
      <c r="G4738" s="2"/>
    </row>
    <row r="4739" spans="1:7" customFormat="1" x14ac:dyDescent="0.25">
      <c r="A4739" t="s">
        <v>50</v>
      </c>
      <c r="B4739" t="s">
        <v>51</v>
      </c>
      <c r="D4739" t="s">
        <v>14</v>
      </c>
      <c r="E4739">
        <v>3.6</v>
      </c>
      <c r="F4739" s="2"/>
      <c r="G4739" s="2"/>
    </row>
    <row r="4740" spans="1:7" customFormat="1" x14ac:dyDescent="0.25">
      <c r="A4740" t="s">
        <v>52</v>
      </c>
      <c r="B4740" t="s">
        <v>53</v>
      </c>
      <c r="D4740" t="s">
        <v>14</v>
      </c>
      <c r="E4740">
        <v>3.6</v>
      </c>
      <c r="F4740" s="2">
        <v>5418</v>
      </c>
      <c r="G4740" s="2">
        <v>19504.8</v>
      </c>
    </row>
    <row r="4741" spans="1:7" customFormat="1" x14ac:dyDescent="0.25">
      <c r="A4741" t="s">
        <v>54</v>
      </c>
      <c r="B4741" t="s">
        <v>55</v>
      </c>
      <c r="D4741" t="s">
        <v>56</v>
      </c>
      <c r="E4741">
        <v>3.6</v>
      </c>
      <c r="F4741" s="2">
        <v>1543.99</v>
      </c>
      <c r="G4741" s="2">
        <v>5558.36</v>
      </c>
    </row>
    <row r="4742" spans="1:7" customFormat="1" x14ac:dyDescent="0.25">
      <c r="A4742" t="s">
        <v>152</v>
      </c>
      <c r="B4742" t="s">
        <v>153</v>
      </c>
      <c r="D4742" t="s">
        <v>88</v>
      </c>
      <c r="E4742">
        <v>12</v>
      </c>
      <c r="F4742" s="2">
        <v>350</v>
      </c>
      <c r="G4742" s="2">
        <v>4200</v>
      </c>
    </row>
    <row r="4743" spans="1:7" customFormat="1" x14ac:dyDescent="0.25">
      <c r="A4743" t="s">
        <v>154</v>
      </c>
      <c r="B4743" t="s">
        <v>155</v>
      </c>
      <c r="D4743" t="s">
        <v>3</v>
      </c>
      <c r="E4743">
        <v>1.2</v>
      </c>
      <c r="F4743" s="2">
        <v>43300</v>
      </c>
      <c r="G4743" s="2">
        <v>51960</v>
      </c>
    </row>
    <row r="4744" spans="1:7" customFormat="1" x14ac:dyDescent="0.25">
      <c r="F4744" s="2"/>
      <c r="G4744" s="2"/>
    </row>
    <row r="4745" spans="1:7" x14ac:dyDescent="0.25">
      <c r="A4745" s="3"/>
      <c r="B4745" s="3"/>
      <c r="C4745" s="3"/>
      <c r="D4745" s="5" t="s">
        <v>31</v>
      </c>
      <c r="E4745" s="3"/>
      <c r="F4745" s="4"/>
      <c r="G4745" s="4">
        <v>56160</v>
      </c>
    </row>
    <row r="4746" spans="1:7" x14ac:dyDescent="0.25">
      <c r="A4746" s="3"/>
      <c r="B4746" s="3"/>
      <c r="C4746" s="3"/>
      <c r="D4746" s="5" t="s">
        <v>32</v>
      </c>
      <c r="E4746" s="3"/>
      <c r="F4746" s="4"/>
      <c r="G4746" s="4">
        <v>19504.8</v>
      </c>
    </row>
    <row r="4747" spans="1:7" x14ac:dyDescent="0.25">
      <c r="A4747" s="3"/>
      <c r="B4747" s="3"/>
      <c r="C4747" s="3"/>
      <c r="D4747" s="5" t="s">
        <v>33</v>
      </c>
      <c r="E4747" s="3"/>
      <c r="F4747" s="4"/>
      <c r="G4747" s="4">
        <v>5558.36</v>
      </c>
    </row>
    <row r="4748" spans="1:7" customFormat="1" x14ac:dyDescent="0.25">
      <c r="F4748" s="2"/>
      <c r="G4748" s="2"/>
    </row>
    <row r="4749" spans="1:7" x14ac:dyDescent="0.25">
      <c r="A4749" s="3"/>
      <c r="B4749" s="5"/>
      <c r="C4749" s="5"/>
      <c r="D4749" s="5" t="s">
        <v>35</v>
      </c>
      <c r="E4749" s="3"/>
      <c r="F4749" s="4"/>
      <c r="G4749" s="4">
        <v>81223.16</v>
      </c>
    </row>
    <row r="4750" spans="1:7" x14ac:dyDescent="0.25">
      <c r="A4750" s="3"/>
      <c r="B4750" s="5"/>
      <c r="C4750" s="5"/>
      <c r="D4750" s="5" t="s">
        <v>36</v>
      </c>
      <c r="E4750" s="3"/>
      <c r="F4750" s="4"/>
      <c r="G4750" s="4">
        <v>48733.9</v>
      </c>
    </row>
    <row r="4751" spans="1:7" x14ac:dyDescent="0.25">
      <c r="A4751" s="6" t="s">
        <v>773</v>
      </c>
      <c r="B4751" s="6" t="s">
        <v>774</v>
      </c>
      <c r="C4751" s="6"/>
      <c r="D4751" s="6" t="s">
        <v>88</v>
      </c>
      <c r="E4751" s="7">
        <v>40</v>
      </c>
      <c r="F4751" s="7"/>
      <c r="G4751" s="7"/>
    </row>
    <row r="4752" spans="1:7" customFormat="1" x14ac:dyDescent="0.25">
      <c r="F4752" s="2"/>
      <c r="G4752" s="2"/>
    </row>
    <row r="4753" spans="1:7" x14ac:dyDescent="0.25">
      <c r="A4753" s="3"/>
      <c r="B4753" s="3"/>
      <c r="C4753" s="3"/>
      <c r="D4753" s="3"/>
      <c r="E4753" s="3"/>
      <c r="F4753" s="4"/>
      <c r="G4753" s="4"/>
    </row>
    <row r="4754" spans="1:7" x14ac:dyDescent="0.25">
      <c r="A4754" s="12" t="s">
        <v>5</v>
      </c>
      <c r="B4754" s="12" t="s">
        <v>6</v>
      </c>
      <c r="C4754" s="12"/>
      <c r="D4754" s="8" t="s">
        <v>7</v>
      </c>
      <c r="E4754" s="8" t="s">
        <v>8</v>
      </c>
      <c r="F4754" s="9" t="s">
        <v>4</v>
      </c>
      <c r="G4754" s="9" t="s">
        <v>1205</v>
      </c>
    </row>
    <row r="4755" spans="1:7" x14ac:dyDescent="0.25">
      <c r="F4755" s="8" t="s">
        <v>9</v>
      </c>
      <c r="G4755" s="8" t="s">
        <v>9</v>
      </c>
    </row>
    <row r="4756" spans="1:7" customFormat="1" x14ac:dyDescent="0.25">
      <c r="F4756" s="2"/>
      <c r="G4756" s="2"/>
    </row>
    <row r="4757" spans="1:7" customFormat="1" x14ac:dyDescent="0.25">
      <c r="A4757" t="s">
        <v>50</v>
      </c>
      <c r="B4757" t="s">
        <v>51</v>
      </c>
      <c r="D4757" t="s">
        <v>14</v>
      </c>
      <c r="E4757">
        <v>0.1</v>
      </c>
      <c r="F4757" s="2"/>
      <c r="G4757" s="2"/>
    </row>
    <row r="4758" spans="1:7" customFormat="1" x14ac:dyDescent="0.25">
      <c r="A4758" t="s">
        <v>52</v>
      </c>
      <c r="B4758" t="s">
        <v>53</v>
      </c>
      <c r="D4758" t="s">
        <v>14</v>
      </c>
      <c r="E4758">
        <v>0.1</v>
      </c>
      <c r="F4758" s="2">
        <v>5418</v>
      </c>
      <c r="G4758" s="2">
        <v>541.79999999999995</v>
      </c>
    </row>
    <row r="4759" spans="1:7" customFormat="1" x14ac:dyDescent="0.25">
      <c r="A4759" t="s">
        <v>54</v>
      </c>
      <c r="B4759" t="s">
        <v>55</v>
      </c>
      <c r="D4759" t="s">
        <v>56</v>
      </c>
      <c r="E4759">
        <v>0.1</v>
      </c>
      <c r="F4759" s="2">
        <v>1543.99</v>
      </c>
      <c r="G4759" s="2">
        <v>154.4</v>
      </c>
    </row>
    <row r="4760" spans="1:7" customFormat="1" x14ac:dyDescent="0.25">
      <c r="A4760" t="s">
        <v>152</v>
      </c>
      <c r="B4760" t="s">
        <v>153</v>
      </c>
      <c r="D4760" t="s">
        <v>88</v>
      </c>
      <c r="E4760">
        <v>1</v>
      </c>
      <c r="F4760" s="2">
        <v>350</v>
      </c>
      <c r="G4760" s="2">
        <v>350</v>
      </c>
    </row>
    <row r="4761" spans="1:7" customFormat="1" x14ac:dyDescent="0.25">
      <c r="F4761" s="2"/>
      <c r="G4761" s="2"/>
    </row>
    <row r="4762" spans="1:7" x14ac:dyDescent="0.25">
      <c r="A4762" s="3"/>
      <c r="B4762" s="3"/>
      <c r="C4762" s="3"/>
      <c r="D4762" s="5" t="s">
        <v>31</v>
      </c>
      <c r="E4762" s="3"/>
      <c r="F4762" s="4"/>
      <c r="G4762" s="4">
        <v>350</v>
      </c>
    </row>
    <row r="4763" spans="1:7" x14ac:dyDescent="0.25">
      <c r="A4763" s="3"/>
      <c r="B4763" s="3"/>
      <c r="C4763" s="3"/>
      <c r="D4763" s="5" t="s">
        <v>32</v>
      </c>
      <c r="E4763" s="3"/>
      <c r="F4763" s="4"/>
      <c r="G4763" s="4">
        <v>541.79999999999995</v>
      </c>
    </row>
    <row r="4764" spans="1:7" x14ac:dyDescent="0.25">
      <c r="A4764" s="3"/>
      <c r="B4764" s="3"/>
      <c r="C4764" s="3"/>
      <c r="D4764" s="5" t="s">
        <v>33</v>
      </c>
      <c r="E4764" s="3"/>
      <c r="F4764" s="4"/>
      <c r="G4764" s="4">
        <v>154.4</v>
      </c>
    </row>
    <row r="4765" spans="1:7" customFormat="1" x14ac:dyDescent="0.25">
      <c r="F4765" s="2"/>
      <c r="G4765" s="2"/>
    </row>
    <row r="4766" spans="1:7" x14ac:dyDescent="0.25">
      <c r="A4766" s="3"/>
      <c r="B4766" s="5"/>
      <c r="C4766" s="5"/>
      <c r="D4766" s="5" t="s">
        <v>35</v>
      </c>
      <c r="E4766" s="3"/>
      <c r="F4766" s="4"/>
      <c r="G4766" s="4">
        <v>1046.2</v>
      </c>
    </row>
    <row r="4767" spans="1:7" x14ac:dyDescent="0.25">
      <c r="A4767" s="3"/>
      <c r="B4767" s="5"/>
      <c r="C4767" s="5"/>
      <c r="D4767" s="5" t="s">
        <v>36</v>
      </c>
      <c r="E4767" s="3"/>
      <c r="F4767" s="4"/>
      <c r="G4767" s="4">
        <v>41848</v>
      </c>
    </row>
    <row r="4768" spans="1:7" x14ac:dyDescent="0.25">
      <c r="A4768" s="6" t="s">
        <v>775</v>
      </c>
      <c r="B4768" s="6" t="s">
        <v>401</v>
      </c>
      <c r="C4768" s="6"/>
      <c r="D4768" s="6" t="s">
        <v>65</v>
      </c>
      <c r="E4768" s="7">
        <v>968</v>
      </c>
      <c r="F4768" s="7"/>
      <c r="G4768" s="7"/>
    </row>
    <row r="4769" spans="1:7" customFormat="1" x14ac:dyDescent="0.25">
      <c r="F4769" s="2"/>
      <c r="G4769" s="2"/>
    </row>
    <row r="4770" spans="1:7" x14ac:dyDescent="0.25">
      <c r="A4770" s="3"/>
      <c r="B4770" s="3"/>
      <c r="C4770" s="3"/>
      <c r="D4770" s="3"/>
      <c r="E4770" s="3"/>
      <c r="F4770" s="4"/>
      <c r="G4770" s="4"/>
    </row>
    <row r="4771" spans="1:7" x14ac:dyDescent="0.25">
      <c r="A4771" s="12" t="s">
        <v>5</v>
      </c>
      <c r="B4771" s="12" t="s">
        <v>6</v>
      </c>
      <c r="C4771" s="12"/>
      <c r="D4771" s="8" t="s">
        <v>7</v>
      </c>
      <c r="E4771" s="8" t="s">
        <v>8</v>
      </c>
      <c r="F4771" s="9" t="s">
        <v>4</v>
      </c>
      <c r="G4771" s="9" t="s">
        <v>1205</v>
      </c>
    </row>
    <row r="4772" spans="1:7" x14ac:dyDescent="0.25">
      <c r="F4772" s="8" t="s">
        <v>9</v>
      </c>
      <c r="G4772" s="8" t="s">
        <v>9</v>
      </c>
    </row>
    <row r="4773" spans="1:7" customFormat="1" x14ac:dyDescent="0.25">
      <c r="F4773" s="2"/>
      <c r="G4773" s="2"/>
    </row>
    <row r="4774" spans="1:7" customFormat="1" x14ac:dyDescent="0.25">
      <c r="A4774" t="s">
        <v>213</v>
      </c>
      <c r="B4774" t="s">
        <v>214</v>
      </c>
      <c r="D4774" t="s">
        <v>65</v>
      </c>
      <c r="E4774">
        <v>1</v>
      </c>
      <c r="F4774" s="2"/>
      <c r="G4774" s="2"/>
    </row>
    <row r="4775" spans="1:7" customFormat="1" x14ac:dyDescent="0.25">
      <c r="A4775" t="s">
        <v>215</v>
      </c>
      <c r="B4775" t="s">
        <v>216</v>
      </c>
      <c r="D4775" t="s">
        <v>14</v>
      </c>
      <c r="E4775">
        <v>4.4999999999999998E-2</v>
      </c>
      <c r="F4775" s="2"/>
      <c r="G4775" s="2"/>
    </row>
    <row r="4776" spans="1:7" customFormat="1" x14ac:dyDescent="0.25">
      <c r="A4776" t="s">
        <v>217</v>
      </c>
      <c r="B4776" t="s">
        <v>218</v>
      </c>
      <c r="D4776" t="s">
        <v>14</v>
      </c>
      <c r="E4776">
        <v>4.4999999999999998E-2</v>
      </c>
      <c r="F4776" s="2">
        <v>5418</v>
      </c>
      <c r="G4776" s="2">
        <v>243.81</v>
      </c>
    </row>
    <row r="4777" spans="1:7" customFormat="1" x14ac:dyDescent="0.25">
      <c r="A4777" t="s">
        <v>54</v>
      </c>
      <c r="B4777" t="s">
        <v>55</v>
      </c>
      <c r="D4777" t="s">
        <v>56</v>
      </c>
      <c r="E4777">
        <v>4.4999999999999998E-2</v>
      </c>
      <c r="F4777" s="2">
        <v>1543.99</v>
      </c>
      <c r="G4777" s="2">
        <v>69.48</v>
      </c>
    </row>
    <row r="4778" spans="1:7" customFormat="1" x14ac:dyDescent="0.25">
      <c r="A4778" t="s">
        <v>219</v>
      </c>
      <c r="B4778" t="s">
        <v>220</v>
      </c>
      <c r="D4778" t="s">
        <v>65</v>
      </c>
      <c r="E4778">
        <v>1.05</v>
      </c>
      <c r="F4778" s="2">
        <v>480</v>
      </c>
      <c r="G4778" s="2">
        <v>504</v>
      </c>
    </row>
    <row r="4779" spans="1:7" customFormat="1" x14ac:dyDescent="0.25">
      <c r="A4779" t="s">
        <v>221</v>
      </c>
      <c r="B4779" t="s">
        <v>222</v>
      </c>
      <c r="D4779" t="s">
        <v>65</v>
      </c>
      <c r="E4779">
        <v>0.01</v>
      </c>
      <c r="F4779" s="2">
        <v>670</v>
      </c>
      <c r="G4779" s="2">
        <v>6.7</v>
      </c>
    </row>
    <row r="4780" spans="1:7" customFormat="1" x14ac:dyDescent="0.25">
      <c r="A4780" t="s">
        <v>223</v>
      </c>
      <c r="B4780" t="s">
        <v>224</v>
      </c>
      <c r="D4780" t="s">
        <v>76</v>
      </c>
      <c r="E4780" s="1">
        <v>390000</v>
      </c>
      <c r="F4780" s="2">
        <v>12.63</v>
      </c>
      <c r="G4780" s="2"/>
    </row>
    <row r="4781" spans="1:7" customFormat="1" x14ac:dyDescent="0.25">
      <c r="F4781" s="2"/>
      <c r="G4781" s="2"/>
    </row>
    <row r="4782" spans="1:7" x14ac:dyDescent="0.25">
      <c r="A4782" s="3"/>
      <c r="B4782" s="3"/>
      <c r="C4782" s="3"/>
      <c r="D4782" s="5" t="s">
        <v>31</v>
      </c>
      <c r="E4782" s="3"/>
      <c r="F4782" s="4"/>
      <c r="G4782" s="4">
        <v>510.7</v>
      </c>
    </row>
    <row r="4783" spans="1:7" x14ac:dyDescent="0.25">
      <c r="A4783" s="3"/>
      <c r="B4783" s="3"/>
      <c r="C4783" s="3"/>
      <c r="D4783" s="5" t="s">
        <v>32</v>
      </c>
      <c r="E4783" s="3"/>
      <c r="F4783" s="4"/>
      <c r="G4783" s="4">
        <v>243.81</v>
      </c>
    </row>
    <row r="4784" spans="1:7" x14ac:dyDescent="0.25">
      <c r="A4784" s="3"/>
      <c r="B4784" s="3"/>
      <c r="C4784" s="3"/>
      <c r="D4784" s="5" t="s">
        <v>33</v>
      </c>
      <c r="E4784" s="3"/>
      <c r="F4784" s="4"/>
      <c r="G4784" s="4">
        <v>69.48</v>
      </c>
    </row>
    <row r="4785" spans="1:7" x14ac:dyDescent="0.25">
      <c r="A4785" s="3"/>
      <c r="B4785" s="3"/>
      <c r="C4785" s="3"/>
      <c r="D4785" s="5" t="s">
        <v>34</v>
      </c>
      <c r="E4785" s="3"/>
      <c r="F4785" s="4"/>
      <c r="G4785" s="4">
        <v>12.63</v>
      </c>
    </row>
    <row r="4786" spans="1:7" customFormat="1" x14ac:dyDescent="0.25">
      <c r="F4786" s="2"/>
      <c r="G4786" s="2"/>
    </row>
    <row r="4787" spans="1:7" x14ac:dyDescent="0.25">
      <c r="A4787" s="3"/>
      <c r="B4787" s="5"/>
      <c r="C4787" s="5"/>
      <c r="D4787" s="5" t="s">
        <v>35</v>
      </c>
      <c r="E4787" s="3"/>
      <c r="F4787" s="4"/>
      <c r="G4787" s="4">
        <v>836.62</v>
      </c>
    </row>
    <row r="4788" spans="1:7" x14ac:dyDescent="0.25">
      <c r="A4788" s="3"/>
      <c r="B4788" s="5"/>
      <c r="C4788" s="5"/>
      <c r="D4788" s="5" t="s">
        <v>36</v>
      </c>
      <c r="E4788" s="3"/>
      <c r="F4788" s="4"/>
      <c r="G4788" s="4">
        <v>809848.16</v>
      </c>
    </row>
    <row r="4789" spans="1:7" x14ac:dyDescent="0.25">
      <c r="A4789" s="6" t="s">
        <v>776</v>
      </c>
      <c r="B4789" s="6" t="s">
        <v>403</v>
      </c>
      <c r="C4789" s="6"/>
      <c r="D4789" s="6" t="s">
        <v>88</v>
      </c>
      <c r="E4789" s="7">
        <v>32</v>
      </c>
      <c r="F4789" s="7"/>
      <c r="G4789" s="7"/>
    </row>
    <row r="4790" spans="1:7" customFormat="1" x14ac:dyDescent="0.25">
      <c r="F4790" s="2"/>
      <c r="G4790" s="2"/>
    </row>
    <row r="4791" spans="1:7" x14ac:dyDescent="0.25">
      <c r="A4791" s="3"/>
      <c r="B4791" s="3"/>
      <c r="C4791" s="3"/>
      <c r="D4791" s="3"/>
      <c r="E4791" s="3"/>
      <c r="F4791" s="4"/>
      <c r="G4791" s="4"/>
    </row>
    <row r="4792" spans="1:7" x14ac:dyDescent="0.25">
      <c r="A4792" s="12" t="s">
        <v>5</v>
      </c>
      <c r="B4792" s="12" t="s">
        <v>6</v>
      </c>
      <c r="C4792" s="12"/>
      <c r="D4792" s="8" t="s">
        <v>7</v>
      </c>
      <c r="E4792" s="8" t="s">
        <v>8</v>
      </c>
      <c r="F4792" s="9" t="s">
        <v>4</v>
      </c>
      <c r="G4792" s="9" t="s">
        <v>1205</v>
      </c>
    </row>
    <row r="4793" spans="1:7" x14ac:dyDescent="0.25">
      <c r="F4793" s="8" t="s">
        <v>9</v>
      </c>
      <c r="G4793" s="8" t="s">
        <v>9</v>
      </c>
    </row>
    <row r="4794" spans="1:7" customFormat="1" x14ac:dyDescent="0.25">
      <c r="F4794" s="2"/>
      <c r="G4794" s="2"/>
    </row>
    <row r="4795" spans="1:7" customFormat="1" x14ac:dyDescent="0.25">
      <c r="A4795" t="s">
        <v>188</v>
      </c>
      <c r="B4795" t="s">
        <v>189</v>
      </c>
      <c r="D4795" t="s">
        <v>88</v>
      </c>
      <c r="E4795">
        <v>1</v>
      </c>
      <c r="F4795" s="2"/>
      <c r="G4795" s="2"/>
    </row>
    <row r="4796" spans="1:7" customFormat="1" x14ac:dyDescent="0.25">
      <c r="A4796" t="s">
        <v>190</v>
      </c>
      <c r="B4796" t="s">
        <v>191</v>
      </c>
      <c r="D4796" t="s">
        <v>14</v>
      </c>
      <c r="E4796">
        <v>2.5</v>
      </c>
      <c r="F4796" s="2"/>
      <c r="G4796" s="2"/>
    </row>
    <row r="4797" spans="1:7" customFormat="1" x14ac:dyDescent="0.25">
      <c r="A4797" t="s">
        <v>192</v>
      </c>
      <c r="B4797" t="s">
        <v>191</v>
      </c>
      <c r="D4797" t="s">
        <v>14</v>
      </c>
      <c r="E4797">
        <v>2.5</v>
      </c>
      <c r="F4797" s="2">
        <v>5418</v>
      </c>
      <c r="G4797" s="2">
        <v>13545</v>
      </c>
    </row>
    <row r="4798" spans="1:7" customFormat="1" x14ac:dyDescent="0.25">
      <c r="A4798" t="s">
        <v>54</v>
      </c>
      <c r="B4798" t="s">
        <v>55</v>
      </c>
      <c r="D4798" t="s">
        <v>56</v>
      </c>
      <c r="E4798">
        <v>2.5</v>
      </c>
      <c r="F4798" s="2">
        <v>1543.99</v>
      </c>
      <c r="G4798" s="2">
        <v>3859.98</v>
      </c>
    </row>
    <row r="4799" spans="1:7" customFormat="1" x14ac:dyDescent="0.25">
      <c r="A4799" t="s">
        <v>193</v>
      </c>
      <c r="B4799" t="s">
        <v>194</v>
      </c>
      <c r="D4799" t="s">
        <v>88</v>
      </c>
      <c r="E4799">
        <v>0.26300000000000001</v>
      </c>
      <c r="F4799" s="2">
        <v>12500</v>
      </c>
      <c r="G4799" s="2">
        <v>3281.25</v>
      </c>
    </row>
    <row r="4800" spans="1:7" customFormat="1" x14ac:dyDescent="0.25">
      <c r="A4800" t="s">
        <v>195</v>
      </c>
      <c r="B4800" t="s">
        <v>196</v>
      </c>
      <c r="D4800" t="s">
        <v>88</v>
      </c>
      <c r="E4800">
        <v>1</v>
      </c>
      <c r="F4800" s="2">
        <v>200</v>
      </c>
      <c r="G4800" s="2">
        <v>200</v>
      </c>
    </row>
    <row r="4801" spans="1:7" customFormat="1" x14ac:dyDescent="0.25">
      <c r="A4801" t="s">
        <v>197</v>
      </c>
      <c r="B4801" t="s">
        <v>198</v>
      </c>
      <c r="D4801" t="s">
        <v>79</v>
      </c>
      <c r="E4801">
        <v>4</v>
      </c>
      <c r="F4801" s="2">
        <v>60</v>
      </c>
      <c r="G4801" s="2">
        <v>240</v>
      </c>
    </row>
    <row r="4802" spans="1:7" customFormat="1" x14ac:dyDescent="0.25">
      <c r="A4802" t="s">
        <v>199</v>
      </c>
      <c r="B4802" t="s">
        <v>200</v>
      </c>
      <c r="D4802" t="s">
        <v>65</v>
      </c>
      <c r="E4802">
        <v>0.05</v>
      </c>
      <c r="F4802" s="2">
        <v>1200</v>
      </c>
      <c r="G4802" s="2">
        <v>60</v>
      </c>
    </row>
    <row r="4803" spans="1:7" customFormat="1" x14ac:dyDescent="0.25">
      <c r="A4803" t="s">
        <v>201</v>
      </c>
      <c r="B4803" t="s">
        <v>202</v>
      </c>
      <c r="D4803" t="s">
        <v>76</v>
      </c>
      <c r="E4803">
        <v>1E-3</v>
      </c>
      <c r="F4803" s="2">
        <v>390000</v>
      </c>
      <c r="G4803" s="2">
        <v>338.14</v>
      </c>
    </row>
    <row r="4804" spans="1:7" customFormat="1" x14ac:dyDescent="0.25">
      <c r="F4804" s="2"/>
      <c r="G4804" s="2"/>
    </row>
    <row r="4805" spans="1:7" x14ac:dyDescent="0.25">
      <c r="A4805" s="3"/>
      <c r="B4805" s="3"/>
      <c r="C4805" s="3"/>
      <c r="D4805" s="5" t="s">
        <v>31</v>
      </c>
      <c r="E4805" s="3"/>
      <c r="F4805" s="4"/>
      <c r="G4805" s="4">
        <v>3781.25</v>
      </c>
    </row>
    <row r="4806" spans="1:7" x14ac:dyDescent="0.25">
      <c r="A4806" s="3"/>
      <c r="B4806" s="3"/>
      <c r="C4806" s="3"/>
      <c r="D4806" s="5" t="s">
        <v>32</v>
      </c>
      <c r="E4806" s="3"/>
      <c r="F4806" s="4"/>
      <c r="G4806" s="4">
        <v>13545</v>
      </c>
    </row>
    <row r="4807" spans="1:7" x14ac:dyDescent="0.25">
      <c r="A4807" s="3"/>
      <c r="B4807" s="3"/>
      <c r="C4807" s="3"/>
      <c r="D4807" s="5" t="s">
        <v>33</v>
      </c>
      <c r="E4807" s="3"/>
      <c r="F4807" s="4"/>
      <c r="G4807" s="4">
        <v>3859.98</v>
      </c>
    </row>
    <row r="4808" spans="1:7" x14ac:dyDescent="0.25">
      <c r="A4808" s="3"/>
      <c r="B4808" s="3"/>
      <c r="C4808" s="3"/>
      <c r="D4808" s="5" t="s">
        <v>34</v>
      </c>
      <c r="E4808" s="3"/>
      <c r="F4808" s="4"/>
      <c r="G4808" s="4">
        <v>338.14</v>
      </c>
    </row>
    <row r="4809" spans="1:7" customFormat="1" x14ac:dyDescent="0.25">
      <c r="F4809" s="2"/>
      <c r="G4809" s="2"/>
    </row>
    <row r="4810" spans="1:7" x14ac:dyDescent="0.25">
      <c r="A4810" s="3"/>
      <c r="B4810" s="5"/>
      <c r="C4810" s="5"/>
      <c r="D4810" s="5" t="s">
        <v>35</v>
      </c>
      <c r="E4810" s="3"/>
      <c r="F4810" s="4"/>
      <c r="G4810" s="4">
        <v>21524.37</v>
      </c>
    </row>
    <row r="4811" spans="1:7" x14ac:dyDescent="0.25">
      <c r="A4811" s="3"/>
      <c r="B4811" s="5"/>
      <c r="C4811" s="5"/>
      <c r="D4811" s="5" t="s">
        <v>36</v>
      </c>
      <c r="E4811" s="3"/>
      <c r="F4811" s="4"/>
      <c r="G4811" s="4">
        <v>688779.84</v>
      </c>
    </row>
    <row r="4812" spans="1:7" x14ac:dyDescent="0.25">
      <c r="A4812" s="6" t="s">
        <v>777</v>
      </c>
      <c r="B4812" s="6" t="s">
        <v>449</v>
      </c>
      <c r="C4812" s="6"/>
      <c r="D4812" s="6" t="s">
        <v>3</v>
      </c>
      <c r="E4812" s="7">
        <v>8.8000000000000007</v>
      </c>
      <c r="F4812" s="7"/>
      <c r="G4812" s="7"/>
    </row>
    <row r="4813" spans="1:7" customFormat="1" x14ac:dyDescent="0.25">
      <c r="F4813" s="2"/>
      <c r="G4813" s="2"/>
    </row>
    <row r="4814" spans="1:7" x14ac:dyDescent="0.25">
      <c r="A4814" s="3"/>
      <c r="B4814" s="3"/>
      <c r="C4814" s="3"/>
      <c r="D4814" s="3"/>
      <c r="E4814" s="3"/>
      <c r="F4814" s="4"/>
      <c r="G4814" s="4"/>
    </row>
    <row r="4815" spans="1:7" x14ac:dyDescent="0.25">
      <c r="A4815" s="12" t="s">
        <v>5</v>
      </c>
      <c r="B4815" s="12" t="s">
        <v>6</v>
      </c>
      <c r="C4815" s="12"/>
      <c r="D4815" s="8" t="s">
        <v>7</v>
      </c>
      <c r="E4815" s="8" t="s">
        <v>8</v>
      </c>
      <c r="F4815" s="9" t="s">
        <v>4</v>
      </c>
      <c r="G4815" s="9" t="s">
        <v>1205</v>
      </c>
    </row>
    <row r="4816" spans="1:7" x14ac:dyDescent="0.25">
      <c r="F4816" s="8" t="s">
        <v>9</v>
      </c>
      <c r="G4816" s="8" t="s">
        <v>9</v>
      </c>
    </row>
    <row r="4817" spans="1:7" customFormat="1" x14ac:dyDescent="0.25">
      <c r="F4817" s="2"/>
      <c r="G4817" s="2"/>
    </row>
    <row r="4818" spans="1:7" customFormat="1" x14ac:dyDescent="0.25">
      <c r="A4818" t="s">
        <v>158</v>
      </c>
      <c r="B4818" t="s">
        <v>159</v>
      </c>
      <c r="D4818" t="s">
        <v>88</v>
      </c>
      <c r="E4818">
        <v>1</v>
      </c>
      <c r="F4818" s="2"/>
      <c r="G4818" s="2"/>
    </row>
    <row r="4819" spans="1:7" customFormat="1" x14ac:dyDescent="0.25">
      <c r="A4819" t="s">
        <v>50</v>
      </c>
      <c r="B4819" t="s">
        <v>51</v>
      </c>
      <c r="D4819" t="s">
        <v>14</v>
      </c>
      <c r="E4819">
        <v>2.4</v>
      </c>
      <c r="F4819" s="2"/>
      <c r="G4819" s="2"/>
    </row>
    <row r="4820" spans="1:7" customFormat="1" x14ac:dyDescent="0.25">
      <c r="A4820" t="s">
        <v>52</v>
      </c>
      <c r="B4820" t="s">
        <v>53</v>
      </c>
      <c r="D4820" t="s">
        <v>14</v>
      </c>
      <c r="E4820">
        <v>2.4</v>
      </c>
      <c r="F4820" s="2">
        <v>5418</v>
      </c>
      <c r="G4820" s="2">
        <v>13003.2</v>
      </c>
    </row>
    <row r="4821" spans="1:7" customFormat="1" x14ac:dyDescent="0.25">
      <c r="A4821" t="s">
        <v>54</v>
      </c>
      <c r="B4821" t="s">
        <v>55</v>
      </c>
      <c r="D4821" t="s">
        <v>56</v>
      </c>
      <c r="E4821">
        <v>2.4</v>
      </c>
      <c r="F4821" s="2">
        <v>1543.99</v>
      </c>
      <c r="G4821" s="2">
        <v>3705.58</v>
      </c>
    </row>
    <row r="4822" spans="1:7" customFormat="1" x14ac:dyDescent="0.25">
      <c r="A4822" t="s">
        <v>160</v>
      </c>
      <c r="B4822" t="s">
        <v>161</v>
      </c>
      <c r="D4822" t="s">
        <v>18</v>
      </c>
      <c r="E4822">
        <v>0.33300000000000002</v>
      </c>
      <c r="F4822" s="2"/>
      <c r="G4822" s="2"/>
    </row>
    <row r="4823" spans="1:7" customFormat="1" x14ac:dyDescent="0.25">
      <c r="A4823" t="s">
        <v>162</v>
      </c>
      <c r="B4823" t="s">
        <v>163</v>
      </c>
      <c r="D4823" t="s">
        <v>164</v>
      </c>
      <c r="E4823">
        <v>7.0000000000000001E-3</v>
      </c>
      <c r="F4823" s="2">
        <v>84000</v>
      </c>
      <c r="G4823" s="2">
        <v>559.44000000000005</v>
      </c>
    </row>
    <row r="4824" spans="1:7" customFormat="1" x14ac:dyDescent="0.25">
      <c r="A4824" t="s">
        <v>165</v>
      </c>
      <c r="B4824" t="s">
        <v>166</v>
      </c>
      <c r="D4824" t="s">
        <v>3</v>
      </c>
      <c r="E4824">
        <v>1.05</v>
      </c>
      <c r="F4824" s="2">
        <v>50500</v>
      </c>
      <c r="G4824" s="2">
        <v>53025</v>
      </c>
    </row>
    <row r="4825" spans="1:7" customFormat="1" x14ac:dyDescent="0.25">
      <c r="A4825" t="s">
        <v>167</v>
      </c>
      <c r="B4825" t="s">
        <v>168</v>
      </c>
      <c r="D4825" t="s">
        <v>3</v>
      </c>
      <c r="E4825">
        <v>1.05</v>
      </c>
      <c r="F4825" s="2">
        <v>8500</v>
      </c>
      <c r="G4825" s="2">
        <v>8925</v>
      </c>
    </row>
    <row r="4826" spans="1:7" customFormat="1" x14ac:dyDescent="0.25">
      <c r="A4826" t="s">
        <v>169</v>
      </c>
      <c r="B4826" t="s">
        <v>170</v>
      </c>
      <c r="D4826" t="s">
        <v>171</v>
      </c>
      <c r="E4826">
        <v>0.2</v>
      </c>
      <c r="F4826" s="2">
        <v>1799</v>
      </c>
      <c r="G4826" s="2">
        <v>359.8</v>
      </c>
    </row>
    <row r="4827" spans="1:7" customFormat="1" x14ac:dyDescent="0.25">
      <c r="A4827" t="s">
        <v>172</v>
      </c>
      <c r="B4827" t="s">
        <v>173</v>
      </c>
      <c r="D4827" t="s">
        <v>174</v>
      </c>
      <c r="E4827">
        <v>0.02</v>
      </c>
      <c r="F4827" s="2">
        <v>95000</v>
      </c>
      <c r="G4827" s="2">
        <v>1900</v>
      </c>
    </row>
    <row r="4828" spans="1:7" customFormat="1" x14ac:dyDescent="0.25">
      <c r="F4828" s="2"/>
      <c r="G4828" s="2"/>
    </row>
    <row r="4829" spans="1:7" x14ac:dyDescent="0.25">
      <c r="A4829" s="3"/>
      <c r="B4829" s="3"/>
      <c r="C4829" s="3"/>
      <c r="D4829" s="5" t="s">
        <v>31</v>
      </c>
      <c r="E4829" s="3"/>
      <c r="F4829" s="4"/>
      <c r="G4829" s="4">
        <v>64209.8</v>
      </c>
    </row>
    <row r="4830" spans="1:7" x14ac:dyDescent="0.25">
      <c r="A4830" s="3"/>
      <c r="B4830" s="3"/>
      <c r="C4830" s="3"/>
      <c r="D4830" s="5" t="s">
        <v>32</v>
      </c>
      <c r="E4830" s="3"/>
      <c r="F4830" s="4"/>
      <c r="G4830" s="4">
        <v>13003.2</v>
      </c>
    </row>
    <row r="4831" spans="1:7" x14ac:dyDescent="0.25">
      <c r="A4831" s="3"/>
      <c r="B4831" s="3"/>
      <c r="C4831" s="3"/>
      <c r="D4831" s="5" t="s">
        <v>33</v>
      </c>
      <c r="E4831" s="3"/>
      <c r="F4831" s="4"/>
      <c r="G4831" s="4">
        <v>4265.0200000000004</v>
      </c>
    </row>
    <row r="4832" spans="1:7" customFormat="1" x14ac:dyDescent="0.25">
      <c r="F4832" s="2"/>
      <c r="G4832" s="2"/>
    </row>
    <row r="4833" spans="1:7" x14ac:dyDescent="0.25">
      <c r="A4833" s="3"/>
      <c r="B4833" s="5"/>
      <c r="C4833" s="5"/>
      <c r="D4833" s="5" t="s">
        <v>35</v>
      </c>
      <c r="E4833" s="3"/>
      <c r="F4833" s="4"/>
      <c r="G4833" s="4">
        <v>81478.58</v>
      </c>
    </row>
    <row r="4834" spans="1:7" x14ac:dyDescent="0.25">
      <c r="A4834" s="3"/>
      <c r="B4834" s="5"/>
      <c r="C4834" s="5"/>
      <c r="D4834" s="5" t="s">
        <v>36</v>
      </c>
      <c r="E4834" s="3"/>
      <c r="F4834" s="4"/>
      <c r="G4834" s="4">
        <v>717011.5</v>
      </c>
    </row>
    <row r="4835" spans="1:7" x14ac:dyDescent="0.25">
      <c r="A4835" s="6" t="s">
        <v>778</v>
      </c>
      <c r="B4835" s="6" t="s">
        <v>710</v>
      </c>
      <c r="C4835" s="6"/>
      <c r="D4835" s="6" t="s">
        <v>65</v>
      </c>
      <c r="E4835" s="7">
        <v>45</v>
      </c>
      <c r="F4835" s="7"/>
      <c r="G4835" s="7"/>
    </row>
    <row r="4836" spans="1:7" customFormat="1" x14ac:dyDescent="0.25">
      <c r="F4836" s="2"/>
      <c r="G4836" s="2"/>
    </row>
    <row r="4837" spans="1:7" x14ac:dyDescent="0.25">
      <c r="A4837" s="3"/>
      <c r="B4837" s="3"/>
      <c r="C4837" s="3"/>
      <c r="D4837" s="3"/>
      <c r="E4837" s="3"/>
      <c r="F4837" s="4"/>
      <c r="G4837" s="4"/>
    </row>
    <row r="4838" spans="1:7" x14ac:dyDescent="0.25">
      <c r="A4838" s="12" t="s">
        <v>5</v>
      </c>
      <c r="B4838" s="12" t="s">
        <v>6</v>
      </c>
      <c r="C4838" s="12"/>
      <c r="D4838" s="8" t="s">
        <v>7</v>
      </c>
      <c r="E4838" s="8" t="s">
        <v>8</v>
      </c>
      <c r="F4838" s="9" t="s">
        <v>4</v>
      </c>
      <c r="G4838" s="9" t="s">
        <v>1205</v>
      </c>
    </row>
    <row r="4839" spans="1:7" x14ac:dyDescent="0.25">
      <c r="F4839" s="8" t="s">
        <v>9</v>
      </c>
      <c r="G4839" s="8" t="s">
        <v>9</v>
      </c>
    </row>
    <row r="4840" spans="1:7" customFormat="1" x14ac:dyDescent="0.25">
      <c r="F4840" s="2"/>
      <c r="G4840" s="2"/>
    </row>
    <row r="4841" spans="1:7" customFormat="1" x14ac:dyDescent="0.25">
      <c r="A4841" t="s">
        <v>302</v>
      </c>
      <c r="B4841" t="s">
        <v>303</v>
      </c>
      <c r="D4841" t="s">
        <v>65</v>
      </c>
      <c r="E4841">
        <v>1</v>
      </c>
      <c r="F4841" s="2"/>
      <c r="G4841" s="2"/>
    </row>
    <row r="4842" spans="1:7" customFormat="1" x14ac:dyDescent="0.25">
      <c r="A4842" t="s">
        <v>304</v>
      </c>
      <c r="B4842" t="s">
        <v>305</v>
      </c>
      <c r="D4842" t="s">
        <v>14</v>
      </c>
      <c r="E4842">
        <v>7.4999999999999997E-2</v>
      </c>
      <c r="F4842" s="2"/>
      <c r="G4842" s="2"/>
    </row>
    <row r="4843" spans="1:7" customFormat="1" x14ac:dyDescent="0.25">
      <c r="A4843" t="s">
        <v>306</v>
      </c>
      <c r="B4843" t="s">
        <v>305</v>
      </c>
      <c r="D4843" t="s">
        <v>14</v>
      </c>
      <c r="E4843">
        <v>7.4999999999999997E-2</v>
      </c>
      <c r="F4843" s="2">
        <v>6383</v>
      </c>
      <c r="G4843" s="2">
        <v>478.73</v>
      </c>
    </row>
    <row r="4844" spans="1:7" customFormat="1" x14ac:dyDescent="0.25">
      <c r="A4844" t="s">
        <v>54</v>
      </c>
      <c r="B4844" t="s">
        <v>55</v>
      </c>
      <c r="D4844" t="s">
        <v>56</v>
      </c>
      <c r="E4844">
        <v>7.4999999999999997E-2</v>
      </c>
      <c r="F4844" s="2">
        <v>1543.99</v>
      </c>
      <c r="G4844" s="2">
        <v>115.8</v>
      </c>
    </row>
    <row r="4845" spans="1:7" customFormat="1" x14ac:dyDescent="0.25">
      <c r="A4845" t="s">
        <v>307</v>
      </c>
      <c r="B4845" t="s">
        <v>308</v>
      </c>
      <c r="D4845" t="s">
        <v>246</v>
      </c>
      <c r="E4845">
        <v>0.01</v>
      </c>
      <c r="F4845" s="2"/>
      <c r="G4845" s="2"/>
    </row>
    <row r="4846" spans="1:7" customFormat="1" x14ac:dyDescent="0.25">
      <c r="A4846" t="s">
        <v>247</v>
      </c>
      <c r="B4846" t="s">
        <v>248</v>
      </c>
      <c r="D4846" t="s">
        <v>14</v>
      </c>
      <c r="E4846">
        <v>2E-3</v>
      </c>
      <c r="F4846" s="2"/>
      <c r="G4846" s="2"/>
    </row>
    <row r="4847" spans="1:7" customFormat="1" x14ac:dyDescent="0.25">
      <c r="A4847" t="s">
        <v>249</v>
      </c>
      <c r="B4847" t="s">
        <v>248</v>
      </c>
      <c r="D4847" t="s">
        <v>14</v>
      </c>
      <c r="E4847">
        <v>2E-3</v>
      </c>
      <c r="F4847" s="2">
        <v>5418</v>
      </c>
      <c r="G4847" s="2">
        <v>10.84</v>
      </c>
    </row>
    <row r="4848" spans="1:7" customFormat="1" x14ac:dyDescent="0.25">
      <c r="A4848" t="s">
        <v>54</v>
      </c>
      <c r="B4848" t="s">
        <v>55</v>
      </c>
      <c r="D4848" t="s">
        <v>56</v>
      </c>
      <c r="E4848">
        <v>2E-3</v>
      </c>
      <c r="F4848" s="2">
        <v>1543.99</v>
      </c>
      <c r="G4848" s="2">
        <v>3.09</v>
      </c>
    </row>
    <row r="4849" spans="1:7" customFormat="1" x14ac:dyDescent="0.25">
      <c r="A4849" t="s">
        <v>279</v>
      </c>
      <c r="B4849" t="s">
        <v>280</v>
      </c>
      <c r="D4849" t="s">
        <v>88</v>
      </c>
      <c r="E4849" s="1">
        <v>2912</v>
      </c>
      <c r="F4849" s="2">
        <v>0.65</v>
      </c>
      <c r="G4849" s="2"/>
    </row>
    <row r="4850" spans="1:7" customFormat="1" x14ac:dyDescent="0.25">
      <c r="A4850" t="s">
        <v>290</v>
      </c>
      <c r="B4850" t="s">
        <v>291</v>
      </c>
      <c r="D4850" t="s">
        <v>65</v>
      </c>
      <c r="E4850">
        <v>3.2000000000000001E-2</v>
      </c>
      <c r="F4850" s="2">
        <v>300</v>
      </c>
      <c r="G4850" s="2">
        <v>9.4499999999999993</v>
      </c>
    </row>
    <row r="4851" spans="1:7" customFormat="1" x14ac:dyDescent="0.25">
      <c r="A4851" t="s">
        <v>309</v>
      </c>
      <c r="B4851" t="s">
        <v>310</v>
      </c>
      <c r="D4851" t="s">
        <v>65</v>
      </c>
      <c r="E4851">
        <v>1</v>
      </c>
      <c r="F4851" s="2">
        <v>1552</v>
      </c>
      <c r="G4851" s="2">
        <v>1552</v>
      </c>
    </row>
    <row r="4852" spans="1:7" customFormat="1" x14ac:dyDescent="0.25">
      <c r="A4852" t="s">
        <v>311</v>
      </c>
      <c r="B4852" t="s">
        <v>312</v>
      </c>
      <c r="D4852" t="s">
        <v>65</v>
      </c>
      <c r="E4852">
        <v>2.5000000000000001E-2</v>
      </c>
      <c r="F4852" s="2"/>
      <c r="G4852" s="2"/>
    </row>
    <row r="4853" spans="1:7" customFormat="1" x14ac:dyDescent="0.25">
      <c r="A4853" t="s">
        <v>313</v>
      </c>
      <c r="B4853" t="s">
        <v>314</v>
      </c>
      <c r="D4853" t="s">
        <v>65</v>
      </c>
      <c r="E4853">
        <v>1.05</v>
      </c>
      <c r="F4853" s="2">
        <v>50</v>
      </c>
      <c r="G4853" s="2">
        <v>52.5</v>
      </c>
    </row>
    <row r="4854" spans="1:7" customFormat="1" x14ac:dyDescent="0.25">
      <c r="A4854" t="s">
        <v>315</v>
      </c>
      <c r="B4854" t="s">
        <v>316</v>
      </c>
      <c r="D4854" t="s">
        <v>79</v>
      </c>
      <c r="E4854" s="1">
        <v>390000</v>
      </c>
      <c r="F4854" s="2">
        <v>34.57</v>
      </c>
      <c r="G4854" s="2"/>
    </row>
    <row r="4855" spans="1:7" customFormat="1" x14ac:dyDescent="0.25">
      <c r="F4855" s="2"/>
      <c r="G4855" s="2"/>
    </row>
    <row r="4856" spans="1:7" x14ac:dyDescent="0.25">
      <c r="A4856" s="3"/>
      <c r="B4856" s="3"/>
      <c r="C4856" s="3"/>
      <c r="D4856" s="5" t="s">
        <v>31</v>
      </c>
      <c r="E4856" s="3"/>
      <c r="F4856" s="4"/>
      <c r="G4856" s="4">
        <v>1614.6</v>
      </c>
    </row>
    <row r="4857" spans="1:7" x14ac:dyDescent="0.25">
      <c r="A4857" s="3"/>
      <c r="B4857" s="3"/>
      <c r="C4857" s="3"/>
      <c r="D4857" s="5" t="s">
        <v>32</v>
      </c>
      <c r="E4857" s="3"/>
      <c r="F4857" s="4"/>
      <c r="G4857" s="4">
        <v>489.57</v>
      </c>
    </row>
    <row r="4858" spans="1:7" x14ac:dyDescent="0.25">
      <c r="A4858" s="3"/>
      <c r="B4858" s="3"/>
      <c r="C4858" s="3"/>
      <c r="D4858" s="5" t="s">
        <v>33</v>
      </c>
      <c r="E4858" s="3"/>
      <c r="F4858" s="4"/>
      <c r="G4858" s="4">
        <v>118.89</v>
      </c>
    </row>
    <row r="4859" spans="1:7" x14ac:dyDescent="0.25">
      <c r="A4859" s="3"/>
      <c r="B4859" s="3"/>
      <c r="C4859" s="3"/>
      <c r="D4859" s="5" t="s">
        <v>34</v>
      </c>
      <c r="E4859" s="3"/>
      <c r="F4859" s="4"/>
      <c r="G4859" s="4">
        <v>34.57</v>
      </c>
    </row>
    <row r="4860" spans="1:7" customFormat="1" x14ac:dyDescent="0.25">
      <c r="F4860" s="2"/>
      <c r="G4860" s="2"/>
    </row>
    <row r="4861" spans="1:7" x14ac:dyDescent="0.25">
      <c r="A4861" s="3"/>
      <c r="B4861" s="5"/>
      <c r="C4861" s="5"/>
      <c r="D4861" s="5" t="s">
        <v>35</v>
      </c>
      <c r="E4861" s="3"/>
      <c r="F4861" s="4"/>
      <c r="G4861" s="4">
        <v>2254.13</v>
      </c>
    </row>
    <row r="4862" spans="1:7" x14ac:dyDescent="0.25">
      <c r="A4862" s="3"/>
      <c r="B4862" s="5"/>
      <c r="C4862" s="5"/>
      <c r="D4862" s="5" t="s">
        <v>36</v>
      </c>
      <c r="E4862" s="3"/>
      <c r="F4862" s="4"/>
      <c r="G4862" s="4">
        <v>101435.85</v>
      </c>
    </row>
    <row r="4863" spans="1:7" x14ac:dyDescent="0.25">
      <c r="A4863" s="6" t="s">
        <v>779</v>
      </c>
      <c r="B4863" s="6" t="s">
        <v>780</v>
      </c>
      <c r="C4863" s="6"/>
      <c r="D4863" s="6" t="s">
        <v>65</v>
      </c>
      <c r="E4863" s="7">
        <v>140</v>
      </c>
      <c r="F4863" s="7"/>
      <c r="G4863" s="7"/>
    </row>
    <row r="4864" spans="1:7" customFormat="1" x14ac:dyDescent="0.25">
      <c r="F4864" s="2"/>
      <c r="G4864" s="2"/>
    </row>
    <row r="4865" spans="1:7" x14ac:dyDescent="0.25">
      <c r="A4865" s="3"/>
      <c r="B4865" s="3"/>
      <c r="C4865" s="3"/>
      <c r="D4865" s="3"/>
      <c r="E4865" s="3"/>
      <c r="F4865" s="4"/>
      <c r="G4865" s="4"/>
    </row>
    <row r="4866" spans="1:7" x14ac:dyDescent="0.25">
      <c r="A4866" s="12" t="s">
        <v>5</v>
      </c>
      <c r="B4866" s="12" t="s">
        <v>6</v>
      </c>
      <c r="C4866" s="12"/>
      <c r="D4866" s="8" t="s">
        <v>7</v>
      </c>
      <c r="E4866" s="8" t="s">
        <v>8</v>
      </c>
      <c r="F4866" s="9" t="s">
        <v>4</v>
      </c>
      <c r="G4866" s="9" t="s">
        <v>1205</v>
      </c>
    </row>
    <row r="4867" spans="1:7" x14ac:dyDescent="0.25">
      <c r="F4867" s="8" t="s">
        <v>9</v>
      </c>
      <c r="G4867" s="8" t="s">
        <v>9</v>
      </c>
    </row>
    <row r="4868" spans="1:7" customFormat="1" x14ac:dyDescent="0.25">
      <c r="F4868" s="2"/>
      <c r="G4868" s="2"/>
    </row>
    <row r="4869" spans="1:7" customFormat="1" x14ac:dyDescent="0.25">
      <c r="A4869" t="s">
        <v>478</v>
      </c>
      <c r="B4869" t="s">
        <v>479</v>
      </c>
      <c r="D4869" t="s">
        <v>65</v>
      </c>
      <c r="E4869">
        <v>1</v>
      </c>
      <c r="F4869" s="2"/>
      <c r="G4869" s="2"/>
    </row>
    <row r="4870" spans="1:7" customFormat="1" x14ac:dyDescent="0.25">
      <c r="A4870" t="s">
        <v>304</v>
      </c>
      <c r="B4870" t="s">
        <v>305</v>
      </c>
      <c r="D4870" t="s">
        <v>14</v>
      </c>
      <c r="E4870">
        <v>0.06</v>
      </c>
      <c r="F4870" s="2"/>
      <c r="G4870" s="2"/>
    </row>
    <row r="4871" spans="1:7" customFormat="1" x14ac:dyDescent="0.25">
      <c r="A4871" t="s">
        <v>306</v>
      </c>
      <c r="B4871" t="s">
        <v>305</v>
      </c>
      <c r="D4871" t="s">
        <v>14</v>
      </c>
      <c r="E4871">
        <v>0.06</v>
      </c>
      <c r="F4871" s="2">
        <v>6383</v>
      </c>
      <c r="G4871" s="2">
        <v>382.98</v>
      </c>
    </row>
    <row r="4872" spans="1:7" customFormat="1" x14ac:dyDescent="0.25">
      <c r="A4872" t="s">
        <v>54</v>
      </c>
      <c r="B4872" t="s">
        <v>55</v>
      </c>
      <c r="D4872" t="s">
        <v>56</v>
      </c>
      <c r="E4872">
        <v>0.06</v>
      </c>
      <c r="F4872" s="2">
        <v>1543.99</v>
      </c>
      <c r="G4872" s="2">
        <v>92.64</v>
      </c>
    </row>
    <row r="4873" spans="1:7" customFormat="1" x14ac:dyDescent="0.25">
      <c r="A4873" t="s">
        <v>313</v>
      </c>
      <c r="B4873" t="s">
        <v>314</v>
      </c>
      <c r="D4873" t="s">
        <v>65</v>
      </c>
      <c r="E4873">
        <v>1.05</v>
      </c>
      <c r="F4873" s="2">
        <v>50</v>
      </c>
      <c r="G4873" s="2">
        <v>52.5</v>
      </c>
    </row>
    <row r="4874" spans="1:7" customFormat="1" x14ac:dyDescent="0.25">
      <c r="A4874" t="s">
        <v>480</v>
      </c>
      <c r="B4874" t="s">
        <v>481</v>
      </c>
      <c r="D4874" t="s">
        <v>65</v>
      </c>
      <c r="E4874">
        <v>1</v>
      </c>
      <c r="F4874" s="2">
        <v>1730</v>
      </c>
      <c r="G4874" s="2">
        <v>1730</v>
      </c>
    </row>
    <row r="4875" spans="1:7" customFormat="1" x14ac:dyDescent="0.25">
      <c r="A4875" t="s">
        <v>412</v>
      </c>
      <c r="B4875" t="s">
        <v>413</v>
      </c>
      <c r="D4875" t="s">
        <v>65</v>
      </c>
      <c r="E4875">
        <v>1</v>
      </c>
      <c r="F4875" s="2">
        <v>500</v>
      </c>
      <c r="G4875" s="2">
        <v>500</v>
      </c>
    </row>
    <row r="4876" spans="1:7" customFormat="1" x14ac:dyDescent="0.25">
      <c r="A4876" t="s">
        <v>315</v>
      </c>
      <c r="B4876" t="s">
        <v>316</v>
      </c>
      <c r="D4876" t="s">
        <v>79</v>
      </c>
      <c r="E4876" s="1">
        <v>390000</v>
      </c>
      <c r="F4876" s="2">
        <v>34.57</v>
      </c>
      <c r="G4876" s="2"/>
    </row>
    <row r="4877" spans="1:7" customFormat="1" x14ac:dyDescent="0.25">
      <c r="F4877" s="2"/>
      <c r="G4877" s="2"/>
    </row>
    <row r="4878" spans="1:7" x14ac:dyDescent="0.25">
      <c r="A4878" s="3"/>
      <c r="B4878" s="3"/>
      <c r="C4878" s="3"/>
      <c r="D4878" s="5" t="s">
        <v>31</v>
      </c>
      <c r="E4878" s="3"/>
      <c r="F4878" s="4"/>
      <c r="G4878" s="4">
        <v>2282.5</v>
      </c>
    </row>
    <row r="4879" spans="1:7" x14ac:dyDescent="0.25">
      <c r="A4879" s="3"/>
      <c r="B4879" s="3"/>
      <c r="C4879" s="3"/>
      <c r="D4879" s="5" t="s">
        <v>32</v>
      </c>
      <c r="E4879" s="3"/>
      <c r="F4879" s="4"/>
      <c r="G4879" s="4">
        <v>382.98</v>
      </c>
    </row>
    <row r="4880" spans="1:7" x14ac:dyDescent="0.25">
      <c r="A4880" s="3"/>
      <c r="B4880" s="3"/>
      <c r="C4880" s="3"/>
      <c r="D4880" s="5" t="s">
        <v>33</v>
      </c>
      <c r="E4880" s="3"/>
      <c r="F4880" s="4"/>
      <c r="G4880" s="4">
        <v>92.64</v>
      </c>
    </row>
    <row r="4881" spans="1:7" x14ac:dyDescent="0.25">
      <c r="A4881" s="3"/>
      <c r="B4881" s="3"/>
      <c r="C4881" s="3"/>
      <c r="D4881" s="5" t="s">
        <v>34</v>
      </c>
      <c r="E4881" s="3"/>
      <c r="F4881" s="4"/>
      <c r="G4881" s="4">
        <v>34.57</v>
      </c>
    </row>
    <row r="4882" spans="1:7" customFormat="1" x14ac:dyDescent="0.25">
      <c r="F4882" s="2"/>
      <c r="G4882" s="2"/>
    </row>
    <row r="4883" spans="1:7" x14ac:dyDescent="0.25">
      <c r="A4883" s="3"/>
      <c r="B4883" s="5"/>
      <c r="C4883" s="5"/>
      <c r="D4883" s="5" t="s">
        <v>35</v>
      </c>
      <c r="E4883" s="3"/>
      <c r="F4883" s="4"/>
      <c r="G4883" s="4">
        <v>2792.69</v>
      </c>
    </row>
    <row r="4884" spans="1:7" x14ac:dyDescent="0.25">
      <c r="A4884" s="3"/>
      <c r="B4884" s="5"/>
      <c r="C4884" s="5"/>
      <c r="D4884" s="5" t="s">
        <v>36</v>
      </c>
      <c r="E4884" s="3"/>
      <c r="F4884" s="4"/>
      <c r="G4884" s="4">
        <v>390976.6</v>
      </c>
    </row>
    <row r="4885" spans="1:7" x14ac:dyDescent="0.25">
      <c r="A4885" s="6" t="s">
        <v>781</v>
      </c>
      <c r="B4885" s="6" t="s">
        <v>782</v>
      </c>
      <c r="C4885" s="6"/>
      <c r="D4885" s="6" t="s">
        <v>65</v>
      </c>
      <c r="E4885" s="7">
        <v>320</v>
      </c>
      <c r="F4885" s="7"/>
      <c r="G4885" s="7"/>
    </row>
    <row r="4886" spans="1:7" customFormat="1" x14ac:dyDescent="0.25">
      <c r="F4886" s="2"/>
      <c r="G4886" s="2"/>
    </row>
    <row r="4887" spans="1:7" x14ac:dyDescent="0.25">
      <c r="A4887" s="3"/>
      <c r="B4887" s="3"/>
      <c r="C4887" s="3"/>
      <c r="D4887" s="3"/>
      <c r="E4887" s="3"/>
      <c r="F4887" s="4"/>
      <c r="G4887" s="4"/>
    </row>
    <row r="4888" spans="1:7" x14ac:dyDescent="0.25">
      <c r="A4888" s="12" t="s">
        <v>5</v>
      </c>
      <c r="B4888" s="12" t="s">
        <v>6</v>
      </c>
      <c r="C4888" s="12"/>
      <c r="D4888" s="8" t="s">
        <v>7</v>
      </c>
      <c r="E4888" s="8" t="s">
        <v>8</v>
      </c>
      <c r="F4888" s="9" t="s">
        <v>4</v>
      </c>
      <c r="G4888" s="9" t="s">
        <v>1205</v>
      </c>
    </row>
    <row r="4889" spans="1:7" x14ac:dyDescent="0.25">
      <c r="F4889" s="8" t="s">
        <v>9</v>
      </c>
      <c r="G4889" s="8" t="s">
        <v>9</v>
      </c>
    </row>
    <row r="4890" spans="1:7" customFormat="1" x14ac:dyDescent="0.25">
      <c r="F4890" s="2"/>
      <c r="G4890" s="2"/>
    </row>
    <row r="4891" spans="1:7" customFormat="1" x14ac:dyDescent="0.25">
      <c r="A4891" t="s">
        <v>727</v>
      </c>
      <c r="B4891" t="s">
        <v>728</v>
      </c>
      <c r="D4891" t="s">
        <v>65</v>
      </c>
      <c r="E4891">
        <v>1</v>
      </c>
      <c r="F4891" s="2"/>
      <c r="G4891" s="2"/>
    </row>
    <row r="4892" spans="1:7" customFormat="1" x14ac:dyDescent="0.25">
      <c r="A4892" t="s">
        <v>304</v>
      </c>
      <c r="B4892" t="s">
        <v>305</v>
      </c>
      <c r="D4892" t="s">
        <v>14</v>
      </c>
      <c r="E4892">
        <v>0.06</v>
      </c>
      <c r="F4892" s="2"/>
      <c r="G4892" s="2"/>
    </row>
    <row r="4893" spans="1:7" customFormat="1" x14ac:dyDescent="0.25">
      <c r="A4893" t="s">
        <v>306</v>
      </c>
      <c r="B4893" t="s">
        <v>305</v>
      </c>
      <c r="D4893" t="s">
        <v>14</v>
      </c>
      <c r="E4893">
        <v>0.06</v>
      </c>
      <c r="F4893" s="2">
        <v>6383</v>
      </c>
      <c r="G4893" s="2">
        <v>382.98</v>
      </c>
    </row>
    <row r="4894" spans="1:7" customFormat="1" x14ac:dyDescent="0.25">
      <c r="A4894" t="s">
        <v>54</v>
      </c>
      <c r="B4894" t="s">
        <v>55</v>
      </c>
      <c r="D4894" t="s">
        <v>56</v>
      </c>
      <c r="E4894">
        <v>0.06</v>
      </c>
      <c r="F4894" s="2">
        <v>1543.99</v>
      </c>
      <c r="G4894" s="2">
        <v>92.64</v>
      </c>
    </row>
    <row r="4895" spans="1:7" customFormat="1" x14ac:dyDescent="0.25">
      <c r="A4895" t="s">
        <v>729</v>
      </c>
      <c r="B4895" t="s">
        <v>730</v>
      </c>
      <c r="D4895" t="s">
        <v>65</v>
      </c>
      <c r="E4895">
        <v>1</v>
      </c>
      <c r="F4895" s="2">
        <v>1130</v>
      </c>
      <c r="G4895" s="2">
        <v>1130</v>
      </c>
    </row>
    <row r="4896" spans="1:7" customFormat="1" x14ac:dyDescent="0.25">
      <c r="A4896" t="s">
        <v>315</v>
      </c>
      <c r="B4896" t="s">
        <v>316</v>
      </c>
      <c r="D4896" t="s">
        <v>79</v>
      </c>
      <c r="E4896" s="1">
        <v>390000</v>
      </c>
      <c r="F4896" s="2">
        <v>34.57</v>
      </c>
      <c r="G4896" s="2"/>
    </row>
    <row r="4897" spans="1:7" customFormat="1" x14ac:dyDescent="0.25">
      <c r="F4897" s="2"/>
      <c r="G4897" s="2"/>
    </row>
    <row r="4898" spans="1:7" x14ac:dyDescent="0.25">
      <c r="A4898" s="3"/>
      <c r="B4898" s="3"/>
      <c r="C4898" s="3"/>
      <c r="D4898" s="5" t="s">
        <v>31</v>
      </c>
      <c r="E4898" s="3"/>
      <c r="F4898" s="4"/>
      <c r="G4898" s="4">
        <v>1130</v>
      </c>
    </row>
    <row r="4899" spans="1:7" x14ac:dyDescent="0.25">
      <c r="A4899" s="3"/>
      <c r="B4899" s="3"/>
      <c r="C4899" s="3"/>
      <c r="D4899" s="5" t="s">
        <v>32</v>
      </c>
      <c r="E4899" s="3"/>
      <c r="F4899" s="4"/>
      <c r="G4899" s="4">
        <v>382.98</v>
      </c>
    </row>
    <row r="4900" spans="1:7" x14ac:dyDescent="0.25">
      <c r="A4900" s="3"/>
      <c r="B4900" s="3"/>
      <c r="C4900" s="3"/>
      <c r="D4900" s="5" t="s">
        <v>33</v>
      </c>
      <c r="E4900" s="3"/>
      <c r="F4900" s="4"/>
      <c r="G4900" s="4">
        <v>92.64</v>
      </c>
    </row>
    <row r="4901" spans="1:7" x14ac:dyDescent="0.25">
      <c r="A4901" s="3"/>
      <c r="B4901" s="3"/>
      <c r="C4901" s="3"/>
      <c r="D4901" s="5" t="s">
        <v>34</v>
      </c>
      <c r="E4901" s="3"/>
      <c r="F4901" s="4"/>
      <c r="G4901" s="4">
        <v>34.57</v>
      </c>
    </row>
    <row r="4902" spans="1:7" customFormat="1" x14ac:dyDescent="0.25">
      <c r="F4902" s="2"/>
      <c r="G4902" s="2"/>
    </row>
    <row r="4903" spans="1:7" x14ac:dyDescent="0.25">
      <c r="A4903" s="3"/>
      <c r="B4903" s="5"/>
      <c r="C4903" s="5"/>
      <c r="D4903" s="5" t="s">
        <v>35</v>
      </c>
      <c r="E4903" s="3"/>
      <c r="F4903" s="4"/>
      <c r="G4903" s="4">
        <v>1640.19</v>
      </c>
    </row>
    <row r="4904" spans="1:7" x14ac:dyDescent="0.25">
      <c r="A4904" s="3"/>
      <c r="B4904" s="5"/>
      <c r="C4904" s="5"/>
      <c r="D4904" s="5" t="s">
        <v>36</v>
      </c>
      <c r="E4904" s="3"/>
      <c r="F4904" s="4"/>
      <c r="G4904" s="4">
        <v>524860.80000000005</v>
      </c>
    </row>
    <row r="4905" spans="1:7" x14ac:dyDescent="0.25">
      <c r="A4905" s="6" t="s">
        <v>783</v>
      </c>
      <c r="B4905" s="6" t="s">
        <v>784</v>
      </c>
      <c r="C4905" s="6"/>
      <c r="D4905" s="6" t="s">
        <v>47</v>
      </c>
      <c r="E4905" s="7">
        <v>28</v>
      </c>
      <c r="F4905" s="7"/>
      <c r="G4905" s="7"/>
    </row>
    <row r="4906" spans="1:7" customFormat="1" x14ac:dyDescent="0.25">
      <c r="F4906" s="2"/>
      <c r="G4906" s="2"/>
    </row>
    <row r="4907" spans="1:7" x14ac:dyDescent="0.25">
      <c r="A4907" s="3"/>
      <c r="B4907" s="3"/>
      <c r="C4907" s="3"/>
      <c r="D4907" s="3"/>
      <c r="E4907" s="3"/>
      <c r="F4907" s="4"/>
      <c r="G4907" s="4"/>
    </row>
    <row r="4908" spans="1:7" x14ac:dyDescent="0.25">
      <c r="A4908" s="12" t="s">
        <v>5</v>
      </c>
      <c r="B4908" s="12" t="s">
        <v>6</v>
      </c>
      <c r="C4908" s="12"/>
      <c r="D4908" s="8" t="s">
        <v>7</v>
      </c>
      <c r="E4908" s="8" t="s">
        <v>8</v>
      </c>
      <c r="F4908" s="9" t="s">
        <v>4</v>
      </c>
      <c r="G4908" s="9" t="s">
        <v>1205</v>
      </c>
    </row>
    <row r="4909" spans="1:7" x14ac:dyDescent="0.25">
      <c r="F4909" s="8" t="s">
        <v>9</v>
      </c>
      <c r="G4909" s="8" t="s">
        <v>9</v>
      </c>
    </row>
    <row r="4910" spans="1:7" customFormat="1" x14ac:dyDescent="0.25">
      <c r="F4910" s="2"/>
      <c r="G4910" s="2"/>
    </row>
    <row r="4911" spans="1:7" customFormat="1" x14ac:dyDescent="0.25">
      <c r="A4911" t="s">
        <v>388</v>
      </c>
      <c r="B4911" t="s">
        <v>389</v>
      </c>
      <c r="D4911" t="s">
        <v>47</v>
      </c>
      <c r="E4911">
        <v>1</v>
      </c>
      <c r="F4911" s="2"/>
      <c r="G4911" s="2"/>
    </row>
    <row r="4912" spans="1:7" customFormat="1" x14ac:dyDescent="0.25">
      <c r="A4912" t="s">
        <v>50</v>
      </c>
      <c r="B4912" t="s">
        <v>51</v>
      </c>
      <c r="D4912" t="s">
        <v>14</v>
      </c>
      <c r="E4912">
        <v>1</v>
      </c>
      <c r="F4912" s="2"/>
      <c r="G4912" s="2"/>
    </row>
    <row r="4913" spans="1:7" customFormat="1" x14ac:dyDescent="0.25">
      <c r="A4913" t="s">
        <v>52</v>
      </c>
      <c r="B4913" t="s">
        <v>53</v>
      </c>
      <c r="D4913" t="s">
        <v>14</v>
      </c>
      <c r="E4913">
        <v>1</v>
      </c>
      <c r="F4913" s="2">
        <v>5418</v>
      </c>
      <c r="G4913" s="2">
        <v>5418</v>
      </c>
    </row>
    <row r="4914" spans="1:7" customFormat="1" x14ac:dyDescent="0.25">
      <c r="A4914" t="s">
        <v>54</v>
      </c>
      <c r="B4914" t="s">
        <v>55</v>
      </c>
      <c r="D4914" t="s">
        <v>56</v>
      </c>
      <c r="E4914">
        <v>1</v>
      </c>
      <c r="F4914" s="2">
        <v>1543.99</v>
      </c>
      <c r="G4914" s="2">
        <v>1543.99</v>
      </c>
    </row>
    <row r="4915" spans="1:7" customFormat="1" x14ac:dyDescent="0.25">
      <c r="A4915" t="s">
        <v>390</v>
      </c>
      <c r="B4915" t="s">
        <v>391</v>
      </c>
      <c r="D4915" t="s">
        <v>18</v>
      </c>
      <c r="E4915">
        <v>0.2</v>
      </c>
      <c r="F4915" s="2">
        <v>1300</v>
      </c>
      <c r="G4915" s="2">
        <v>260</v>
      </c>
    </row>
    <row r="4916" spans="1:7" customFormat="1" x14ac:dyDescent="0.25">
      <c r="A4916" t="s">
        <v>392</v>
      </c>
      <c r="B4916" t="s">
        <v>393</v>
      </c>
      <c r="D4916" t="s">
        <v>174</v>
      </c>
      <c r="E4916">
        <v>5.0000000000000001E-3</v>
      </c>
      <c r="F4916" s="2">
        <v>95000</v>
      </c>
      <c r="G4916" s="2">
        <v>475</v>
      </c>
    </row>
    <row r="4917" spans="1:7" customFormat="1" x14ac:dyDescent="0.25">
      <c r="F4917" s="2"/>
      <c r="G4917" s="2"/>
    </row>
    <row r="4918" spans="1:7" x14ac:dyDescent="0.25">
      <c r="A4918" s="3"/>
      <c r="B4918" s="3"/>
      <c r="C4918" s="3"/>
      <c r="D4918" s="5" t="s">
        <v>31</v>
      </c>
      <c r="E4918" s="3"/>
      <c r="F4918" s="4"/>
      <c r="G4918" s="4">
        <v>475</v>
      </c>
    </row>
    <row r="4919" spans="1:7" x14ac:dyDescent="0.25">
      <c r="A4919" s="3"/>
      <c r="B4919" s="3"/>
      <c r="C4919" s="3"/>
      <c r="D4919" s="5" t="s">
        <v>32</v>
      </c>
      <c r="E4919" s="3"/>
      <c r="F4919" s="4"/>
      <c r="G4919" s="4">
        <v>5418</v>
      </c>
    </row>
    <row r="4920" spans="1:7" x14ac:dyDescent="0.25">
      <c r="A4920" s="3"/>
      <c r="B4920" s="3"/>
      <c r="C4920" s="3"/>
      <c r="D4920" s="5" t="s">
        <v>33</v>
      </c>
      <c r="E4920" s="3"/>
      <c r="F4920" s="4"/>
      <c r="G4920" s="4">
        <v>1803.99</v>
      </c>
    </row>
    <row r="4921" spans="1:7" customFormat="1" x14ac:dyDescent="0.25">
      <c r="F4921" s="2"/>
      <c r="G4921" s="2"/>
    </row>
    <row r="4922" spans="1:7" x14ac:dyDescent="0.25">
      <c r="A4922" s="3"/>
      <c r="B4922" s="5"/>
      <c r="C4922" s="5"/>
      <c r="D4922" s="5" t="s">
        <v>35</v>
      </c>
      <c r="E4922" s="3"/>
      <c r="F4922" s="4"/>
      <c r="G4922" s="4">
        <v>7696.99</v>
      </c>
    </row>
    <row r="4923" spans="1:7" x14ac:dyDescent="0.25">
      <c r="A4923" s="3"/>
      <c r="B4923" s="5"/>
      <c r="C4923" s="5"/>
      <c r="D4923" s="5" t="s">
        <v>36</v>
      </c>
      <c r="E4923" s="3"/>
      <c r="F4923" s="4"/>
      <c r="G4923" s="4">
        <v>215515.72</v>
      </c>
    </row>
    <row r="4924" spans="1:7" x14ac:dyDescent="0.25">
      <c r="A4924" s="6" t="s">
        <v>785</v>
      </c>
      <c r="B4924" s="6" t="s">
        <v>786</v>
      </c>
      <c r="C4924" s="6"/>
      <c r="D4924" s="6" t="s">
        <v>3</v>
      </c>
      <c r="E4924" s="7">
        <v>4.7</v>
      </c>
      <c r="F4924" s="7"/>
      <c r="G4924" s="7"/>
    </row>
    <row r="4925" spans="1:7" customFormat="1" x14ac:dyDescent="0.25">
      <c r="F4925" s="2"/>
      <c r="G4925" s="2"/>
    </row>
    <row r="4926" spans="1:7" x14ac:dyDescent="0.25">
      <c r="A4926" s="3"/>
      <c r="B4926" s="3"/>
      <c r="C4926" s="3"/>
      <c r="D4926" s="3"/>
      <c r="E4926" s="3"/>
      <c r="F4926" s="4"/>
      <c r="G4926" s="4"/>
    </row>
    <row r="4927" spans="1:7" x14ac:dyDescent="0.25">
      <c r="A4927" s="12" t="s">
        <v>5</v>
      </c>
      <c r="B4927" s="12" t="s">
        <v>6</v>
      </c>
      <c r="C4927" s="12"/>
      <c r="D4927" s="8" t="s">
        <v>7</v>
      </c>
      <c r="E4927" s="8" t="s">
        <v>8</v>
      </c>
      <c r="F4927" s="9" t="s">
        <v>4</v>
      </c>
      <c r="G4927" s="9" t="s">
        <v>1205</v>
      </c>
    </row>
    <row r="4928" spans="1:7" x14ac:dyDescent="0.25">
      <c r="F4928" s="8" t="s">
        <v>9</v>
      </c>
      <c r="G4928" s="8" t="s">
        <v>9</v>
      </c>
    </row>
    <row r="4929" spans="1:7" customFormat="1" x14ac:dyDescent="0.25">
      <c r="F4929" s="2"/>
      <c r="G4929" s="2"/>
    </row>
    <row r="4930" spans="1:7" customFormat="1" x14ac:dyDescent="0.25">
      <c r="A4930" t="s">
        <v>335</v>
      </c>
      <c r="B4930" t="s">
        <v>336</v>
      </c>
      <c r="D4930" t="s">
        <v>3</v>
      </c>
      <c r="E4930">
        <v>1</v>
      </c>
      <c r="F4930" s="2"/>
      <c r="G4930" s="2"/>
    </row>
    <row r="4931" spans="1:7" customFormat="1" x14ac:dyDescent="0.25">
      <c r="A4931" t="s">
        <v>50</v>
      </c>
      <c r="B4931" t="s">
        <v>51</v>
      </c>
      <c r="D4931" t="s">
        <v>14</v>
      </c>
      <c r="E4931">
        <v>5.5</v>
      </c>
      <c r="F4931" s="2"/>
      <c r="G4931" s="2"/>
    </row>
    <row r="4932" spans="1:7" customFormat="1" x14ac:dyDescent="0.25">
      <c r="A4932" t="s">
        <v>52</v>
      </c>
      <c r="B4932" t="s">
        <v>53</v>
      </c>
      <c r="D4932" t="s">
        <v>14</v>
      </c>
      <c r="E4932">
        <v>5.5</v>
      </c>
      <c r="F4932" s="2">
        <v>5418</v>
      </c>
      <c r="G4932" s="2">
        <v>29799</v>
      </c>
    </row>
    <row r="4933" spans="1:7" customFormat="1" x14ac:dyDescent="0.25">
      <c r="A4933" t="s">
        <v>54</v>
      </c>
      <c r="B4933" t="s">
        <v>55</v>
      </c>
      <c r="D4933" t="s">
        <v>56</v>
      </c>
      <c r="E4933">
        <v>5.5</v>
      </c>
      <c r="F4933" s="2">
        <v>1543.99</v>
      </c>
      <c r="G4933" s="2">
        <v>8491.9500000000007</v>
      </c>
    </row>
    <row r="4934" spans="1:7" customFormat="1" x14ac:dyDescent="0.25">
      <c r="A4934" t="s">
        <v>337</v>
      </c>
      <c r="B4934" t="s">
        <v>338</v>
      </c>
      <c r="D4934" t="s">
        <v>18</v>
      </c>
      <c r="E4934">
        <v>3.75</v>
      </c>
      <c r="F4934" s="2">
        <v>3500</v>
      </c>
      <c r="G4934" s="2">
        <v>13125</v>
      </c>
    </row>
    <row r="4935" spans="1:7" customFormat="1" x14ac:dyDescent="0.25">
      <c r="A4935" t="s">
        <v>339</v>
      </c>
      <c r="B4935" t="s">
        <v>340</v>
      </c>
      <c r="D4935" t="s">
        <v>18</v>
      </c>
      <c r="E4935">
        <v>5</v>
      </c>
      <c r="F4935" s="2">
        <v>1500</v>
      </c>
      <c r="G4935" s="2">
        <v>7500</v>
      </c>
    </row>
    <row r="4936" spans="1:7" customFormat="1" x14ac:dyDescent="0.25">
      <c r="A4936" t="s">
        <v>21</v>
      </c>
      <c r="B4936" t="s">
        <v>22</v>
      </c>
      <c r="D4936" t="s">
        <v>23</v>
      </c>
      <c r="E4936">
        <v>4</v>
      </c>
      <c r="F4936" s="2">
        <v>600</v>
      </c>
      <c r="G4936" s="2">
        <v>2400</v>
      </c>
    </row>
    <row r="4937" spans="1:7" customFormat="1" x14ac:dyDescent="0.25">
      <c r="F4937" s="2"/>
      <c r="G4937" s="2"/>
    </row>
    <row r="4938" spans="1:7" x14ac:dyDescent="0.25">
      <c r="A4938" s="3"/>
      <c r="B4938" s="3"/>
      <c r="C4938" s="3"/>
      <c r="D4938" s="5" t="s">
        <v>31</v>
      </c>
      <c r="E4938" s="3"/>
      <c r="F4938" s="4"/>
      <c r="G4938" s="4">
        <v>2400</v>
      </c>
    </row>
    <row r="4939" spans="1:7" x14ac:dyDescent="0.25">
      <c r="A4939" s="3"/>
      <c r="B4939" s="3"/>
      <c r="C4939" s="3"/>
      <c r="D4939" s="5" t="s">
        <v>32</v>
      </c>
      <c r="E4939" s="3"/>
      <c r="F4939" s="4"/>
      <c r="G4939" s="4">
        <v>29799</v>
      </c>
    </row>
    <row r="4940" spans="1:7" x14ac:dyDescent="0.25">
      <c r="A4940" s="3"/>
      <c r="B4940" s="3"/>
      <c r="C4940" s="3"/>
      <c r="D4940" s="5" t="s">
        <v>33</v>
      </c>
      <c r="E4940" s="3"/>
      <c r="F4940" s="4"/>
      <c r="G4940" s="4">
        <v>29116.95</v>
      </c>
    </row>
    <row r="4941" spans="1:7" customFormat="1" x14ac:dyDescent="0.25">
      <c r="F4941" s="2"/>
      <c r="G4941" s="2"/>
    </row>
    <row r="4942" spans="1:7" x14ac:dyDescent="0.25">
      <c r="A4942" s="3"/>
      <c r="B4942" s="5"/>
      <c r="C4942" s="5"/>
      <c r="D4942" s="5" t="s">
        <v>35</v>
      </c>
      <c r="E4942" s="3"/>
      <c r="F4942" s="4"/>
      <c r="G4942" s="4">
        <v>61315.95</v>
      </c>
    </row>
    <row r="4943" spans="1:7" x14ac:dyDescent="0.25">
      <c r="A4943" s="3"/>
      <c r="B4943" s="5"/>
      <c r="C4943" s="5"/>
      <c r="D4943" s="5" t="s">
        <v>36</v>
      </c>
      <c r="E4943" s="3"/>
      <c r="F4943" s="4"/>
      <c r="G4943" s="4">
        <v>288184.96999999997</v>
      </c>
    </row>
    <row r="4944" spans="1:7" x14ac:dyDescent="0.25">
      <c r="A4944" s="6" t="s">
        <v>787</v>
      </c>
      <c r="B4944" s="6" t="s">
        <v>397</v>
      </c>
      <c r="C4944" s="6"/>
      <c r="D4944" s="6" t="s">
        <v>3</v>
      </c>
      <c r="E4944" s="7">
        <v>40</v>
      </c>
      <c r="F4944" s="7"/>
      <c r="G4944" s="7"/>
    </row>
    <row r="4945" spans="1:7" customFormat="1" x14ac:dyDescent="0.25">
      <c r="F4945" s="2"/>
      <c r="G4945" s="2"/>
    </row>
    <row r="4946" spans="1:7" x14ac:dyDescent="0.25">
      <c r="A4946" s="3"/>
      <c r="B4946" s="3"/>
      <c r="C4946" s="3"/>
      <c r="D4946" s="3"/>
      <c r="E4946" s="3"/>
      <c r="F4946" s="4"/>
      <c r="G4946" s="4"/>
    </row>
    <row r="4947" spans="1:7" x14ac:dyDescent="0.25">
      <c r="A4947" s="12" t="s">
        <v>5</v>
      </c>
      <c r="B4947" s="12" t="s">
        <v>6</v>
      </c>
      <c r="C4947" s="12"/>
      <c r="D4947" s="8" t="s">
        <v>7</v>
      </c>
      <c r="E4947" s="8" t="s">
        <v>8</v>
      </c>
      <c r="F4947" s="9" t="s">
        <v>4</v>
      </c>
      <c r="G4947" s="9" t="s">
        <v>1205</v>
      </c>
    </row>
    <row r="4948" spans="1:7" x14ac:dyDescent="0.25">
      <c r="F4948" s="8" t="s">
        <v>9</v>
      </c>
      <c r="G4948" s="8" t="s">
        <v>9</v>
      </c>
    </row>
    <row r="4949" spans="1:7" customFormat="1" x14ac:dyDescent="0.25">
      <c r="F4949" s="2"/>
      <c r="G4949" s="2"/>
    </row>
    <row r="4950" spans="1:7" customFormat="1" x14ac:dyDescent="0.25">
      <c r="A4950" t="s">
        <v>131</v>
      </c>
      <c r="B4950" t="s">
        <v>132</v>
      </c>
      <c r="D4950" t="s">
        <v>3</v>
      </c>
      <c r="E4950">
        <v>1</v>
      </c>
      <c r="F4950" s="2"/>
      <c r="G4950" s="2"/>
    </row>
    <row r="4951" spans="1:7" customFormat="1" x14ac:dyDescent="0.25">
      <c r="A4951" t="s">
        <v>12</v>
      </c>
      <c r="B4951" t="s">
        <v>13</v>
      </c>
      <c r="D4951" t="s">
        <v>14</v>
      </c>
      <c r="E4951">
        <v>0.2</v>
      </c>
      <c r="F4951" s="2"/>
      <c r="G4951" s="2"/>
    </row>
    <row r="4952" spans="1:7" customFormat="1" x14ac:dyDescent="0.25">
      <c r="A4952" t="s">
        <v>15</v>
      </c>
      <c r="B4952" t="s">
        <v>13</v>
      </c>
      <c r="D4952" t="s">
        <v>14</v>
      </c>
      <c r="E4952">
        <v>0.2</v>
      </c>
      <c r="F4952" s="2">
        <v>5209</v>
      </c>
      <c r="G4952" s="2">
        <v>1041.8</v>
      </c>
    </row>
    <row r="4953" spans="1:7" customFormat="1" x14ac:dyDescent="0.25">
      <c r="A4953" t="s">
        <v>19</v>
      </c>
      <c r="B4953" t="s">
        <v>20</v>
      </c>
      <c r="D4953" t="s">
        <v>18</v>
      </c>
      <c r="E4953">
        <v>9.0999999999999998E-2</v>
      </c>
      <c r="F4953" s="2">
        <v>17171</v>
      </c>
      <c r="G4953" s="2">
        <v>1568.28</v>
      </c>
    </row>
    <row r="4954" spans="1:7" customFormat="1" x14ac:dyDescent="0.25">
      <c r="A4954" t="s">
        <v>133</v>
      </c>
      <c r="B4954" t="s">
        <v>134</v>
      </c>
      <c r="D4954" t="s">
        <v>18</v>
      </c>
      <c r="E4954">
        <v>9.2999999999999999E-2</v>
      </c>
      <c r="F4954" s="2">
        <v>23995</v>
      </c>
      <c r="G4954" s="2">
        <v>2239.5300000000002</v>
      </c>
    </row>
    <row r="4955" spans="1:7" customFormat="1" x14ac:dyDescent="0.25">
      <c r="A4955" t="s">
        <v>21</v>
      </c>
      <c r="B4955" t="s">
        <v>22</v>
      </c>
      <c r="D4955" t="s">
        <v>23</v>
      </c>
      <c r="E4955">
        <v>1.8</v>
      </c>
      <c r="F4955" s="2">
        <v>600</v>
      </c>
      <c r="G4955" s="2">
        <v>1080</v>
      </c>
    </row>
    <row r="4956" spans="1:7" customFormat="1" x14ac:dyDescent="0.25">
      <c r="A4956" t="s">
        <v>135</v>
      </c>
      <c r="B4956" t="s">
        <v>136</v>
      </c>
      <c r="D4956" t="s">
        <v>137</v>
      </c>
      <c r="E4956">
        <v>1</v>
      </c>
      <c r="F4956" s="2">
        <v>850</v>
      </c>
      <c r="G4956" s="2">
        <v>850</v>
      </c>
    </row>
    <row r="4957" spans="1:7" customFormat="1" x14ac:dyDescent="0.25">
      <c r="F4957" s="2"/>
      <c r="G4957" s="2"/>
    </row>
    <row r="4958" spans="1:7" x14ac:dyDescent="0.25">
      <c r="A4958" s="3"/>
      <c r="B4958" s="3"/>
      <c r="C4958" s="3"/>
      <c r="D4958" s="5" t="s">
        <v>31</v>
      </c>
      <c r="E4958" s="3"/>
      <c r="F4958" s="4"/>
      <c r="G4958" s="4">
        <v>1930</v>
      </c>
    </row>
    <row r="4959" spans="1:7" x14ac:dyDescent="0.25">
      <c r="A4959" s="3"/>
      <c r="B4959" s="3"/>
      <c r="C4959" s="3"/>
      <c r="D4959" s="5" t="s">
        <v>32</v>
      </c>
      <c r="E4959" s="3"/>
      <c r="F4959" s="4"/>
      <c r="G4959" s="4">
        <v>1041.8</v>
      </c>
    </row>
    <row r="4960" spans="1:7" x14ac:dyDescent="0.25">
      <c r="A4960" s="3"/>
      <c r="B4960" s="3"/>
      <c r="C4960" s="3"/>
      <c r="D4960" s="5" t="s">
        <v>33</v>
      </c>
      <c r="E4960" s="3"/>
      <c r="F4960" s="4"/>
      <c r="G4960" s="4">
        <v>3807.81</v>
      </c>
    </row>
    <row r="4961" spans="1:7" customFormat="1" x14ac:dyDescent="0.25">
      <c r="F4961" s="2"/>
      <c r="G4961" s="2"/>
    </row>
    <row r="4962" spans="1:7" x14ac:dyDescent="0.25">
      <c r="A4962" s="3"/>
      <c r="B4962" s="5"/>
      <c r="C4962" s="5"/>
      <c r="D4962" s="5" t="s">
        <v>35</v>
      </c>
      <c r="E4962" s="3"/>
      <c r="F4962" s="4"/>
      <c r="G4962" s="4">
        <v>6779.61</v>
      </c>
    </row>
    <row r="4963" spans="1:7" x14ac:dyDescent="0.25">
      <c r="A4963" s="3"/>
      <c r="B4963" s="5"/>
      <c r="C4963" s="5"/>
      <c r="D4963" s="5" t="s">
        <v>36</v>
      </c>
      <c r="E4963" s="3"/>
      <c r="F4963" s="4"/>
      <c r="G4963" s="4">
        <v>271184.40000000002</v>
      </c>
    </row>
    <row r="4964" spans="1:7" x14ac:dyDescent="0.25">
      <c r="A4964" s="6" t="s">
        <v>788</v>
      </c>
      <c r="B4964" s="6" t="s">
        <v>789</v>
      </c>
      <c r="C4964" s="6"/>
      <c r="D4964" s="6" t="s">
        <v>3</v>
      </c>
      <c r="E4964" s="7">
        <v>12</v>
      </c>
      <c r="F4964" s="7"/>
      <c r="G4964" s="7"/>
    </row>
    <row r="4965" spans="1:7" customFormat="1" x14ac:dyDescent="0.25">
      <c r="F4965" s="2"/>
      <c r="G4965" s="2"/>
    </row>
    <row r="4966" spans="1:7" x14ac:dyDescent="0.25">
      <c r="A4966" s="3"/>
      <c r="B4966" s="3"/>
      <c r="C4966" s="3"/>
      <c r="D4966" s="3"/>
      <c r="E4966" s="3"/>
      <c r="F4966" s="4"/>
      <c r="G4966" s="4"/>
    </row>
    <row r="4967" spans="1:7" x14ac:dyDescent="0.25">
      <c r="A4967" s="12" t="s">
        <v>5</v>
      </c>
      <c r="B4967" s="12" t="s">
        <v>6</v>
      </c>
      <c r="C4967" s="12"/>
      <c r="D4967" s="8" t="s">
        <v>7</v>
      </c>
      <c r="E4967" s="8" t="s">
        <v>8</v>
      </c>
      <c r="F4967" s="9" t="s">
        <v>4</v>
      </c>
      <c r="G4967" s="9" t="s">
        <v>1205</v>
      </c>
    </row>
    <row r="4968" spans="1:7" x14ac:dyDescent="0.25">
      <c r="F4968" s="8" t="s">
        <v>9</v>
      </c>
      <c r="G4968" s="8" t="s">
        <v>9</v>
      </c>
    </row>
    <row r="4969" spans="1:7" customFormat="1" x14ac:dyDescent="0.25">
      <c r="F4969" s="2"/>
      <c r="G4969" s="2"/>
    </row>
    <row r="4970" spans="1:7" customFormat="1" x14ac:dyDescent="0.25">
      <c r="A4970" t="s">
        <v>367</v>
      </c>
      <c r="B4970" t="s">
        <v>368</v>
      </c>
      <c r="D4970" t="s">
        <v>3</v>
      </c>
      <c r="E4970">
        <v>1.2</v>
      </c>
      <c r="F4970" s="2"/>
      <c r="G4970" s="2"/>
    </row>
    <row r="4971" spans="1:7" customFormat="1" x14ac:dyDescent="0.25">
      <c r="A4971" t="s">
        <v>12</v>
      </c>
      <c r="B4971" t="s">
        <v>13</v>
      </c>
      <c r="D4971" t="s">
        <v>14</v>
      </c>
      <c r="E4971">
        <v>1.44</v>
      </c>
      <c r="F4971" s="2"/>
      <c r="G4971" s="2"/>
    </row>
    <row r="4972" spans="1:7" customFormat="1" x14ac:dyDescent="0.25">
      <c r="A4972" t="s">
        <v>15</v>
      </c>
      <c r="B4972" t="s">
        <v>13</v>
      </c>
      <c r="D4972" t="s">
        <v>14</v>
      </c>
      <c r="E4972">
        <v>1.44</v>
      </c>
      <c r="F4972" s="2">
        <v>5209</v>
      </c>
      <c r="G4972" s="2">
        <v>7500.96</v>
      </c>
    </row>
    <row r="4973" spans="1:7" customFormat="1" x14ac:dyDescent="0.25">
      <c r="A4973" t="s">
        <v>16</v>
      </c>
      <c r="B4973" t="s">
        <v>17</v>
      </c>
      <c r="D4973" t="s">
        <v>18</v>
      </c>
      <c r="E4973">
        <v>2.5000000000000001E-2</v>
      </c>
      <c r="F4973" s="2">
        <v>41904</v>
      </c>
      <c r="G4973" s="2">
        <v>1047.5999999999999</v>
      </c>
    </row>
    <row r="4974" spans="1:7" customFormat="1" x14ac:dyDescent="0.25">
      <c r="A4974" t="s">
        <v>41</v>
      </c>
      <c r="B4974" t="s">
        <v>42</v>
      </c>
      <c r="D4974" t="s">
        <v>18</v>
      </c>
      <c r="E4974">
        <v>2.5000000000000001E-2</v>
      </c>
      <c r="F4974" s="2">
        <v>23464</v>
      </c>
      <c r="G4974" s="2">
        <v>586.6</v>
      </c>
    </row>
    <row r="4975" spans="1:7" customFormat="1" x14ac:dyDescent="0.25">
      <c r="A4975" t="s">
        <v>91</v>
      </c>
      <c r="B4975" t="s">
        <v>92</v>
      </c>
      <c r="D4975" t="s">
        <v>18</v>
      </c>
      <c r="E4975">
        <v>0.45</v>
      </c>
      <c r="F4975" s="2">
        <v>3000</v>
      </c>
      <c r="G4975" s="2">
        <v>1350</v>
      </c>
    </row>
    <row r="4976" spans="1:7" customFormat="1" x14ac:dyDescent="0.25">
      <c r="A4976" t="s">
        <v>21</v>
      </c>
      <c r="B4976" t="s">
        <v>22</v>
      </c>
      <c r="D4976" t="s">
        <v>23</v>
      </c>
      <c r="E4976">
        <v>3.6</v>
      </c>
      <c r="F4976" s="2">
        <v>600</v>
      </c>
      <c r="G4976" s="2">
        <v>2160</v>
      </c>
    </row>
    <row r="4977" spans="1:7" customFormat="1" x14ac:dyDescent="0.25">
      <c r="A4977" t="s">
        <v>43</v>
      </c>
      <c r="B4977" t="s">
        <v>44</v>
      </c>
      <c r="D4977" t="s">
        <v>3</v>
      </c>
      <c r="E4977">
        <v>0.65200000000000002</v>
      </c>
      <c r="F4977" s="2">
        <v>9120</v>
      </c>
      <c r="G4977" s="2">
        <v>5942.59</v>
      </c>
    </row>
    <row r="4978" spans="1:7" customFormat="1" x14ac:dyDescent="0.25">
      <c r="A4978" t="s">
        <v>93</v>
      </c>
      <c r="B4978" t="s">
        <v>94</v>
      </c>
      <c r="D4978" t="s">
        <v>95</v>
      </c>
      <c r="E4978">
        <v>0.04</v>
      </c>
      <c r="F4978" s="2">
        <v>45000</v>
      </c>
      <c r="G4978" s="2">
        <v>1800</v>
      </c>
    </row>
    <row r="4979" spans="1:7" customFormat="1" x14ac:dyDescent="0.25">
      <c r="F4979" s="2"/>
      <c r="G4979" s="2"/>
    </row>
    <row r="4980" spans="1:7" x14ac:dyDescent="0.25">
      <c r="A4980" s="3"/>
      <c r="B4980" s="3"/>
      <c r="C4980" s="3"/>
      <c r="D4980" s="5" t="s">
        <v>31</v>
      </c>
      <c r="E4980" s="3"/>
      <c r="F4980" s="4"/>
      <c r="G4980" s="4">
        <v>8102.59</v>
      </c>
    </row>
    <row r="4981" spans="1:7" x14ac:dyDescent="0.25">
      <c r="A4981" s="3"/>
      <c r="B4981" s="3"/>
      <c r="C4981" s="3"/>
      <c r="D4981" s="5" t="s">
        <v>32</v>
      </c>
      <c r="E4981" s="3"/>
      <c r="F4981" s="4"/>
      <c r="G4981" s="4">
        <v>7500.96</v>
      </c>
    </row>
    <row r="4982" spans="1:7" x14ac:dyDescent="0.25">
      <c r="A4982" s="3"/>
      <c r="B4982" s="3"/>
      <c r="C4982" s="3"/>
      <c r="D4982" s="5" t="s">
        <v>33</v>
      </c>
      <c r="E4982" s="3"/>
      <c r="F4982" s="4"/>
      <c r="G4982" s="4">
        <v>2984.2</v>
      </c>
    </row>
    <row r="4983" spans="1:7" x14ac:dyDescent="0.25">
      <c r="A4983" s="3"/>
      <c r="B4983" s="3"/>
      <c r="C4983" s="3"/>
      <c r="D4983" s="5" t="s">
        <v>34</v>
      </c>
      <c r="E4983" s="3"/>
      <c r="F4983" s="4"/>
      <c r="G4983" s="4">
        <v>1800</v>
      </c>
    </row>
    <row r="4984" spans="1:7" customFormat="1" x14ac:dyDescent="0.25">
      <c r="F4984" s="2"/>
      <c r="G4984" s="2"/>
    </row>
    <row r="4985" spans="1:7" x14ac:dyDescent="0.25">
      <c r="A4985" s="3"/>
      <c r="B4985" s="5"/>
      <c r="C4985" s="5"/>
      <c r="D4985" s="5" t="s">
        <v>35</v>
      </c>
      <c r="E4985" s="3"/>
      <c r="F4985" s="4"/>
      <c r="G4985" s="4">
        <v>20387.75</v>
      </c>
    </row>
    <row r="4986" spans="1:7" x14ac:dyDescent="0.25">
      <c r="A4986" s="3"/>
      <c r="B4986" s="5"/>
      <c r="C4986" s="5"/>
      <c r="D4986" s="5" t="s">
        <v>36</v>
      </c>
      <c r="E4986" s="3"/>
      <c r="F4986" s="4"/>
      <c r="G4986" s="4">
        <v>244653</v>
      </c>
    </row>
    <row r="4987" spans="1:7" x14ac:dyDescent="0.25">
      <c r="A4987" s="6" t="s">
        <v>790</v>
      </c>
      <c r="B4987" s="6" t="s">
        <v>399</v>
      </c>
      <c r="C4987" s="6"/>
      <c r="D4987" s="6" t="s">
        <v>3</v>
      </c>
      <c r="E4987" s="7">
        <v>2.5</v>
      </c>
      <c r="F4987" s="7"/>
      <c r="G4987" s="7"/>
    </row>
    <row r="4988" spans="1:7" customFormat="1" x14ac:dyDescent="0.25">
      <c r="F4988" s="2"/>
      <c r="G4988" s="2"/>
    </row>
    <row r="4989" spans="1:7" x14ac:dyDescent="0.25">
      <c r="A4989" s="3"/>
      <c r="B4989" s="3"/>
      <c r="C4989" s="3"/>
      <c r="D4989" s="3"/>
      <c r="E4989" s="3"/>
      <c r="F4989" s="4"/>
      <c r="G4989" s="4"/>
    </row>
    <row r="4990" spans="1:7" x14ac:dyDescent="0.25">
      <c r="A4990" s="12" t="s">
        <v>5</v>
      </c>
      <c r="B4990" s="12" t="s">
        <v>6</v>
      </c>
      <c r="C4990" s="12"/>
      <c r="D4990" s="8" t="s">
        <v>7</v>
      </c>
      <c r="E4990" s="8" t="s">
        <v>8</v>
      </c>
      <c r="F4990" s="9" t="s">
        <v>4</v>
      </c>
      <c r="G4990" s="9" t="s">
        <v>1205</v>
      </c>
    </row>
    <row r="4991" spans="1:7" x14ac:dyDescent="0.25">
      <c r="F4991" s="8" t="s">
        <v>9</v>
      </c>
      <c r="G4991" s="8" t="s">
        <v>9</v>
      </c>
    </row>
    <row r="4992" spans="1:7" customFormat="1" x14ac:dyDescent="0.25">
      <c r="F4992" s="2"/>
      <c r="G4992" s="2"/>
    </row>
    <row r="4993" spans="1:7" customFormat="1" x14ac:dyDescent="0.25">
      <c r="A4993" t="s">
        <v>150</v>
      </c>
      <c r="B4993" t="s">
        <v>151</v>
      </c>
      <c r="D4993" t="s">
        <v>3</v>
      </c>
      <c r="E4993">
        <v>1.2</v>
      </c>
      <c r="F4993" s="2"/>
      <c r="G4993" s="2"/>
    </row>
    <row r="4994" spans="1:7" customFormat="1" x14ac:dyDescent="0.25">
      <c r="A4994" t="s">
        <v>50</v>
      </c>
      <c r="B4994" t="s">
        <v>51</v>
      </c>
      <c r="D4994" t="s">
        <v>14</v>
      </c>
      <c r="E4994">
        <v>3.6</v>
      </c>
      <c r="F4994" s="2"/>
      <c r="G4994" s="2"/>
    </row>
    <row r="4995" spans="1:7" customFormat="1" x14ac:dyDescent="0.25">
      <c r="A4995" t="s">
        <v>52</v>
      </c>
      <c r="B4995" t="s">
        <v>53</v>
      </c>
      <c r="D4995" t="s">
        <v>14</v>
      </c>
      <c r="E4995">
        <v>3.6</v>
      </c>
      <c r="F4995" s="2">
        <v>5418</v>
      </c>
      <c r="G4995" s="2">
        <v>19504.8</v>
      </c>
    </row>
    <row r="4996" spans="1:7" customFormat="1" x14ac:dyDescent="0.25">
      <c r="A4996" t="s">
        <v>54</v>
      </c>
      <c r="B4996" t="s">
        <v>55</v>
      </c>
      <c r="D4996" t="s">
        <v>56</v>
      </c>
      <c r="E4996">
        <v>3.6</v>
      </c>
      <c r="F4996" s="2">
        <v>1543.99</v>
      </c>
      <c r="G4996" s="2">
        <v>5558.36</v>
      </c>
    </row>
    <row r="4997" spans="1:7" customFormat="1" x14ac:dyDescent="0.25">
      <c r="A4997" t="s">
        <v>152</v>
      </c>
      <c r="B4997" t="s">
        <v>153</v>
      </c>
      <c r="D4997" t="s">
        <v>88</v>
      </c>
      <c r="E4997">
        <v>12</v>
      </c>
      <c r="F4997" s="2">
        <v>350</v>
      </c>
      <c r="G4997" s="2">
        <v>4200</v>
      </c>
    </row>
    <row r="4998" spans="1:7" customFormat="1" x14ac:dyDescent="0.25">
      <c r="A4998" t="s">
        <v>154</v>
      </c>
      <c r="B4998" t="s">
        <v>155</v>
      </c>
      <c r="D4998" t="s">
        <v>3</v>
      </c>
      <c r="E4998">
        <v>1.2</v>
      </c>
      <c r="F4998" s="2">
        <v>43300</v>
      </c>
      <c r="G4998" s="2">
        <v>51960</v>
      </c>
    </row>
    <row r="4999" spans="1:7" customFormat="1" x14ac:dyDescent="0.25">
      <c r="F4999" s="2"/>
      <c r="G4999" s="2"/>
    </row>
    <row r="5000" spans="1:7" x14ac:dyDescent="0.25">
      <c r="A5000" s="3"/>
      <c r="B5000" s="3"/>
      <c r="C5000" s="3"/>
      <c r="D5000" s="5" t="s">
        <v>31</v>
      </c>
      <c r="E5000" s="3"/>
      <c r="F5000" s="4"/>
      <c r="G5000" s="4">
        <v>56160</v>
      </c>
    </row>
    <row r="5001" spans="1:7" x14ac:dyDescent="0.25">
      <c r="A5001" s="3"/>
      <c r="B5001" s="3"/>
      <c r="C5001" s="3"/>
      <c r="D5001" s="5" t="s">
        <v>32</v>
      </c>
      <c r="E5001" s="3"/>
      <c r="F5001" s="4"/>
      <c r="G5001" s="4">
        <v>19504.8</v>
      </c>
    </row>
    <row r="5002" spans="1:7" x14ac:dyDescent="0.25">
      <c r="A5002" s="3"/>
      <c r="B5002" s="3"/>
      <c r="C5002" s="3"/>
      <c r="D5002" s="5" t="s">
        <v>33</v>
      </c>
      <c r="E5002" s="3"/>
      <c r="F5002" s="4"/>
      <c r="G5002" s="4">
        <v>5558.36</v>
      </c>
    </row>
    <row r="5003" spans="1:7" customFormat="1" x14ac:dyDescent="0.25">
      <c r="F5003" s="2"/>
      <c r="G5003" s="2"/>
    </row>
    <row r="5004" spans="1:7" x14ac:dyDescent="0.25">
      <c r="A5004" s="3"/>
      <c r="B5004" s="5"/>
      <c r="C5004" s="5"/>
      <c r="D5004" s="5" t="s">
        <v>35</v>
      </c>
      <c r="E5004" s="3"/>
      <c r="F5004" s="4"/>
      <c r="G5004" s="4">
        <v>81223.16</v>
      </c>
    </row>
    <row r="5005" spans="1:7" x14ac:dyDescent="0.25">
      <c r="A5005" s="3"/>
      <c r="B5005" s="5"/>
      <c r="C5005" s="5"/>
      <c r="D5005" s="5" t="s">
        <v>36</v>
      </c>
      <c r="E5005" s="3"/>
      <c r="F5005" s="4"/>
      <c r="G5005" s="4">
        <v>203057.9</v>
      </c>
    </row>
    <row r="5006" spans="1:7" x14ac:dyDescent="0.25">
      <c r="A5006" s="6" t="s">
        <v>791</v>
      </c>
      <c r="B5006" s="6" t="s">
        <v>401</v>
      </c>
      <c r="C5006" s="6"/>
      <c r="D5006" s="6" t="s">
        <v>65</v>
      </c>
      <c r="E5006" s="7">
        <v>8250</v>
      </c>
      <c r="F5006" s="7"/>
      <c r="G5006" s="7"/>
    </row>
    <row r="5007" spans="1:7" customFormat="1" x14ac:dyDescent="0.25">
      <c r="F5007" s="2"/>
      <c r="G5007" s="2"/>
    </row>
    <row r="5008" spans="1:7" x14ac:dyDescent="0.25">
      <c r="A5008" s="3"/>
      <c r="B5008" s="3"/>
      <c r="C5008" s="3"/>
      <c r="D5008" s="3"/>
      <c r="E5008" s="3"/>
      <c r="F5008" s="4"/>
      <c r="G5008" s="4"/>
    </row>
    <row r="5009" spans="1:7" x14ac:dyDescent="0.25">
      <c r="A5009" s="12" t="s">
        <v>5</v>
      </c>
      <c r="B5009" s="12" t="s">
        <v>6</v>
      </c>
      <c r="C5009" s="12"/>
      <c r="D5009" s="8" t="s">
        <v>7</v>
      </c>
      <c r="E5009" s="8" t="s">
        <v>8</v>
      </c>
      <c r="F5009" s="9" t="s">
        <v>4</v>
      </c>
      <c r="G5009" s="9" t="s">
        <v>1205</v>
      </c>
    </row>
    <row r="5010" spans="1:7" x14ac:dyDescent="0.25">
      <c r="F5010" s="8" t="s">
        <v>9</v>
      </c>
      <c r="G5010" s="8" t="s">
        <v>9</v>
      </c>
    </row>
    <row r="5011" spans="1:7" customFormat="1" x14ac:dyDescent="0.25">
      <c r="F5011" s="2"/>
      <c r="G5011" s="2"/>
    </row>
    <row r="5012" spans="1:7" customFormat="1" x14ac:dyDescent="0.25">
      <c r="A5012" t="s">
        <v>213</v>
      </c>
      <c r="B5012" t="s">
        <v>214</v>
      </c>
      <c r="D5012" t="s">
        <v>65</v>
      </c>
      <c r="E5012">
        <v>1</v>
      </c>
      <c r="F5012" s="2"/>
      <c r="G5012" s="2"/>
    </row>
    <row r="5013" spans="1:7" customFormat="1" x14ac:dyDescent="0.25">
      <c r="A5013" t="s">
        <v>215</v>
      </c>
      <c r="B5013" t="s">
        <v>216</v>
      </c>
      <c r="D5013" t="s">
        <v>14</v>
      </c>
      <c r="E5013">
        <v>4.4999999999999998E-2</v>
      </c>
      <c r="F5013" s="2"/>
      <c r="G5013" s="2"/>
    </row>
    <row r="5014" spans="1:7" customFormat="1" x14ac:dyDescent="0.25">
      <c r="A5014" t="s">
        <v>217</v>
      </c>
      <c r="B5014" t="s">
        <v>218</v>
      </c>
      <c r="D5014" t="s">
        <v>14</v>
      </c>
      <c r="E5014">
        <v>4.4999999999999998E-2</v>
      </c>
      <c r="F5014" s="2">
        <v>5418</v>
      </c>
      <c r="G5014" s="2">
        <v>243.81</v>
      </c>
    </row>
    <row r="5015" spans="1:7" customFormat="1" x14ac:dyDescent="0.25">
      <c r="A5015" t="s">
        <v>54</v>
      </c>
      <c r="B5015" t="s">
        <v>55</v>
      </c>
      <c r="D5015" t="s">
        <v>56</v>
      </c>
      <c r="E5015">
        <v>4.4999999999999998E-2</v>
      </c>
      <c r="F5015" s="2">
        <v>1543.99</v>
      </c>
      <c r="G5015" s="2">
        <v>69.48</v>
      </c>
    </row>
    <row r="5016" spans="1:7" customFormat="1" x14ac:dyDescent="0.25">
      <c r="A5016" t="s">
        <v>219</v>
      </c>
      <c r="B5016" t="s">
        <v>220</v>
      </c>
      <c r="D5016" t="s">
        <v>65</v>
      </c>
      <c r="E5016">
        <v>1.05</v>
      </c>
      <c r="F5016" s="2">
        <v>480</v>
      </c>
      <c r="G5016" s="2">
        <v>504</v>
      </c>
    </row>
    <row r="5017" spans="1:7" customFormat="1" x14ac:dyDescent="0.25">
      <c r="A5017" t="s">
        <v>221</v>
      </c>
      <c r="B5017" t="s">
        <v>222</v>
      </c>
      <c r="D5017" t="s">
        <v>65</v>
      </c>
      <c r="E5017">
        <v>0.01</v>
      </c>
      <c r="F5017" s="2">
        <v>670</v>
      </c>
      <c r="G5017" s="2">
        <v>6.7</v>
      </c>
    </row>
    <row r="5018" spans="1:7" customFormat="1" x14ac:dyDescent="0.25">
      <c r="A5018" t="s">
        <v>223</v>
      </c>
      <c r="B5018" t="s">
        <v>224</v>
      </c>
      <c r="D5018" t="s">
        <v>76</v>
      </c>
      <c r="E5018" s="1">
        <v>390000</v>
      </c>
      <c r="F5018" s="2">
        <v>12.63</v>
      </c>
      <c r="G5018" s="2"/>
    </row>
    <row r="5019" spans="1:7" customFormat="1" x14ac:dyDescent="0.25">
      <c r="F5019" s="2"/>
      <c r="G5019" s="2"/>
    </row>
    <row r="5020" spans="1:7" x14ac:dyDescent="0.25">
      <c r="A5020" s="3"/>
      <c r="B5020" s="3"/>
      <c r="C5020" s="3"/>
      <c r="D5020" s="5" t="s">
        <v>31</v>
      </c>
      <c r="E5020" s="3"/>
      <c r="F5020" s="4"/>
      <c r="G5020" s="4">
        <v>510.7</v>
      </c>
    </row>
    <row r="5021" spans="1:7" x14ac:dyDescent="0.25">
      <c r="A5021" s="3"/>
      <c r="B5021" s="3"/>
      <c r="C5021" s="3"/>
      <c r="D5021" s="5" t="s">
        <v>32</v>
      </c>
      <c r="E5021" s="3"/>
      <c r="F5021" s="4"/>
      <c r="G5021" s="4">
        <v>243.81</v>
      </c>
    </row>
    <row r="5022" spans="1:7" x14ac:dyDescent="0.25">
      <c r="A5022" s="3"/>
      <c r="B5022" s="3"/>
      <c r="C5022" s="3"/>
      <c r="D5022" s="5" t="s">
        <v>33</v>
      </c>
      <c r="E5022" s="3"/>
      <c r="F5022" s="4"/>
      <c r="G5022" s="4">
        <v>69.48</v>
      </c>
    </row>
    <row r="5023" spans="1:7" x14ac:dyDescent="0.25">
      <c r="A5023" s="3"/>
      <c r="B5023" s="3"/>
      <c r="C5023" s="3"/>
      <c r="D5023" s="5" t="s">
        <v>34</v>
      </c>
      <c r="E5023" s="3"/>
      <c r="F5023" s="4"/>
      <c r="G5023" s="4">
        <v>12.63</v>
      </c>
    </row>
    <row r="5024" spans="1:7" customFormat="1" x14ac:dyDescent="0.25">
      <c r="F5024" s="2"/>
      <c r="G5024" s="2"/>
    </row>
    <row r="5025" spans="1:7" x14ac:dyDescent="0.25">
      <c r="A5025" s="3"/>
      <c r="B5025" s="5"/>
      <c r="C5025" s="5"/>
      <c r="D5025" s="5" t="s">
        <v>35</v>
      </c>
      <c r="E5025" s="3"/>
      <c r="F5025" s="4"/>
      <c r="G5025" s="4">
        <v>836.62</v>
      </c>
    </row>
    <row r="5026" spans="1:7" x14ac:dyDescent="0.25">
      <c r="A5026" s="3"/>
      <c r="B5026" s="5"/>
      <c r="C5026" s="5"/>
      <c r="D5026" s="5" t="s">
        <v>36</v>
      </c>
      <c r="E5026" s="3"/>
      <c r="F5026" s="4"/>
      <c r="G5026" s="4">
        <v>6902115</v>
      </c>
    </row>
    <row r="5027" spans="1:7" x14ac:dyDescent="0.25">
      <c r="A5027" s="6" t="s">
        <v>792</v>
      </c>
      <c r="B5027" s="6" t="s">
        <v>403</v>
      </c>
      <c r="C5027" s="6"/>
      <c r="D5027" s="6" t="s">
        <v>88</v>
      </c>
      <c r="E5027" s="7">
        <v>312</v>
      </c>
      <c r="F5027" s="7"/>
      <c r="G5027" s="7"/>
    </row>
    <row r="5028" spans="1:7" customFormat="1" x14ac:dyDescent="0.25">
      <c r="F5028" s="2"/>
      <c r="G5028" s="2"/>
    </row>
    <row r="5029" spans="1:7" x14ac:dyDescent="0.25">
      <c r="A5029" s="3"/>
      <c r="B5029" s="3"/>
      <c r="C5029" s="3"/>
      <c r="D5029" s="3"/>
      <c r="E5029" s="3"/>
      <c r="F5029" s="4"/>
      <c r="G5029" s="4"/>
    </row>
    <row r="5030" spans="1:7" x14ac:dyDescent="0.25">
      <c r="A5030" s="12" t="s">
        <v>5</v>
      </c>
      <c r="B5030" s="12" t="s">
        <v>6</v>
      </c>
      <c r="C5030" s="12"/>
      <c r="D5030" s="8" t="s">
        <v>7</v>
      </c>
      <c r="E5030" s="8" t="s">
        <v>8</v>
      </c>
      <c r="F5030" s="9" t="s">
        <v>4</v>
      </c>
      <c r="G5030" s="9" t="s">
        <v>1205</v>
      </c>
    </row>
    <row r="5031" spans="1:7" x14ac:dyDescent="0.25">
      <c r="F5031" s="8" t="s">
        <v>9</v>
      </c>
      <c r="G5031" s="8" t="s">
        <v>9</v>
      </c>
    </row>
    <row r="5032" spans="1:7" customFormat="1" x14ac:dyDescent="0.25">
      <c r="F5032" s="2"/>
      <c r="G5032" s="2"/>
    </row>
    <row r="5033" spans="1:7" customFormat="1" x14ac:dyDescent="0.25">
      <c r="A5033" t="s">
        <v>188</v>
      </c>
      <c r="B5033" t="s">
        <v>189</v>
      </c>
      <c r="D5033" t="s">
        <v>88</v>
      </c>
      <c r="E5033">
        <v>1</v>
      </c>
      <c r="F5033" s="2"/>
      <c r="G5033" s="2"/>
    </row>
    <row r="5034" spans="1:7" customFormat="1" x14ac:dyDescent="0.25">
      <c r="A5034" t="s">
        <v>190</v>
      </c>
      <c r="B5034" t="s">
        <v>191</v>
      </c>
      <c r="D5034" t="s">
        <v>14</v>
      </c>
      <c r="E5034">
        <v>2.5</v>
      </c>
      <c r="F5034" s="2"/>
      <c r="G5034" s="2"/>
    </row>
    <row r="5035" spans="1:7" customFormat="1" x14ac:dyDescent="0.25">
      <c r="A5035" t="s">
        <v>192</v>
      </c>
      <c r="B5035" t="s">
        <v>191</v>
      </c>
      <c r="D5035" t="s">
        <v>14</v>
      </c>
      <c r="E5035">
        <v>2.5</v>
      </c>
      <c r="F5035" s="2">
        <v>5418</v>
      </c>
      <c r="G5035" s="2">
        <v>13545</v>
      </c>
    </row>
    <row r="5036" spans="1:7" customFormat="1" x14ac:dyDescent="0.25">
      <c r="A5036" t="s">
        <v>54</v>
      </c>
      <c r="B5036" t="s">
        <v>55</v>
      </c>
      <c r="D5036" t="s">
        <v>56</v>
      </c>
      <c r="E5036">
        <v>2.5</v>
      </c>
      <c r="F5036" s="2">
        <v>1543.99</v>
      </c>
      <c r="G5036" s="2">
        <v>3859.98</v>
      </c>
    </row>
    <row r="5037" spans="1:7" customFormat="1" x14ac:dyDescent="0.25">
      <c r="A5037" t="s">
        <v>193</v>
      </c>
      <c r="B5037" t="s">
        <v>194</v>
      </c>
      <c r="D5037" t="s">
        <v>88</v>
      </c>
      <c r="E5037">
        <v>0.26300000000000001</v>
      </c>
      <c r="F5037" s="2">
        <v>12500</v>
      </c>
      <c r="G5037" s="2">
        <v>3281.25</v>
      </c>
    </row>
    <row r="5038" spans="1:7" customFormat="1" x14ac:dyDescent="0.25">
      <c r="A5038" t="s">
        <v>195</v>
      </c>
      <c r="B5038" t="s">
        <v>196</v>
      </c>
      <c r="D5038" t="s">
        <v>88</v>
      </c>
      <c r="E5038">
        <v>1</v>
      </c>
      <c r="F5038" s="2">
        <v>200</v>
      </c>
      <c r="G5038" s="2">
        <v>200</v>
      </c>
    </row>
    <row r="5039" spans="1:7" customFormat="1" x14ac:dyDescent="0.25">
      <c r="A5039" t="s">
        <v>197</v>
      </c>
      <c r="B5039" t="s">
        <v>198</v>
      </c>
      <c r="D5039" t="s">
        <v>79</v>
      </c>
      <c r="E5039">
        <v>4</v>
      </c>
      <c r="F5039" s="2">
        <v>60</v>
      </c>
      <c r="G5039" s="2">
        <v>240</v>
      </c>
    </row>
    <row r="5040" spans="1:7" customFormat="1" x14ac:dyDescent="0.25">
      <c r="A5040" t="s">
        <v>199</v>
      </c>
      <c r="B5040" t="s">
        <v>200</v>
      </c>
      <c r="D5040" t="s">
        <v>65</v>
      </c>
      <c r="E5040">
        <v>0.05</v>
      </c>
      <c r="F5040" s="2">
        <v>1200</v>
      </c>
      <c r="G5040" s="2">
        <v>60</v>
      </c>
    </row>
    <row r="5041" spans="1:7" customFormat="1" x14ac:dyDescent="0.25">
      <c r="A5041" t="s">
        <v>201</v>
      </c>
      <c r="B5041" t="s">
        <v>202</v>
      </c>
      <c r="D5041" t="s">
        <v>76</v>
      </c>
      <c r="E5041">
        <v>1E-3</v>
      </c>
      <c r="F5041" s="2">
        <v>390000</v>
      </c>
      <c r="G5041" s="2">
        <v>338.14</v>
      </c>
    </row>
    <row r="5042" spans="1:7" customFormat="1" x14ac:dyDescent="0.25">
      <c r="F5042" s="2"/>
      <c r="G5042" s="2"/>
    </row>
    <row r="5043" spans="1:7" x14ac:dyDescent="0.25">
      <c r="A5043" s="3"/>
      <c r="B5043" s="3"/>
      <c r="C5043" s="3"/>
      <c r="D5043" s="5" t="s">
        <v>31</v>
      </c>
      <c r="E5043" s="3"/>
      <c r="F5043" s="4"/>
      <c r="G5043" s="4">
        <v>3781.25</v>
      </c>
    </row>
    <row r="5044" spans="1:7" x14ac:dyDescent="0.25">
      <c r="A5044" s="3"/>
      <c r="B5044" s="3"/>
      <c r="C5044" s="3"/>
      <c r="D5044" s="5" t="s">
        <v>32</v>
      </c>
      <c r="E5044" s="3"/>
      <c r="F5044" s="4"/>
      <c r="G5044" s="4">
        <v>13545</v>
      </c>
    </row>
    <row r="5045" spans="1:7" x14ac:dyDescent="0.25">
      <c r="A5045" s="3"/>
      <c r="B5045" s="3"/>
      <c r="C5045" s="3"/>
      <c r="D5045" s="5" t="s">
        <v>33</v>
      </c>
      <c r="E5045" s="3"/>
      <c r="F5045" s="4"/>
      <c r="G5045" s="4">
        <v>3859.98</v>
      </c>
    </row>
    <row r="5046" spans="1:7" x14ac:dyDescent="0.25">
      <c r="A5046" s="3"/>
      <c r="B5046" s="3"/>
      <c r="C5046" s="3"/>
      <c r="D5046" s="5" t="s">
        <v>34</v>
      </c>
      <c r="E5046" s="3"/>
      <c r="F5046" s="4"/>
      <c r="G5046" s="4">
        <v>338.14</v>
      </c>
    </row>
    <row r="5047" spans="1:7" customFormat="1" x14ac:dyDescent="0.25">
      <c r="F5047" s="2"/>
      <c r="G5047" s="2"/>
    </row>
    <row r="5048" spans="1:7" x14ac:dyDescent="0.25">
      <c r="A5048" s="3"/>
      <c r="B5048" s="5"/>
      <c r="C5048" s="5"/>
      <c r="D5048" s="5" t="s">
        <v>35</v>
      </c>
      <c r="E5048" s="3"/>
      <c r="F5048" s="4"/>
      <c r="G5048" s="4">
        <v>21524.37</v>
      </c>
    </row>
    <row r="5049" spans="1:7" x14ac:dyDescent="0.25">
      <c r="A5049" s="3"/>
      <c r="B5049" s="5"/>
      <c r="C5049" s="5"/>
      <c r="D5049" s="5" t="s">
        <v>36</v>
      </c>
      <c r="E5049" s="3"/>
      <c r="F5049" s="4"/>
      <c r="G5049" s="4">
        <v>6715603.4400000004</v>
      </c>
    </row>
    <row r="5050" spans="1:7" x14ac:dyDescent="0.25">
      <c r="A5050" s="6" t="s">
        <v>793</v>
      </c>
      <c r="B5050" s="6" t="s">
        <v>449</v>
      </c>
      <c r="C5050" s="6"/>
      <c r="D5050" s="6" t="s">
        <v>3</v>
      </c>
      <c r="E5050" s="7">
        <v>75</v>
      </c>
      <c r="F5050" s="7"/>
      <c r="G5050" s="7"/>
    </row>
    <row r="5051" spans="1:7" customFormat="1" x14ac:dyDescent="0.25">
      <c r="F5051" s="2"/>
      <c r="G5051" s="2"/>
    </row>
    <row r="5052" spans="1:7" x14ac:dyDescent="0.25">
      <c r="A5052" s="3"/>
      <c r="B5052" s="3"/>
      <c r="C5052" s="3"/>
      <c r="D5052" s="3"/>
      <c r="E5052" s="3"/>
      <c r="F5052" s="4"/>
      <c r="G5052" s="4"/>
    </row>
    <row r="5053" spans="1:7" x14ac:dyDescent="0.25">
      <c r="A5053" s="12" t="s">
        <v>5</v>
      </c>
      <c r="B5053" s="12" t="s">
        <v>6</v>
      </c>
      <c r="C5053" s="12"/>
      <c r="D5053" s="8" t="s">
        <v>7</v>
      </c>
      <c r="E5053" s="8" t="s">
        <v>8</v>
      </c>
      <c r="F5053" s="9" t="s">
        <v>4</v>
      </c>
      <c r="G5053" s="9" t="s">
        <v>1205</v>
      </c>
    </row>
    <row r="5054" spans="1:7" x14ac:dyDescent="0.25">
      <c r="F5054" s="8" t="s">
        <v>9</v>
      </c>
      <c r="G5054" s="8" t="s">
        <v>9</v>
      </c>
    </row>
    <row r="5055" spans="1:7" customFormat="1" x14ac:dyDescent="0.25">
      <c r="F5055" s="2"/>
      <c r="G5055" s="2"/>
    </row>
    <row r="5056" spans="1:7" customFormat="1" x14ac:dyDescent="0.25">
      <c r="A5056" t="s">
        <v>158</v>
      </c>
      <c r="B5056" t="s">
        <v>159</v>
      </c>
      <c r="D5056" t="s">
        <v>88</v>
      </c>
      <c r="E5056">
        <v>1</v>
      </c>
      <c r="F5056" s="2"/>
      <c r="G5056" s="2"/>
    </row>
    <row r="5057" spans="1:7" customFormat="1" x14ac:dyDescent="0.25">
      <c r="A5057" t="s">
        <v>50</v>
      </c>
      <c r="B5057" t="s">
        <v>51</v>
      </c>
      <c r="D5057" t="s">
        <v>14</v>
      </c>
      <c r="E5057">
        <v>2.4</v>
      </c>
      <c r="F5057" s="2"/>
      <c r="G5057" s="2"/>
    </row>
    <row r="5058" spans="1:7" customFormat="1" x14ac:dyDescent="0.25">
      <c r="A5058" t="s">
        <v>52</v>
      </c>
      <c r="B5058" t="s">
        <v>53</v>
      </c>
      <c r="D5058" t="s">
        <v>14</v>
      </c>
      <c r="E5058">
        <v>2.4</v>
      </c>
      <c r="F5058" s="2">
        <v>5418</v>
      </c>
      <c r="G5058" s="2">
        <v>13003.2</v>
      </c>
    </row>
    <row r="5059" spans="1:7" customFormat="1" x14ac:dyDescent="0.25">
      <c r="A5059" t="s">
        <v>54</v>
      </c>
      <c r="B5059" t="s">
        <v>55</v>
      </c>
      <c r="D5059" t="s">
        <v>56</v>
      </c>
      <c r="E5059">
        <v>2.4</v>
      </c>
      <c r="F5059" s="2">
        <v>1543.99</v>
      </c>
      <c r="G5059" s="2">
        <v>3705.58</v>
      </c>
    </row>
    <row r="5060" spans="1:7" customFormat="1" x14ac:dyDescent="0.25">
      <c r="A5060" t="s">
        <v>160</v>
      </c>
      <c r="B5060" t="s">
        <v>161</v>
      </c>
      <c r="D5060" t="s">
        <v>18</v>
      </c>
      <c r="E5060">
        <v>0.33300000000000002</v>
      </c>
      <c r="F5060" s="2"/>
      <c r="G5060" s="2"/>
    </row>
    <row r="5061" spans="1:7" customFormat="1" x14ac:dyDescent="0.25">
      <c r="A5061" t="s">
        <v>162</v>
      </c>
      <c r="B5061" t="s">
        <v>163</v>
      </c>
      <c r="D5061" t="s">
        <v>164</v>
      </c>
      <c r="E5061">
        <v>7.0000000000000001E-3</v>
      </c>
      <c r="F5061" s="2">
        <v>84000</v>
      </c>
      <c r="G5061" s="2">
        <v>559.44000000000005</v>
      </c>
    </row>
    <row r="5062" spans="1:7" customFormat="1" x14ac:dyDescent="0.25">
      <c r="A5062" t="s">
        <v>165</v>
      </c>
      <c r="B5062" t="s">
        <v>166</v>
      </c>
      <c r="D5062" t="s">
        <v>3</v>
      </c>
      <c r="E5062">
        <v>1.05</v>
      </c>
      <c r="F5062" s="2">
        <v>50500</v>
      </c>
      <c r="G5062" s="2">
        <v>53025</v>
      </c>
    </row>
    <row r="5063" spans="1:7" customFormat="1" x14ac:dyDescent="0.25">
      <c r="A5063" t="s">
        <v>167</v>
      </c>
      <c r="B5063" t="s">
        <v>168</v>
      </c>
      <c r="D5063" t="s">
        <v>3</v>
      </c>
      <c r="E5063">
        <v>1.05</v>
      </c>
      <c r="F5063" s="2">
        <v>8500</v>
      </c>
      <c r="G5063" s="2">
        <v>8925</v>
      </c>
    </row>
    <row r="5064" spans="1:7" customFormat="1" x14ac:dyDescent="0.25">
      <c r="A5064" t="s">
        <v>169</v>
      </c>
      <c r="B5064" t="s">
        <v>170</v>
      </c>
      <c r="D5064" t="s">
        <v>171</v>
      </c>
      <c r="E5064">
        <v>0.2</v>
      </c>
      <c r="F5064" s="2">
        <v>1799</v>
      </c>
      <c r="G5064" s="2">
        <v>359.8</v>
      </c>
    </row>
    <row r="5065" spans="1:7" customFormat="1" x14ac:dyDescent="0.25">
      <c r="A5065" t="s">
        <v>172</v>
      </c>
      <c r="B5065" t="s">
        <v>173</v>
      </c>
      <c r="D5065" t="s">
        <v>174</v>
      </c>
      <c r="E5065">
        <v>0.02</v>
      </c>
      <c r="F5065" s="2">
        <v>95000</v>
      </c>
      <c r="G5065" s="2">
        <v>1900</v>
      </c>
    </row>
    <row r="5066" spans="1:7" customFormat="1" x14ac:dyDescent="0.25">
      <c r="F5066" s="2"/>
      <c r="G5066" s="2"/>
    </row>
    <row r="5067" spans="1:7" x14ac:dyDescent="0.25">
      <c r="A5067" s="3"/>
      <c r="B5067" s="3"/>
      <c r="C5067" s="3"/>
      <c r="D5067" s="5" t="s">
        <v>31</v>
      </c>
      <c r="E5067" s="3"/>
      <c r="F5067" s="4"/>
      <c r="G5067" s="4">
        <v>64209.8</v>
      </c>
    </row>
    <row r="5068" spans="1:7" x14ac:dyDescent="0.25">
      <c r="A5068" s="3"/>
      <c r="B5068" s="3"/>
      <c r="C5068" s="3"/>
      <c r="D5068" s="5" t="s">
        <v>32</v>
      </c>
      <c r="E5068" s="3"/>
      <c r="F5068" s="4"/>
      <c r="G5068" s="4">
        <v>13003.2</v>
      </c>
    </row>
    <row r="5069" spans="1:7" x14ac:dyDescent="0.25">
      <c r="A5069" s="3"/>
      <c r="B5069" s="3"/>
      <c r="C5069" s="3"/>
      <c r="D5069" s="5" t="s">
        <v>33</v>
      </c>
      <c r="E5069" s="3"/>
      <c r="F5069" s="4"/>
      <c r="G5069" s="4">
        <v>4265.0200000000004</v>
      </c>
    </row>
    <row r="5070" spans="1:7" customFormat="1" x14ac:dyDescent="0.25">
      <c r="F5070" s="2"/>
      <c r="G5070" s="2"/>
    </row>
    <row r="5071" spans="1:7" x14ac:dyDescent="0.25">
      <c r="A5071" s="3"/>
      <c r="B5071" s="5"/>
      <c r="C5071" s="5"/>
      <c r="D5071" s="5" t="s">
        <v>35</v>
      </c>
      <c r="E5071" s="3"/>
      <c r="F5071" s="4"/>
      <c r="G5071" s="4">
        <v>81478.58</v>
      </c>
    </row>
    <row r="5072" spans="1:7" x14ac:dyDescent="0.25">
      <c r="A5072" s="3"/>
      <c r="B5072" s="5"/>
      <c r="C5072" s="5"/>
      <c r="D5072" s="5" t="s">
        <v>36</v>
      </c>
      <c r="E5072" s="3"/>
      <c r="F5072" s="4"/>
      <c r="G5072" s="4">
        <v>6110893.5</v>
      </c>
    </row>
    <row r="5073" spans="1:7" x14ac:dyDescent="0.25">
      <c r="A5073" s="6" t="s">
        <v>794</v>
      </c>
      <c r="B5073" s="6" t="s">
        <v>795</v>
      </c>
      <c r="C5073" s="6"/>
      <c r="D5073" s="6" t="s">
        <v>65</v>
      </c>
      <c r="E5073" s="7">
        <v>8200</v>
      </c>
      <c r="F5073" s="7"/>
      <c r="G5073" s="7"/>
    </row>
    <row r="5074" spans="1:7" customFormat="1" x14ac:dyDescent="0.25">
      <c r="F5074" s="2"/>
      <c r="G5074" s="2"/>
    </row>
    <row r="5075" spans="1:7" x14ac:dyDescent="0.25">
      <c r="A5075" s="3"/>
      <c r="B5075" s="3"/>
      <c r="C5075" s="3"/>
      <c r="D5075" s="3"/>
      <c r="E5075" s="3"/>
      <c r="F5075" s="4"/>
      <c r="G5075" s="4"/>
    </row>
    <row r="5076" spans="1:7" x14ac:dyDescent="0.25">
      <c r="A5076" s="12" t="s">
        <v>5</v>
      </c>
      <c r="B5076" s="12" t="s">
        <v>6</v>
      </c>
      <c r="C5076" s="12"/>
      <c r="D5076" s="8" t="s">
        <v>7</v>
      </c>
      <c r="E5076" s="8" t="s">
        <v>8</v>
      </c>
      <c r="F5076" s="9" t="s">
        <v>4</v>
      </c>
      <c r="G5076" s="9" t="s">
        <v>1205</v>
      </c>
    </row>
    <row r="5077" spans="1:7" x14ac:dyDescent="0.25">
      <c r="F5077" s="8" t="s">
        <v>9</v>
      </c>
      <c r="G5077" s="8" t="s">
        <v>9</v>
      </c>
    </row>
    <row r="5078" spans="1:7" customFormat="1" x14ac:dyDescent="0.25">
      <c r="F5078" s="2"/>
      <c r="G5078" s="2"/>
    </row>
    <row r="5079" spans="1:7" customFormat="1" x14ac:dyDescent="0.25">
      <c r="A5079" t="s">
        <v>574</v>
      </c>
      <c r="B5079" t="s">
        <v>575</v>
      </c>
      <c r="D5079" t="s">
        <v>65</v>
      </c>
      <c r="E5079">
        <v>1</v>
      </c>
      <c r="F5079" s="2"/>
      <c r="G5079" s="2"/>
    </row>
    <row r="5080" spans="1:7" customFormat="1" x14ac:dyDescent="0.25">
      <c r="A5080" t="s">
        <v>304</v>
      </c>
      <c r="B5080" t="s">
        <v>305</v>
      </c>
      <c r="D5080" t="s">
        <v>14</v>
      </c>
      <c r="E5080">
        <v>7.4999999999999997E-2</v>
      </c>
      <c r="F5080" s="2"/>
      <c r="G5080" s="2"/>
    </row>
    <row r="5081" spans="1:7" customFormat="1" x14ac:dyDescent="0.25">
      <c r="A5081" t="s">
        <v>306</v>
      </c>
      <c r="B5081" t="s">
        <v>305</v>
      </c>
      <c r="D5081" t="s">
        <v>14</v>
      </c>
      <c r="E5081">
        <v>7.4999999999999997E-2</v>
      </c>
      <c r="F5081" s="2">
        <v>6383</v>
      </c>
      <c r="G5081" s="2">
        <v>478.73</v>
      </c>
    </row>
    <row r="5082" spans="1:7" customFormat="1" x14ac:dyDescent="0.25">
      <c r="A5082" t="s">
        <v>54</v>
      </c>
      <c r="B5082" t="s">
        <v>55</v>
      </c>
      <c r="D5082" t="s">
        <v>56</v>
      </c>
      <c r="E5082">
        <v>7.4999999999999997E-2</v>
      </c>
      <c r="F5082" s="2">
        <v>1543.99</v>
      </c>
      <c r="G5082" s="2">
        <v>115.8</v>
      </c>
    </row>
    <row r="5083" spans="1:7" customFormat="1" x14ac:dyDescent="0.25">
      <c r="A5083" t="s">
        <v>307</v>
      </c>
      <c r="B5083" t="s">
        <v>308</v>
      </c>
      <c r="D5083" t="s">
        <v>246</v>
      </c>
      <c r="E5083">
        <v>0.01</v>
      </c>
      <c r="F5083" s="2"/>
      <c r="G5083" s="2"/>
    </row>
    <row r="5084" spans="1:7" customFormat="1" x14ac:dyDescent="0.25">
      <c r="A5084" t="s">
        <v>247</v>
      </c>
      <c r="B5084" t="s">
        <v>248</v>
      </c>
      <c r="D5084" t="s">
        <v>14</v>
      </c>
      <c r="E5084">
        <v>2E-3</v>
      </c>
      <c r="F5084" s="2"/>
      <c r="G5084" s="2"/>
    </row>
    <row r="5085" spans="1:7" customFormat="1" x14ac:dyDescent="0.25">
      <c r="A5085" t="s">
        <v>249</v>
      </c>
      <c r="B5085" t="s">
        <v>248</v>
      </c>
      <c r="D5085" t="s">
        <v>14</v>
      </c>
      <c r="E5085">
        <v>2E-3</v>
      </c>
      <c r="F5085" s="2">
        <v>5418</v>
      </c>
      <c r="G5085" s="2">
        <v>10.84</v>
      </c>
    </row>
    <row r="5086" spans="1:7" customFormat="1" x14ac:dyDescent="0.25">
      <c r="A5086" t="s">
        <v>54</v>
      </c>
      <c r="B5086" t="s">
        <v>55</v>
      </c>
      <c r="D5086" t="s">
        <v>56</v>
      </c>
      <c r="E5086">
        <v>2E-3</v>
      </c>
      <c r="F5086" s="2">
        <v>1543.99</v>
      </c>
      <c r="G5086" s="2">
        <v>3.09</v>
      </c>
    </row>
    <row r="5087" spans="1:7" customFormat="1" x14ac:dyDescent="0.25">
      <c r="A5087" t="s">
        <v>279</v>
      </c>
      <c r="B5087" t="s">
        <v>280</v>
      </c>
      <c r="D5087" t="s">
        <v>88</v>
      </c>
      <c r="E5087" s="1">
        <v>2912</v>
      </c>
      <c r="F5087" s="2">
        <v>0.65</v>
      </c>
      <c r="G5087" s="2"/>
    </row>
    <row r="5088" spans="1:7" customFormat="1" x14ac:dyDescent="0.25">
      <c r="A5088" t="s">
        <v>290</v>
      </c>
      <c r="B5088" t="s">
        <v>291</v>
      </c>
      <c r="D5088" t="s">
        <v>65</v>
      </c>
      <c r="E5088">
        <v>3.2000000000000001E-2</v>
      </c>
      <c r="F5088" s="2">
        <v>300</v>
      </c>
      <c r="G5088" s="2">
        <v>9.4499999999999993</v>
      </c>
    </row>
    <row r="5089" spans="1:7" customFormat="1" x14ac:dyDescent="0.25">
      <c r="A5089" t="s">
        <v>466</v>
      </c>
      <c r="B5089" t="s">
        <v>467</v>
      </c>
      <c r="D5089" t="s">
        <v>65</v>
      </c>
      <c r="E5089">
        <v>1</v>
      </c>
      <c r="F5089" s="2">
        <v>1532</v>
      </c>
      <c r="G5089" s="2">
        <v>1532</v>
      </c>
    </row>
    <row r="5090" spans="1:7" customFormat="1" x14ac:dyDescent="0.25">
      <c r="A5090" t="s">
        <v>311</v>
      </c>
      <c r="B5090" t="s">
        <v>312</v>
      </c>
      <c r="D5090" t="s">
        <v>65</v>
      </c>
      <c r="E5090">
        <v>2.5000000000000001E-2</v>
      </c>
      <c r="F5090" s="2"/>
      <c r="G5090" s="2"/>
    </row>
    <row r="5091" spans="1:7" customFormat="1" x14ac:dyDescent="0.25">
      <c r="A5091" t="s">
        <v>313</v>
      </c>
      <c r="B5091" t="s">
        <v>314</v>
      </c>
      <c r="D5091" t="s">
        <v>65</v>
      </c>
      <c r="E5091">
        <v>1.05</v>
      </c>
      <c r="F5091" s="2">
        <v>50</v>
      </c>
      <c r="G5091" s="2">
        <v>52.5</v>
      </c>
    </row>
    <row r="5092" spans="1:7" customFormat="1" x14ac:dyDescent="0.25">
      <c r="A5092" t="s">
        <v>315</v>
      </c>
      <c r="B5092" t="s">
        <v>316</v>
      </c>
      <c r="D5092" t="s">
        <v>79</v>
      </c>
      <c r="E5092" s="1">
        <v>390000</v>
      </c>
      <c r="F5092" s="2">
        <v>34.57</v>
      </c>
      <c r="G5092" s="2"/>
    </row>
    <row r="5093" spans="1:7" customFormat="1" x14ac:dyDescent="0.25">
      <c r="F5093" s="2"/>
      <c r="G5093" s="2"/>
    </row>
    <row r="5094" spans="1:7" x14ac:dyDescent="0.25">
      <c r="A5094" s="3"/>
      <c r="B5094" s="3"/>
      <c r="C5094" s="3"/>
      <c r="D5094" s="5" t="s">
        <v>31</v>
      </c>
      <c r="E5094" s="3"/>
      <c r="F5094" s="4"/>
      <c r="G5094" s="4">
        <v>1594.6</v>
      </c>
    </row>
    <row r="5095" spans="1:7" x14ac:dyDescent="0.25">
      <c r="A5095" s="3"/>
      <c r="B5095" s="3"/>
      <c r="C5095" s="3"/>
      <c r="D5095" s="5" t="s">
        <v>32</v>
      </c>
      <c r="E5095" s="3"/>
      <c r="F5095" s="4"/>
      <c r="G5095" s="4">
        <v>489.57</v>
      </c>
    </row>
    <row r="5096" spans="1:7" x14ac:dyDescent="0.25">
      <c r="A5096" s="3"/>
      <c r="B5096" s="3"/>
      <c r="C5096" s="3"/>
      <c r="D5096" s="5" t="s">
        <v>33</v>
      </c>
      <c r="E5096" s="3"/>
      <c r="F5096" s="4"/>
      <c r="G5096" s="4">
        <v>118.89</v>
      </c>
    </row>
    <row r="5097" spans="1:7" x14ac:dyDescent="0.25">
      <c r="A5097" s="3"/>
      <c r="B5097" s="3"/>
      <c r="C5097" s="3"/>
      <c r="D5097" s="5" t="s">
        <v>34</v>
      </c>
      <c r="E5097" s="3"/>
      <c r="F5097" s="4"/>
      <c r="G5097" s="4">
        <v>34.57</v>
      </c>
    </row>
    <row r="5098" spans="1:7" customFormat="1" x14ac:dyDescent="0.25">
      <c r="F5098" s="2"/>
      <c r="G5098" s="2"/>
    </row>
    <row r="5099" spans="1:7" x14ac:dyDescent="0.25">
      <c r="A5099" s="3"/>
      <c r="B5099" s="5"/>
      <c r="C5099" s="5"/>
      <c r="D5099" s="5" t="s">
        <v>35</v>
      </c>
      <c r="E5099" s="3"/>
      <c r="F5099" s="4"/>
      <c r="G5099" s="4">
        <v>2234.13</v>
      </c>
    </row>
    <row r="5100" spans="1:7" x14ac:dyDescent="0.25">
      <c r="A5100" s="3"/>
      <c r="B5100" s="5"/>
      <c r="C5100" s="5"/>
      <c r="D5100" s="5" t="s">
        <v>36</v>
      </c>
      <c r="E5100" s="3"/>
      <c r="F5100" s="4"/>
      <c r="G5100" s="4">
        <v>18319866</v>
      </c>
    </row>
    <row r="5101" spans="1:7" x14ac:dyDescent="0.25">
      <c r="A5101" s="6" t="s">
        <v>796</v>
      </c>
      <c r="B5101" s="6" t="s">
        <v>797</v>
      </c>
      <c r="C5101" s="6"/>
      <c r="D5101" s="6" t="s">
        <v>88</v>
      </c>
      <c r="E5101" s="7">
        <v>328</v>
      </c>
      <c r="F5101" s="7"/>
      <c r="G5101" s="7"/>
    </row>
    <row r="5102" spans="1:7" customFormat="1" x14ac:dyDescent="0.25">
      <c r="F5102" s="2"/>
      <c r="G5102" s="2"/>
    </row>
    <row r="5103" spans="1:7" x14ac:dyDescent="0.25">
      <c r="A5103" s="3"/>
      <c r="B5103" s="3"/>
      <c r="C5103" s="3"/>
      <c r="D5103" s="3"/>
      <c r="E5103" s="3"/>
      <c r="F5103" s="4"/>
      <c r="G5103" s="4"/>
    </row>
    <row r="5104" spans="1:7" x14ac:dyDescent="0.25">
      <c r="A5104" s="12" t="s">
        <v>5</v>
      </c>
      <c r="B5104" s="12" t="s">
        <v>6</v>
      </c>
      <c r="C5104" s="12"/>
      <c r="D5104" s="8" t="s">
        <v>7</v>
      </c>
      <c r="E5104" s="8" t="s">
        <v>8</v>
      </c>
      <c r="F5104" s="9" t="s">
        <v>4</v>
      </c>
      <c r="G5104" s="9" t="s">
        <v>1205</v>
      </c>
    </row>
    <row r="5105" spans="1:7" x14ac:dyDescent="0.25">
      <c r="F5105" s="8" t="s">
        <v>9</v>
      </c>
      <c r="G5105" s="8" t="s">
        <v>9</v>
      </c>
    </row>
    <row r="5106" spans="1:7" customFormat="1" x14ac:dyDescent="0.25">
      <c r="F5106" s="2"/>
      <c r="G5106" s="2"/>
    </row>
    <row r="5107" spans="1:7" customFormat="1" x14ac:dyDescent="0.25">
      <c r="F5107" s="2"/>
      <c r="G5107" s="2"/>
    </row>
    <row r="5108" spans="1:7" customFormat="1" x14ac:dyDescent="0.25">
      <c r="F5108" s="2"/>
      <c r="G5108" s="2"/>
    </row>
    <row r="5109" spans="1:7" x14ac:dyDescent="0.25">
      <c r="A5109" s="3"/>
      <c r="B5109" s="5"/>
      <c r="C5109" s="5"/>
      <c r="D5109" s="5" t="s">
        <v>35</v>
      </c>
      <c r="E5109" s="3"/>
      <c r="F5109" s="4"/>
      <c r="G5109" s="4">
        <v>0</v>
      </c>
    </row>
    <row r="5110" spans="1:7" x14ac:dyDescent="0.25">
      <c r="A5110" s="3"/>
      <c r="B5110" s="5"/>
      <c r="C5110" s="5"/>
      <c r="D5110" s="5" t="s">
        <v>36</v>
      </c>
      <c r="E5110" s="3"/>
      <c r="F5110" s="4"/>
      <c r="G5110" s="4">
        <v>0</v>
      </c>
    </row>
    <row r="5111" spans="1:7" x14ac:dyDescent="0.25">
      <c r="A5111" s="6" t="s">
        <v>798</v>
      </c>
      <c r="B5111" s="6" t="s">
        <v>799</v>
      </c>
      <c r="C5111" s="6"/>
      <c r="D5111" s="6" t="s">
        <v>88</v>
      </c>
      <c r="E5111" s="7">
        <v>485</v>
      </c>
      <c r="F5111" s="7"/>
      <c r="G5111" s="7"/>
    </row>
    <row r="5112" spans="1:7" customFormat="1" x14ac:dyDescent="0.25">
      <c r="F5112" s="2"/>
      <c r="G5112" s="2"/>
    </row>
    <row r="5113" spans="1:7" x14ac:dyDescent="0.25">
      <c r="A5113" s="3"/>
      <c r="B5113" s="3"/>
      <c r="C5113" s="3"/>
      <c r="D5113" s="3"/>
      <c r="E5113" s="3"/>
      <c r="F5113" s="4"/>
      <c r="G5113" s="4"/>
    </row>
    <row r="5114" spans="1:7" x14ac:dyDescent="0.25">
      <c r="A5114" s="12" t="s">
        <v>5</v>
      </c>
      <c r="B5114" s="12" t="s">
        <v>6</v>
      </c>
      <c r="C5114" s="12"/>
      <c r="D5114" s="8" t="s">
        <v>7</v>
      </c>
      <c r="E5114" s="8" t="s">
        <v>8</v>
      </c>
      <c r="F5114" s="9" t="s">
        <v>4</v>
      </c>
      <c r="G5114" s="9" t="s">
        <v>1205</v>
      </c>
    </row>
    <row r="5115" spans="1:7" x14ac:dyDescent="0.25">
      <c r="F5115" s="8" t="s">
        <v>9</v>
      </c>
      <c r="G5115" s="8" t="s">
        <v>9</v>
      </c>
    </row>
    <row r="5116" spans="1:7" customFormat="1" x14ac:dyDescent="0.25">
      <c r="F5116" s="2"/>
      <c r="G5116" s="2"/>
    </row>
    <row r="5117" spans="1:7" customFormat="1" x14ac:dyDescent="0.25">
      <c r="A5117" t="s">
        <v>609</v>
      </c>
      <c r="B5117" t="s">
        <v>610</v>
      </c>
      <c r="D5117" t="s">
        <v>59</v>
      </c>
      <c r="E5117">
        <v>1</v>
      </c>
      <c r="F5117" s="2"/>
      <c r="G5117" s="2"/>
    </row>
    <row r="5118" spans="1:7" customFormat="1" x14ac:dyDescent="0.25">
      <c r="A5118" t="s">
        <v>111</v>
      </c>
      <c r="B5118" t="s">
        <v>112</v>
      </c>
      <c r="D5118" t="s">
        <v>14</v>
      </c>
      <c r="E5118">
        <v>1.2</v>
      </c>
      <c r="F5118" s="2"/>
      <c r="G5118" s="2"/>
    </row>
    <row r="5119" spans="1:7" customFormat="1" x14ac:dyDescent="0.25">
      <c r="A5119" t="s">
        <v>113</v>
      </c>
      <c r="B5119" t="s">
        <v>114</v>
      </c>
      <c r="D5119" t="s">
        <v>14</v>
      </c>
      <c r="E5119">
        <v>1.2</v>
      </c>
      <c r="F5119" s="2">
        <v>5418</v>
      </c>
      <c r="G5119" s="2">
        <v>6501.6</v>
      </c>
    </row>
    <row r="5120" spans="1:7" customFormat="1" x14ac:dyDescent="0.25">
      <c r="A5120" t="s">
        <v>54</v>
      </c>
      <c r="B5120" t="s">
        <v>55</v>
      </c>
      <c r="D5120" t="s">
        <v>56</v>
      </c>
      <c r="E5120">
        <v>1.2</v>
      </c>
      <c r="F5120" s="2">
        <v>1543.99</v>
      </c>
      <c r="G5120" s="2">
        <v>1852.79</v>
      </c>
    </row>
    <row r="5121" spans="1:7" customFormat="1" x14ac:dyDescent="0.25">
      <c r="A5121" t="s">
        <v>611</v>
      </c>
      <c r="B5121" t="s">
        <v>612</v>
      </c>
      <c r="D5121" t="s">
        <v>88</v>
      </c>
      <c r="E5121">
        <v>1</v>
      </c>
      <c r="F5121" s="2">
        <v>18400</v>
      </c>
      <c r="G5121" s="2">
        <v>18400</v>
      </c>
    </row>
    <row r="5122" spans="1:7" customFormat="1" x14ac:dyDescent="0.25">
      <c r="A5122" t="s">
        <v>613</v>
      </c>
      <c r="B5122" t="s">
        <v>614</v>
      </c>
      <c r="D5122" t="s">
        <v>30</v>
      </c>
      <c r="E5122">
        <v>1</v>
      </c>
      <c r="F5122" s="2">
        <v>950</v>
      </c>
      <c r="G5122" s="2">
        <v>950</v>
      </c>
    </row>
    <row r="5123" spans="1:7" customFormat="1" x14ac:dyDescent="0.25">
      <c r="A5123" t="s">
        <v>615</v>
      </c>
      <c r="B5123" t="s">
        <v>616</v>
      </c>
      <c r="D5123" t="s">
        <v>76</v>
      </c>
      <c r="E5123">
        <v>1E-3</v>
      </c>
      <c r="F5123" s="2">
        <v>390000</v>
      </c>
      <c r="G5123" s="2">
        <v>347.97</v>
      </c>
    </row>
    <row r="5124" spans="1:7" customFormat="1" x14ac:dyDescent="0.25">
      <c r="F5124" s="2"/>
      <c r="G5124" s="2"/>
    </row>
    <row r="5125" spans="1:7" x14ac:dyDescent="0.25">
      <c r="A5125" s="3"/>
      <c r="B5125" s="3"/>
      <c r="C5125" s="3"/>
      <c r="D5125" s="5" t="s">
        <v>31</v>
      </c>
      <c r="E5125" s="3"/>
      <c r="F5125" s="4"/>
      <c r="G5125" s="4">
        <v>19350</v>
      </c>
    </row>
    <row r="5126" spans="1:7" x14ac:dyDescent="0.25">
      <c r="A5126" s="3"/>
      <c r="B5126" s="3"/>
      <c r="C5126" s="3"/>
      <c r="D5126" s="5" t="s">
        <v>32</v>
      </c>
      <c r="E5126" s="3"/>
      <c r="F5126" s="4"/>
      <c r="G5126" s="4">
        <v>6501.6</v>
      </c>
    </row>
    <row r="5127" spans="1:7" x14ac:dyDescent="0.25">
      <c r="A5127" s="3"/>
      <c r="B5127" s="3"/>
      <c r="C5127" s="3"/>
      <c r="D5127" s="5" t="s">
        <v>33</v>
      </c>
      <c r="E5127" s="3"/>
      <c r="F5127" s="4"/>
      <c r="G5127" s="4">
        <v>1852.79</v>
      </c>
    </row>
    <row r="5128" spans="1:7" x14ac:dyDescent="0.25">
      <c r="A5128" s="3"/>
      <c r="B5128" s="3"/>
      <c r="C5128" s="3"/>
      <c r="D5128" s="5" t="s">
        <v>34</v>
      </c>
      <c r="E5128" s="3"/>
      <c r="F5128" s="4"/>
      <c r="G5128" s="4">
        <v>347.97</v>
      </c>
    </row>
    <row r="5129" spans="1:7" customFormat="1" x14ac:dyDescent="0.25">
      <c r="F5129" s="2"/>
      <c r="G5129" s="2"/>
    </row>
    <row r="5130" spans="1:7" x14ac:dyDescent="0.25">
      <c r="A5130" s="3"/>
      <c r="B5130" s="5"/>
      <c r="C5130" s="5"/>
      <c r="D5130" s="5" t="s">
        <v>35</v>
      </c>
      <c r="E5130" s="3"/>
      <c r="F5130" s="4"/>
      <c r="G5130" s="4">
        <v>28052.36</v>
      </c>
    </row>
    <row r="5131" spans="1:7" x14ac:dyDescent="0.25">
      <c r="A5131" s="3"/>
      <c r="B5131" s="5"/>
      <c r="C5131" s="5"/>
      <c r="D5131" s="5" t="s">
        <v>36</v>
      </c>
      <c r="E5131" s="3"/>
      <c r="F5131" s="4"/>
      <c r="G5131" s="4">
        <v>13605394.6</v>
      </c>
    </row>
    <row r="5132" spans="1:7" x14ac:dyDescent="0.25">
      <c r="A5132" s="6" t="s">
        <v>800</v>
      </c>
      <c r="B5132" s="6" t="s">
        <v>801</v>
      </c>
      <c r="C5132" s="6"/>
      <c r="D5132" s="6" t="s">
        <v>65</v>
      </c>
      <c r="E5132" s="7">
        <v>920</v>
      </c>
      <c r="F5132" s="7"/>
      <c r="G5132" s="7"/>
    </row>
    <row r="5133" spans="1:7" customFormat="1" x14ac:dyDescent="0.25">
      <c r="F5133" s="2"/>
      <c r="G5133" s="2"/>
    </row>
    <row r="5134" spans="1:7" x14ac:dyDescent="0.25">
      <c r="A5134" s="3"/>
      <c r="B5134" s="3"/>
      <c r="C5134" s="3"/>
      <c r="D5134" s="3"/>
      <c r="E5134" s="3"/>
      <c r="F5134" s="4"/>
      <c r="G5134" s="4"/>
    </row>
    <row r="5135" spans="1:7" x14ac:dyDescent="0.25">
      <c r="A5135" s="12" t="s">
        <v>5</v>
      </c>
      <c r="B5135" s="12" t="s">
        <v>6</v>
      </c>
      <c r="C5135" s="12"/>
      <c r="D5135" s="8" t="s">
        <v>7</v>
      </c>
      <c r="E5135" s="8" t="s">
        <v>8</v>
      </c>
      <c r="F5135" s="9" t="s">
        <v>4</v>
      </c>
      <c r="G5135" s="9" t="s">
        <v>1205</v>
      </c>
    </row>
    <row r="5136" spans="1:7" x14ac:dyDescent="0.25">
      <c r="F5136" s="8" t="s">
        <v>9</v>
      </c>
      <c r="G5136" s="8" t="s">
        <v>9</v>
      </c>
    </row>
    <row r="5137" spans="1:7" customFormat="1" x14ac:dyDescent="0.25">
      <c r="F5137" s="2"/>
      <c r="G5137" s="2"/>
    </row>
    <row r="5138" spans="1:7" customFormat="1" x14ac:dyDescent="0.25">
      <c r="A5138" t="s">
        <v>318</v>
      </c>
      <c r="B5138" t="s">
        <v>319</v>
      </c>
      <c r="D5138" t="s">
        <v>65</v>
      </c>
      <c r="E5138">
        <v>1</v>
      </c>
      <c r="F5138" s="2"/>
      <c r="G5138" s="2"/>
    </row>
    <row r="5139" spans="1:7" customFormat="1" x14ac:dyDescent="0.25">
      <c r="A5139" t="s">
        <v>50</v>
      </c>
      <c r="B5139" t="s">
        <v>51</v>
      </c>
      <c r="D5139" t="s">
        <v>14</v>
      </c>
      <c r="E5139">
        <v>0.3</v>
      </c>
      <c r="F5139" s="2"/>
      <c r="G5139" s="2"/>
    </row>
    <row r="5140" spans="1:7" customFormat="1" x14ac:dyDescent="0.25">
      <c r="A5140" t="s">
        <v>52</v>
      </c>
      <c r="B5140" t="s">
        <v>53</v>
      </c>
      <c r="D5140" t="s">
        <v>14</v>
      </c>
      <c r="E5140">
        <v>0.3</v>
      </c>
      <c r="F5140" s="2">
        <v>5418</v>
      </c>
      <c r="G5140" s="2">
        <v>1625.4</v>
      </c>
    </row>
    <row r="5141" spans="1:7" customFormat="1" x14ac:dyDescent="0.25">
      <c r="A5141" t="s">
        <v>54</v>
      </c>
      <c r="B5141" t="s">
        <v>55</v>
      </c>
      <c r="D5141" t="s">
        <v>56</v>
      </c>
      <c r="E5141">
        <v>0.3</v>
      </c>
      <c r="F5141" s="2">
        <v>1543.99</v>
      </c>
      <c r="G5141" s="2">
        <v>463.2</v>
      </c>
    </row>
    <row r="5142" spans="1:7" customFormat="1" x14ac:dyDescent="0.25">
      <c r="A5142" t="s">
        <v>320</v>
      </c>
      <c r="B5142" t="s">
        <v>321</v>
      </c>
      <c r="D5142" t="s">
        <v>65</v>
      </c>
      <c r="E5142">
        <v>1.02</v>
      </c>
      <c r="F5142" s="2">
        <v>1720</v>
      </c>
      <c r="G5142" s="2">
        <v>1754.4</v>
      </c>
    </row>
    <row r="5143" spans="1:7" customFormat="1" x14ac:dyDescent="0.25">
      <c r="A5143" t="s">
        <v>322</v>
      </c>
      <c r="B5143" t="s">
        <v>323</v>
      </c>
      <c r="D5143" t="s">
        <v>76</v>
      </c>
      <c r="E5143" s="1">
        <v>390000</v>
      </c>
      <c r="F5143" s="2">
        <v>49.03</v>
      </c>
      <c r="G5143" s="2"/>
    </row>
    <row r="5144" spans="1:7" customFormat="1" x14ac:dyDescent="0.25">
      <c r="F5144" s="2"/>
      <c r="G5144" s="2"/>
    </row>
    <row r="5145" spans="1:7" x14ac:dyDescent="0.25">
      <c r="A5145" s="3"/>
      <c r="B5145" s="3"/>
      <c r="C5145" s="3"/>
      <c r="D5145" s="5" t="s">
        <v>31</v>
      </c>
      <c r="E5145" s="3"/>
      <c r="F5145" s="4"/>
      <c r="G5145" s="4">
        <v>1754.4</v>
      </c>
    </row>
    <row r="5146" spans="1:7" x14ac:dyDescent="0.25">
      <c r="A5146" s="3"/>
      <c r="B5146" s="3"/>
      <c r="C5146" s="3"/>
      <c r="D5146" s="5" t="s">
        <v>32</v>
      </c>
      <c r="E5146" s="3"/>
      <c r="F5146" s="4"/>
      <c r="G5146" s="4">
        <v>1625.4</v>
      </c>
    </row>
    <row r="5147" spans="1:7" x14ac:dyDescent="0.25">
      <c r="A5147" s="3"/>
      <c r="B5147" s="3"/>
      <c r="C5147" s="3"/>
      <c r="D5147" s="5" t="s">
        <v>33</v>
      </c>
      <c r="E5147" s="3"/>
      <c r="F5147" s="4"/>
      <c r="G5147" s="4">
        <v>463.2</v>
      </c>
    </row>
    <row r="5148" spans="1:7" x14ac:dyDescent="0.25">
      <c r="A5148" s="3"/>
      <c r="B5148" s="3"/>
      <c r="C5148" s="3"/>
      <c r="D5148" s="5" t="s">
        <v>34</v>
      </c>
      <c r="E5148" s="3"/>
      <c r="F5148" s="4"/>
      <c r="G5148" s="4">
        <v>49.03</v>
      </c>
    </row>
    <row r="5149" spans="1:7" customFormat="1" x14ac:dyDescent="0.25">
      <c r="F5149" s="2"/>
      <c r="G5149" s="2"/>
    </row>
    <row r="5150" spans="1:7" x14ac:dyDescent="0.25">
      <c r="A5150" s="3"/>
      <c r="B5150" s="5"/>
      <c r="C5150" s="5"/>
      <c r="D5150" s="5" t="s">
        <v>35</v>
      </c>
      <c r="E5150" s="3"/>
      <c r="F5150" s="4"/>
      <c r="G5150" s="4">
        <v>3892.03</v>
      </c>
    </row>
    <row r="5151" spans="1:7" x14ac:dyDescent="0.25">
      <c r="A5151" s="3"/>
      <c r="B5151" s="5"/>
      <c r="C5151" s="5"/>
      <c r="D5151" s="5" t="s">
        <v>36</v>
      </c>
      <c r="E5151" s="3"/>
      <c r="F5151" s="4"/>
      <c r="G5151" s="4">
        <v>3580667.6</v>
      </c>
    </row>
    <row r="5152" spans="1:7" x14ac:dyDescent="0.25">
      <c r="A5152" s="6" t="s">
        <v>802</v>
      </c>
      <c r="B5152" s="6" t="s">
        <v>803</v>
      </c>
      <c r="C5152" s="6"/>
      <c r="D5152" s="6" t="s">
        <v>88</v>
      </c>
      <c r="E5152" s="7">
        <v>5</v>
      </c>
      <c r="F5152" s="7"/>
      <c r="G5152" s="7"/>
    </row>
    <row r="5153" spans="1:7" customFormat="1" x14ac:dyDescent="0.25">
      <c r="F5153" s="2"/>
      <c r="G5153" s="2"/>
    </row>
    <row r="5154" spans="1:7" x14ac:dyDescent="0.25">
      <c r="A5154" s="3"/>
      <c r="B5154" s="3"/>
      <c r="C5154" s="3"/>
      <c r="D5154" s="3"/>
      <c r="E5154" s="3"/>
      <c r="F5154" s="4"/>
      <c r="G5154" s="4"/>
    </row>
    <row r="5155" spans="1:7" x14ac:dyDescent="0.25">
      <c r="A5155" s="12" t="s">
        <v>5</v>
      </c>
      <c r="B5155" s="12" t="s">
        <v>6</v>
      </c>
      <c r="C5155" s="12"/>
      <c r="D5155" s="8" t="s">
        <v>7</v>
      </c>
      <c r="E5155" s="8" t="s">
        <v>8</v>
      </c>
      <c r="F5155" s="9" t="s">
        <v>4</v>
      </c>
      <c r="G5155" s="9" t="s">
        <v>1205</v>
      </c>
    </row>
    <row r="5156" spans="1:7" x14ac:dyDescent="0.25">
      <c r="F5156" s="8" t="s">
        <v>9</v>
      </c>
      <c r="G5156" s="8" t="s">
        <v>9</v>
      </c>
    </row>
    <row r="5157" spans="1:7" customFormat="1" x14ac:dyDescent="0.25">
      <c r="F5157" s="2"/>
      <c r="G5157" s="2"/>
    </row>
    <row r="5158" spans="1:7" customFormat="1" x14ac:dyDescent="0.25">
      <c r="A5158" t="s">
        <v>357</v>
      </c>
      <c r="B5158" t="s">
        <v>358</v>
      </c>
      <c r="D5158" t="s">
        <v>88</v>
      </c>
      <c r="E5158">
        <v>1</v>
      </c>
      <c r="F5158" s="2">
        <v>118007</v>
      </c>
      <c r="G5158" s="2">
        <v>118007</v>
      </c>
    </row>
    <row r="5159" spans="1:7" customFormat="1" x14ac:dyDescent="0.25">
      <c r="F5159" s="2"/>
      <c r="G5159" s="2"/>
    </row>
    <row r="5160" spans="1:7" x14ac:dyDescent="0.25">
      <c r="A5160" s="3"/>
      <c r="B5160" s="3"/>
      <c r="C5160" s="3"/>
      <c r="D5160" s="5" t="s">
        <v>34</v>
      </c>
      <c r="E5160" s="3"/>
      <c r="F5160" s="4"/>
      <c r="G5160" s="4">
        <v>118007</v>
      </c>
    </row>
    <row r="5161" spans="1:7" customFormat="1" x14ac:dyDescent="0.25">
      <c r="F5161" s="2"/>
      <c r="G5161" s="2"/>
    </row>
    <row r="5162" spans="1:7" x14ac:dyDescent="0.25">
      <c r="A5162" s="3"/>
      <c r="B5162" s="5"/>
      <c r="C5162" s="5"/>
      <c r="D5162" s="5" t="s">
        <v>35</v>
      </c>
      <c r="E5162" s="3"/>
      <c r="F5162" s="4"/>
      <c r="G5162" s="4">
        <v>118007</v>
      </c>
    </row>
    <row r="5163" spans="1:7" x14ac:dyDescent="0.25">
      <c r="A5163" s="3"/>
      <c r="B5163" s="5"/>
      <c r="C5163" s="5"/>
      <c r="D5163" s="5" t="s">
        <v>36</v>
      </c>
      <c r="E5163" s="3"/>
      <c r="F5163" s="4"/>
      <c r="G5163" s="4">
        <v>590035</v>
      </c>
    </row>
    <row r="5164" spans="1:7" x14ac:dyDescent="0.25">
      <c r="A5164" s="6" t="s">
        <v>804</v>
      </c>
      <c r="B5164" s="6" t="s">
        <v>805</v>
      </c>
      <c r="C5164" s="6"/>
      <c r="D5164" s="6" t="s">
        <v>3</v>
      </c>
      <c r="E5164" s="7">
        <v>3.2</v>
      </c>
      <c r="F5164" s="7"/>
      <c r="G5164" s="7"/>
    </row>
    <row r="5165" spans="1:7" customFormat="1" x14ac:dyDescent="0.25">
      <c r="F5165" s="2"/>
      <c r="G5165" s="2"/>
    </row>
    <row r="5166" spans="1:7" x14ac:dyDescent="0.25">
      <c r="A5166" s="3"/>
      <c r="B5166" s="3"/>
      <c r="C5166" s="3"/>
      <c r="D5166" s="3"/>
      <c r="E5166" s="3"/>
      <c r="F5166" s="4"/>
      <c r="G5166" s="4"/>
    </row>
    <row r="5167" spans="1:7" x14ac:dyDescent="0.25">
      <c r="A5167" s="12" t="s">
        <v>5</v>
      </c>
      <c r="B5167" s="12" t="s">
        <v>6</v>
      </c>
      <c r="C5167" s="12"/>
      <c r="D5167" s="8" t="s">
        <v>7</v>
      </c>
      <c r="E5167" s="8" t="s">
        <v>8</v>
      </c>
      <c r="F5167" s="9" t="s">
        <v>4</v>
      </c>
      <c r="G5167" s="9" t="s">
        <v>1205</v>
      </c>
    </row>
    <row r="5168" spans="1:7" x14ac:dyDescent="0.25">
      <c r="F5168" s="8" t="s">
        <v>9</v>
      </c>
      <c r="G5168" s="8" t="s">
        <v>9</v>
      </c>
    </row>
    <row r="5169" spans="1:7" customFormat="1" x14ac:dyDescent="0.25">
      <c r="F5169" s="2"/>
      <c r="G5169" s="2"/>
    </row>
    <row r="5170" spans="1:7" customFormat="1" x14ac:dyDescent="0.25">
      <c r="A5170" t="s">
        <v>384</v>
      </c>
      <c r="B5170" t="s">
        <v>383</v>
      </c>
      <c r="D5170" t="s">
        <v>3</v>
      </c>
      <c r="E5170">
        <v>1</v>
      </c>
      <c r="F5170" s="2"/>
      <c r="G5170" s="2"/>
    </row>
    <row r="5171" spans="1:7" customFormat="1" x14ac:dyDescent="0.25">
      <c r="A5171" t="s">
        <v>50</v>
      </c>
      <c r="B5171" t="s">
        <v>51</v>
      </c>
      <c r="D5171" t="s">
        <v>14</v>
      </c>
      <c r="E5171">
        <v>1.1200000000000001</v>
      </c>
      <c r="F5171" s="2"/>
      <c r="G5171" s="2"/>
    </row>
    <row r="5172" spans="1:7" customFormat="1" x14ac:dyDescent="0.25">
      <c r="A5172" t="s">
        <v>52</v>
      </c>
      <c r="B5172" t="s">
        <v>53</v>
      </c>
      <c r="D5172" t="s">
        <v>14</v>
      </c>
      <c r="E5172">
        <v>1.1200000000000001</v>
      </c>
      <c r="F5172" s="2">
        <v>5418</v>
      </c>
      <c r="G5172" s="2">
        <v>6068.16</v>
      </c>
    </row>
    <row r="5173" spans="1:7" customFormat="1" x14ac:dyDescent="0.25">
      <c r="A5173" t="s">
        <v>54</v>
      </c>
      <c r="B5173" t="s">
        <v>55</v>
      </c>
      <c r="D5173" t="s">
        <v>56</v>
      </c>
      <c r="E5173">
        <v>1.1200000000000001</v>
      </c>
      <c r="F5173" s="2">
        <v>1543.99</v>
      </c>
      <c r="G5173" s="2">
        <v>1729.27</v>
      </c>
    </row>
    <row r="5174" spans="1:7" customFormat="1" x14ac:dyDescent="0.25">
      <c r="A5174" t="s">
        <v>19</v>
      </c>
      <c r="B5174" t="s">
        <v>20</v>
      </c>
      <c r="D5174" t="s">
        <v>18</v>
      </c>
      <c r="E5174">
        <v>0.5</v>
      </c>
      <c r="F5174" s="2">
        <v>17171</v>
      </c>
      <c r="G5174" s="2">
        <v>8585.5</v>
      </c>
    </row>
    <row r="5175" spans="1:7" customFormat="1" x14ac:dyDescent="0.25">
      <c r="A5175" t="s">
        <v>133</v>
      </c>
      <c r="B5175" t="s">
        <v>134</v>
      </c>
      <c r="D5175" t="s">
        <v>18</v>
      </c>
      <c r="E5175">
        <v>0.5</v>
      </c>
      <c r="F5175" s="2">
        <v>23995</v>
      </c>
      <c r="G5175" s="2">
        <v>11997.5</v>
      </c>
    </row>
    <row r="5176" spans="1:7" customFormat="1" x14ac:dyDescent="0.25">
      <c r="F5176" s="2"/>
      <c r="G5176" s="2"/>
    </row>
    <row r="5177" spans="1:7" x14ac:dyDescent="0.25">
      <c r="A5177" s="3"/>
      <c r="B5177" s="3"/>
      <c r="C5177" s="3"/>
      <c r="D5177" s="5" t="s">
        <v>32</v>
      </c>
      <c r="E5177" s="3"/>
      <c r="F5177" s="4"/>
      <c r="G5177" s="4">
        <v>6068.16</v>
      </c>
    </row>
    <row r="5178" spans="1:7" x14ac:dyDescent="0.25">
      <c r="A5178" s="3"/>
      <c r="B5178" s="3"/>
      <c r="C5178" s="3"/>
      <c r="D5178" s="5" t="s">
        <v>33</v>
      </c>
      <c r="E5178" s="3"/>
      <c r="F5178" s="4"/>
      <c r="G5178" s="4">
        <v>22312.27</v>
      </c>
    </row>
    <row r="5179" spans="1:7" customFormat="1" x14ac:dyDescent="0.25">
      <c r="F5179" s="2"/>
      <c r="G5179" s="2"/>
    </row>
    <row r="5180" spans="1:7" x14ac:dyDescent="0.25">
      <c r="A5180" s="3"/>
      <c r="B5180" s="5"/>
      <c r="C5180" s="5"/>
      <c r="D5180" s="5" t="s">
        <v>35</v>
      </c>
      <c r="E5180" s="3"/>
      <c r="F5180" s="4"/>
      <c r="G5180" s="4">
        <v>28380.43</v>
      </c>
    </row>
    <row r="5181" spans="1:7" x14ac:dyDescent="0.25">
      <c r="A5181" s="3"/>
      <c r="B5181" s="5"/>
      <c r="C5181" s="5"/>
      <c r="D5181" s="5" t="s">
        <v>36</v>
      </c>
      <c r="E5181" s="3"/>
      <c r="F5181" s="4"/>
      <c r="G5181" s="4">
        <v>90817.38</v>
      </c>
    </row>
    <row r="5182" spans="1:7" x14ac:dyDescent="0.25">
      <c r="A5182" s="6" t="s">
        <v>806</v>
      </c>
      <c r="B5182" s="6" t="s">
        <v>397</v>
      </c>
      <c r="C5182" s="6"/>
      <c r="D5182" s="6" t="s">
        <v>3</v>
      </c>
      <c r="E5182" s="7">
        <v>40</v>
      </c>
      <c r="F5182" s="7"/>
      <c r="G5182" s="7"/>
    </row>
    <row r="5183" spans="1:7" customFormat="1" x14ac:dyDescent="0.25">
      <c r="F5183" s="2"/>
      <c r="G5183" s="2"/>
    </row>
    <row r="5184" spans="1:7" x14ac:dyDescent="0.25">
      <c r="A5184" s="3"/>
      <c r="B5184" s="3"/>
      <c r="C5184" s="3"/>
      <c r="D5184" s="3"/>
      <c r="E5184" s="3"/>
      <c r="F5184" s="4"/>
      <c r="G5184" s="4"/>
    </row>
    <row r="5185" spans="1:7" x14ac:dyDescent="0.25">
      <c r="A5185" s="12" t="s">
        <v>5</v>
      </c>
      <c r="B5185" s="12" t="s">
        <v>6</v>
      </c>
      <c r="C5185" s="12"/>
      <c r="D5185" s="8" t="s">
        <v>7</v>
      </c>
      <c r="E5185" s="8" t="s">
        <v>8</v>
      </c>
      <c r="F5185" s="9" t="s">
        <v>4</v>
      </c>
      <c r="G5185" s="9" t="s">
        <v>1205</v>
      </c>
    </row>
    <row r="5186" spans="1:7" x14ac:dyDescent="0.25">
      <c r="F5186" s="8" t="s">
        <v>9</v>
      </c>
      <c r="G5186" s="8" t="s">
        <v>9</v>
      </c>
    </row>
    <row r="5187" spans="1:7" customFormat="1" x14ac:dyDescent="0.25">
      <c r="F5187" s="2"/>
      <c r="G5187" s="2"/>
    </row>
    <row r="5188" spans="1:7" customFormat="1" x14ac:dyDescent="0.25">
      <c r="A5188" t="s">
        <v>131</v>
      </c>
      <c r="B5188" t="s">
        <v>132</v>
      </c>
      <c r="D5188" t="s">
        <v>3</v>
      </c>
      <c r="E5188">
        <v>1</v>
      </c>
      <c r="F5188" s="2"/>
      <c r="G5188" s="2"/>
    </row>
    <row r="5189" spans="1:7" customFormat="1" x14ac:dyDescent="0.25">
      <c r="A5189" t="s">
        <v>12</v>
      </c>
      <c r="B5189" t="s">
        <v>13</v>
      </c>
      <c r="D5189" t="s">
        <v>14</v>
      </c>
      <c r="E5189">
        <v>0.2</v>
      </c>
      <c r="F5189" s="2"/>
      <c r="G5189" s="2"/>
    </row>
    <row r="5190" spans="1:7" customFormat="1" x14ac:dyDescent="0.25">
      <c r="A5190" t="s">
        <v>15</v>
      </c>
      <c r="B5190" t="s">
        <v>13</v>
      </c>
      <c r="D5190" t="s">
        <v>14</v>
      </c>
      <c r="E5190">
        <v>0.2</v>
      </c>
      <c r="F5190" s="2">
        <v>5209</v>
      </c>
      <c r="G5190" s="2">
        <v>1041.8</v>
      </c>
    </row>
    <row r="5191" spans="1:7" customFormat="1" x14ac:dyDescent="0.25">
      <c r="A5191" t="s">
        <v>19</v>
      </c>
      <c r="B5191" t="s">
        <v>20</v>
      </c>
      <c r="D5191" t="s">
        <v>18</v>
      </c>
      <c r="E5191">
        <v>9.0999999999999998E-2</v>
      </c>
      <c r="F5191" s="2">
        <v>17171</v>
      </c>
      <c r="G5191" s="2">
        <v>1568.28</v>
      </c>
    </row>
    <row r="5192" spans="1:7" customFormat="1" x14ac:dyDescent="0.25">
      <c r="A5192" t="s">
        <v>133</v>
      </c>
      <c r="B5192" t="s">
        <v>134</v>
      </c>
      <c r="D5192" t="s">
        <v>18</v>
      </c>
      <c r="E5192">
        <v>9.2999999999999999E-2</v>
      </c>
      <c r="F5192" s="2">
        <v>23995</v>
      </c>
      <c r="G5192" s="2">
        <v>2239.5300000000002</v>
      </c>
    </row>
    <row r="5193" spans="1:7" customFormat="1" x14ac:dyDescent="0.25">
      <c r="A5193" t="s">
        <v>21</v>
      </c>
      <c r="B5193" t="s">
        <v>22</v>
      </c>
      <c r="D5193" t="s">
        <v>23</v>
      </c>
      <c r="E5193">
        <v>1.8</v>
      </c>
      <c r="F5193" s="2">
        <v>600</v>
      </c>
      <c r="G5193" s="2">
        <v>1080</v>
      </c>
    </row>
    <row r="5194" spans="1:7" customFormat="1" x14ac:dyDescent="0.25">
      <c r="A5194" t="s">
        <v>135</v>
      </c>
      <c r="B5194" t="s">
        <v>136</v>
      </c>
      <c r="D5194" t="s">
        <v>137</v>
      </c>
      <c r="E5194">
        <v>1</v>
      </c>
      <c r="F5194" s="2">
        <v>850</v>
      </c>
      <c r="G5194" s="2">
        <v>850</v>
      </c>
    </row>
    <row r="5195" spans="1:7" customFormat="1" x14ac:dyDescent="0.25">
      <c r="F5195" s="2"/>
      <c r="G5195" s="2"/>
    </row>
    <row r="5196" spans="1:7" x14ac:dyDescent="0.25">
      <c r="A5196" s="3"/>
      <c r="B5196" s="3"/>
      <c r="C5196" s="3"/>
      <c r="D5196" s="5" t="s">
        <v>31</v>
      </c>
      <c r="E5196" s="3"/>
      <c r="F5196" s="4"/>
      <c r="G5196" s="4">
        <v>1930</v>
      </c>
    </row>
    <row r="5197" spans="1:7" x14ac:dyDescent="0.25">
      <c r="A5197" s="3"/>
      <c r="B5197" s="3"/>
      <c r="C5197" s="3"/>
      <c r="D5197" s="5" t="s">
        <v>32</v>
      </c>
      <c r="E5197" s="3"/>
      <c r="F5197" s="4"/>
      <c r="G5197" s="4">
        <v>1041.8</v>
      </c>
    </row>
    <row r="5198" spans="1:7" x14ac:dyDescent="0.25">
      <c r="A5198" s="3"/>
      <c r="B5198" s="3"/>
      <c r="C5198" s="3"/>
      <c r="D5198" s="5" t="s">
        <v>33</v>
      </c>
      <c r="E5198" s="3"/>
      <c r="F5198" s="4"/>
      <c r="G5198" s="4">
        <v>3807.81</v>
      </c>
    </row>
    <row r="5199" spans="1:7" customFormat="1" x14ac:dyDescent="0.25">
      <c r="F5199" s="2"/>
      <c r="G5199" s="2"/>
    </row>
    <row r="5200" spans="1:7" x14ac:dyDescent="0.25">
      <c r="A5200" s="3"/>
      <c r="B5200" s="5"/>
      <c r="C5200" s="5"/>
      <c r="D5200" s="5" t="s">
        <v>35</v>
      </c>
      <c r="E5200" s="3"/>
      <c r="F5200" s="4"/>
      <c r="G5200" s="4">
        <v>6779.61</v>
      </c>
    </row>
    <row r="5201" spans="1:7" x14ac:dyDescent="0.25">
      <c r="A5201" s="3"/>
      <c r="B5201" s="5"/>
      <c r="C5201" s="5"/>
      <c r="D5201" s="5" t="s">
        <v>36</v>
      </c>
      <c r="E5201" s="3"/>
      <c r="F5201" s="4"/>
      <c r="G5201" s="4">
        <v>271184.40000000002</v>
      </c>
    </row>
    <row r="5202" spans="1:7" x14ac:dyDescent="0.25">
      <c r="A5202" s="6" t="s">
        <v>807</v>
      </c>
      <c r="B5202" s="6" t="s">
        <v>683</v>
      </c>
      <c r="C5202" s="6"/>
      <c r="D5202" s="6" t="s">
        <v>3</v>
      </c>
      <c r="E5202" s="7">
        <v>5</v>
      </c>
      <c r="F5202" s="7"/>
      <c r="G5202" s="7"/>
    </row>
    <row r="5203" spans="1:7" customFormat="1" x14ac:dyDescent="0.25">
      <c r="F5203" s="2"/>
      <c r="G5203" s="2"/>
    </row>
    <row r="5204" spans="1:7" x14ac:dyDescent="0.25">
      <c r="A5204" s="3"/>
      <c r="B5204" s="3"/>
      <c r="C5204" s="3"/>
      <c r="D5204" s="3"/>
      <c r="E5204" s="3"/>
      <c r="F5204" s="4"/>
      <c r="G5204" s="4"/>
    </row>
    <row r="5205" spans="1:7" x14ac:dyDescent="0.25">
      <c r="A5205" s="12" t="s">
        <v>5</v>
      </c>
      <c r="B5205" s="12" t="s">
        <v>6</v>
      </c>
      <c r="C5205" s="12"/>
      <c r="D5205" s="8" t="s">
        <v>7</v>
      </c>
      <c r="E5205" s="8" t="s">
        <v>8</v>
      </c>
      <c r="F5205" s="9" t="s">
        <v>4</v>
      </c>
      <c r="G5205" s="9" t="s">
        <v>1205</v>
      </c>
    </row>
    <row r="5206" spans="1:7" x14ac:dyDescent="0.25">
      <c r="F5206" s="8" t="s">
        <v>9</v>
      </c>
      <c r="G5206" s="8" t="s">
        <v>9</v>
      </c>
    </row>
    <row r="5207" spans="1:7" customFormat="1" x14ac:dyDescent="0.25">
      <c r="F5207" s="2"/>
      <c r="G5207" s="2"/>
    </row>
    <row r="5208" spans="1:7" customFormat="1" x14ac:dyDescent="0.25">
      <c r="A5208" t="s">
        <v>367</v>
      </c>
      <c r="B5208" t="s">
        <v>368</v>
      </c>
      <c r="D5208" t="s">
        <v>3</v>
      </c>
      <c r="E5208">
        <v>1.2</v>
      </c>
      <c r="F5208" s="2"/>
      <c r="G5208" s="2"/>
    </row>
    <row r="5209" spans="1:7" customFormat="1" x14ac:dyDescent="0.25">
      <c r="A5209" t="s">
        <v>12</v>
      </c>
      <c r="B5209" t="s">
        <v>13</v>
      </c>
      <c r="D5209" t="s">
        <v>14</v>
      </c>
      <c r="E5209">
        <v>1.44</v>
      </c>
      <c r="F5209" s="2"/>
      <c r="G5209" s="2"/>
    </row>
    <row r="5210" spans="1:7" customFormat="1" x14ac:dyDescent="0.25">
      <c r="A5210" t="s">
        <v>15</v>
      </c>
      <c r="B5210" t="s">
        <v>13</v>
      </c>
      <c r="D5210" t="s">
        <v>14</v>
      </c>
      <c r="E5210">
        <v>1.44</v>
      </c>
      <c r="F5210" s="2">
        <v>5209</v>
      </c>
      <c r="G5210" s="2">
        <v>7500.96</v>
      </c>
    </row>
    <row r="5211" spans="1:7" customFormat="1" x14ac:dyDescent="0.25">
      <c r="A5211" t="s">
        <v>16</v>
      </c>
      <c r="B5211" t="s">
        <v>17</v>
      </c>
      <c r="D5211" t="s">
        <v>18</v>
      </c>
      <c r="E5211">
        <v>2.5000000000000001E-2</v>
      </c>
      <c r="F5211" s="2">
        <v>41904</v>
      </c>
      <c r="G5211" s="2">
        <v>1047.5999999999999</v>
      </c>
    </row>
    <row r="5212" spans="1:7" customFormat="1" x14ac:dyDescent="0.25">
      <c r="A5212" t="s">
        <v>41</v>
      </c>
      <c r="B5212" t="s">
        <v>42</v>
      </c>
      <c r="D5212" t="s">
        <v>18</v>
      </c>
      <c r="E5212">
        <v>2.5000000000000001E-2</v>
      </c>
      <c r="F5212" s="2">
        <v>23464</v>
      </c>
      <c r="G5212" s="2">
        <v>586.6</v>
      </c>
    </row>
    <row r="5213" spans="1:7" customFormat="1" x14ac:dyDescent="0.25">
      <c r="A5213" t="s">
        <v>91</v>
      </c>
      <c r="B5213" t="s">
        <v>92</v>
      </c>
      <c r="D5213" t="s">
        <v>18</v>
      </c>
      <c r="E5213">
        <v>0.45</v>
      </c>
      <c r="F5213" s="2">
        <v>3000</v>
      </c>
      <c r="G5213" s="2">
        <v>1350</v>
      </c>
    </row>
    <row r="5214" spans="1:7" customFormat="1" x14ac:dyDescent="0.25">
      <c r="A5214" t="s">
        <v>21</v>
      </c>
      <c r="B5214" t="s">
        <v>22</v>
      </c>
      <c r="D5214" t="s">
        <v>23</v>
      </c>
      <c r="E5214">
        <v>3.6</v>
      </c>
      <c r="F5214" s="2">
        <v>600</v>
      </c>
      <c r="G5214" s="2">
        <v>2160</v>
      </c>
    </row>
    <row r="5215" spans="1:7" customFormat="1" x14ac:dyDescent="0.25">
      <c r="A5215" t="s">
        <v>43</v>
      </c>
      <c r="B5215" t="s">
        <v>44</v>
      </c>
      <c r="D5215" t="s">
        <v>3</v>
      </c>
      <c r="E5215">
        <v>0.65200000000000002</v>
      </c>
      <c r="F5215" s="2">
        <v>9120</v>
      </c>
      <c r="G5215" s="2">
        <v>5942.59</v>
      </c>
    </row>
    <row r="5216" spans="1:7" customFormat="1" x14ac:dyDescent="0.25">
      <c r="A5216" t="s">
        <v>93</v>
      </c>
      <c r="B5216" t="s">
        <v>94</v>
      </c>
      <c r="D5216" t="s">
        <v>95</v>
      </c>
      <c r="E5216">
        <v>0.04</v>
      </c>
      <c r="F5216" s="2">
        <v>45000</v>
      </c>
      <c r="G5216" s="2">
        <v>1800</v>
      </c>
    </row>
    <row r="5217" spans="1:7" customFormat="1" x14ac:dyDescent="0.25">
      <c r="F5217" s="2"/>
      <c r="G5217" s="2"/>
    </row>
    <row r="5218" spans="1:7" x14ac:dyDescent="0.25">
      <c r="A5218" s="3"/>
      <c r="B5218" s="3"/>
      <c r="C5218" s="3"/>
      <c r="D5218" s="5" t="s">
        <v>31</v>
      </c>
      <c r="E5218" s="3"/>
      <c r="F5218" s="4"/>
      <c r="G5218" s="4">
        <v>8102.59</v>
      </c>
    </row>
    <row r="5219" spans="1:7" x14ac:dyDescent="0.25">
      <c r="A5219" s="3"/>
      <c r="B5219" s="3"/>
      <c r="C5219" s="3"/>
      <c r="D5219" s="5" t="s">
        <v>32</v>
      </c>
      <c r="E5219" s="3"/>
      <c r="F5219" s="4"/>
      <c r="G5219" s="4">
        <v>7500.96</v>
      </c>
    </row>
    <row r="5220" spans="1:7" x14ac:dyDescent="0.25">
      <c r="A5220" s="3"/>
      <c r="B5220" s="3"/>
      <c r="C5220" s="3"/>
      <c r="D5220" s="5" t="s">
        <v>33</v>
      </c>
      <c r="E5220" s="3"/>
      <c r="F5220" s="4"/>
      <c r="G5220" s="4">
        <v>2984.2</v>
      </c>
    </row>
    <row r="5221" spans="1:7" x14ac:dyDescent="0.25">
      <c r="A5221" s="3"/>
      <c r="B5221" s="3"/>
      <c r="C5221" s="3"/>
      <c r="D5221" s="5" t="s">
        <v>34</v>
      </c>
      <c r="E5221" s="3"/>
      <c r="F5221" s="4"/>
      <c r="G5221" s="4">
        <v>1800</v>
      </c>
    </row>
    <row r="5222" spans="1:7" customFormat="1" x14ac:dyDescent="0.25">
      <c r="F5222" s="2"/>
      <c r="G5222" s="2"/>
    </row>
    <row r="5223" spans="1:7" x14ac:dyDescent="0.25">
      <c r="A5223" s="3"/>
      <c r="B5223" s="5"/>
      <c r="C5223" s="5"/>
      <c r="D5223" s="5" t="s">
        <v>35</v>
      </c>
      <c r="E5223" s="3"/>
      <c r="F5223" s="4"/>
      <c r="G5223" s="4">
        <v>20387.75</v>
      </c>
    </row>
    <row r="5224" spans="1:7" x14ac:dyDescent="0.25">
      <c r="A5224" s="3"/>
      <c r="B5224" s="5"/>
      <c r="C5224" s="5"/>
      <c r="D5224" s="5" t="s">
        <v>36</v>
      </c>
      <c r="E5224" s="3"/>
      <c r="F5224" s="4"/>
      <c r="G5224" s="4">
        <v>101938.75</v>
      </c>
    </row>
    <row r="5225" spans="1:7" x14ac:dyDescent="0.25">
      <c r="A5225" s="6" t="s">
        <v>808</v>
      </c>
      <c r="B5225" s="6" t="s">
        <v>399</v>
      </c>
      <c r="C5225" s="6"/>
      <c r="D5225" s="6" t="s">
        <v>3</v>
      </c>
      <c r="E5225" s="7">
        <v>1</v>
      </c>
      <c r="F5225" s="7"/>
      <c r="G5225" s="7"/>
    </row>
    <row r="5226" spans="1:7" customFormat="1" x14ac:dyDescent="0.25">
      <c r="F5226" s="2"/>
      <c r="G5226" s="2"/>
    </row>
    <row r="5227" spans="1:7" x14ac:dyDescent="0.25">
      <c r="A5227" s="3"/>
      <c r="B5227" s="3"/>
      <c r="C5227" s="3"/>
      <c r="D5227" s="3"/>
      <c r="E5227" s="3"/>
      <c r="F5227" s="4"/>
      <c r="G5227" s="4"/>
    </row>
    <row r="5228" spans="1:7" x14ac:dyDescent="0.25">
      <c r="A5228" s="12" t="s">
        <v>5</v>
      </c>
      <c r="B5228" s="12" t="s">
        <v>6</v>
      </c>
      <c r="C5228" s="12"/>
      <c r="D5228" s="8" t="s">
        <v>7</v>
      </c>
      <c r="E5228" s="8" t="s">
        <v>8</v>
      </c>
      <c r="F5228" s="9" t="s">
        <v>4</v>
      </c>
      <c r="G5228" s="9" t="s">
        <v>1205</v>
      </c>
    </row>
    <row r="5229" spans="1:7" x14ac:dyDescent="0.25">
      <c r="F5229" s="8" t="s">
        <v>9</v>
      </c>
      <c r="G5229" s="8" t="s">
        <v>9</v>
      </c>
    </row>
    <row r="5230" spans="1:7" customFormat="1" x14ac:dyDescent="0.25">
      <c r="F5230" s="2"/>
      <c r="G5230" s="2"/>
    </row>
    <row r="5231" spans="1:7" customFormat="1" x14ac:dyDescent="0.25">
      <c r="A5231" t="s">
        <v>150</v>
      </c>
      <c r="B5231" t="s">
        <v>151</v>
      </c>
      <c r="D5231" t="s">
        <v>3</v>
      </c>
      <c r="E5231">
        <v>1.2</v>
      </c>
      <c r="F5231" s="2"/>
      <c r="G5231" s="2"/>
    </row>
    <row r="5232" spans="1:7" customFormat="1" x14ac:dyDescent="0.25">
      <c r="A5232" t="s">
        <v>50</v>
      </c>
      <c r="B5232" t="s">
        <v>51</v>
      </c>
      <c r="D5232" t="s">
        <v>14</v>
      </c>
      <c r="E5232">
        <v>3.6</v>
      </c>
      <c r="F5232" s="2"/>
      <c r="G5232" s="2"/>
    </row>
    <row r="5233" spans="1:7" customFormat="1" x14ac:dyDescent="0.25">
      <c r="A5233" t="s">
        <v>52</v>
      </c>
      <c r="B5233" t="s">
        <v>53</v>
      </c>
      <c r="D5233" t="s">
        <v>14</v>
      </c>
      <c r="E5233">
        <v>3.6</v>
      </c>
      <c r="F5233" s="2">
        <v>5418</v>
      </c>
      <c r="G5233" s="2">
        <v>19504.8</v>
      </c>
    </row>
    <row r="5234" spans="1:7" customFormat="1" x14ac:dyDescent="0.25">
      <c r="A5234" t="s">
        <v>54</v>
      </c>
      <c r="B5234" t="s">
        <v>55</v>
      </c>
      <c r="D5234" t="s">
        <v>56</v>
      </c>
      <c r="E5234">
        <v>3.6</v>
      </c>
      <c r="F5234" s="2">
        <v>1543.99</v>
      </c>
      <c r="G5234" s="2">
        <v>5558.36</v>
      </c>
    </row>
    <row r="5235" spans="1:7" customFormat="1" x14ac:dyDescent="0.25">
      <c r="A5235" t="s">
        <v>152</v>
      </c>
      <c r="B5235" t="s">
        <v>153</v>
      </c>
      <c r="D5235" t="s">
        <v>88</v>
      </c>
      <c r="E5235">
        <v>12</v>
      </c>
      <c r="F5235" s="2">
        <v>350</v>
      </c>
      <c r="G5235" s="2">
        <v>4200</v>
      </c>
    </row>
    <row r="5236" spans="1:7" customFormat="1" x14ac:dyDescent="0.25">
      <c r="A5236" t="s">
        <v>154</v>
      </c>
      <c r="B5236" t="s">
        <v>155</v>
      </c>
      <c r="D5236" t="s">
        <v>3</v>
      </c>
      <c r="E5236">
        <v>1.2</v>
      </c>
      <c r="F5236" s="2">
        <v>43300</v>
      </c>
      <c r="G5236" s="2">
        <v>51960</v>
      </c>
    </row>
    <row r="5237" spans="1:7" customFormat="1" x14ac:dyDescent="0.25">
      <c r="F5237" s="2"/>
      <c r="G5237" s="2"/>
    </row>
    <row r="5238" spans="1:7" x14ac:dyDescent="0.25">
      <c r="A5238" s="3"/>
      <c r="B5238" s="3"/>
      <c r="C5238" s="3"/>
      <c r="D5238" s="5" t="s">
        <v>31</v>
      </c>
      <c r="E5238" s="3"/>
      <c r="F5238" s="4"/>
      <c r="G5238" s="4">
        <v>56160</v>
      </c>
    </row>
    <row r="5239" spans="1:7" x14ac:dyDescent="0.25">
      <c r="A5239" s="3"/>
      <c r="B5239" s="3"/>
      <c r="C5239" s="3"/>
      <c r="D5239" s="5" t="s">
        <v>32</v>
      </c>
      <c r="E5239" s="3"/>
      <c r="F5239" s="4"/>
      <c r="G5239" s="4">
        <v>19504.8</v>
      </c>
    </row>
    <row r="5240" spans="1:7" x14ac:dyDescent="0.25">
      <c r="A5240" s="3"/>
      <c r="B5240" s="3"/>
      <c r="C5240" s="3"/>
      <c r="D5240" s="5" t="s">
        <v>33</v>
      </c>
      <c r="E5240" s="3"/>
      <c r="F5240" s="4"/>
      <c r="G5240" s="4">
        <v>5558.36</v>
      </c>
    </row>
    <row r="5241" spans="1:7" customFormat="1" x14ac:dyDescent="0.25">
      <c r="F5241" s="2"/>
      <c r="G5241" s="2"/>
    </row>
    <row r="5242" spans="1:7" x14ac:dyDescent="0.25">
      <c r="A5242" s="3"/>
      <c r="B5242" s="5"/>
      <c r="C5242" s="5"/>
      <c r="D5242" s="5" t="s">
        <v>35</v>
      </c>
      <c r="E5242" s="3"/>
      <c r="F5242" s="4"/>
      <c r="G5242" s="4">
        <v>81223.16</v>
      </c>
    </row>
    <row r="5243" spans="1:7" x14ac:dyDescent="0.25">
      <c r="A5243" s="3"/>
      <c r="B5243" s="5"/>
      <c r="C5243" s="5"/>
      <c r="D5243" s="5" t="s">
        <v>36</v>
      </c>
      <c r="E5243" s="3"/>
      <c r="F5243" s="4"/>
      <c r="G5243" s="4">
        <v>81223.16</v>
      </c>
    </row>
    <row r="5244" spans="1:7" x14ac:dyDescent="0.25">
      <c r="A5244" s="6" t="s">
        <v>809</v>
      </c>
      <c r="B5244" s="6" t="s">
        <v>401</v>
      </c>
      <c r="C5244" s="6"/>
      <c r="D5244" s="6" t="s">
        <v>65</v>
      </c>
      <c r="E5244" s="7">
        <v>7150</v>
      </c>
      <c r="F5244" s="7"/>
      <c r="G5244" s="7"/>
    </row>
    <row r="5245" spans="1:7" customFormat="1" x14ac:dyDescent="0.25">
      <c r="F5245" s="2"/>
      <c r="G5245" s="2"/>
    </row>
    <row r="5246" spans="1:7" x14ac:dyDescent="0.25">
      <c r="A5246" s="3"/>
      <c r="B5246" s="3"/>
      <c r="C5246" s="3"/>
      <c r="D5246" s="3"/>
      <c r="E5246" s="3"/>
      <c r="F5246" s="4"/>
      <c r="G5246" s="4"/>
    </row>
    <row r="5247" spans="1:7" x14ac:dyDescent="0.25">
      <c r="A5247" s="12" t="s">
        <v>5</v>
      </c>
      <c r="B5247" s="12" t="s">
        <v>6</v>
      </c>
      <c r="C5247" s="12"/>
      <c r="D5247" s="8" t="s">
        <v>7</v>
      </c>
      <c r="E5247" s="8" t="s">
        <v>8</v>
      </c>
      <c r="F5247" s="9" t="s">
        <v>4</v>
      </c>
      <c r="G5247" s="9" t="s">
        <v>1205</v>
      </c>
    </row>
    <row r="5248" spans="1:7" x14ac:dyDescent="0.25">
      <c r="F5248" s="8" t="s">
        <v>9</v>
      </c>
      <c r="G5248" s="8" t="s">
        <v>9</v>
      </c>
    </row>
    <row r="5249" spans="1:7" customFormat="1" x14ac:dyDescent="0.25">
      <c r="F5249" s="2"/>
      <c r="G5249" s="2"/>
    </row>
    <row r="5250" spans="1:7" customFormat="1" x14ac:dyDescent="0.25">
      <c r="A5250" t="s">
        <v>213</v>
      </c>
      <c r="B5250" t="s">
        <v>214</v>
      </c>
      <c r="D5250" t="s">
        <v>65</v>
      </c>
      <c r="E5250">
        <v>1</v>
      </c>
      <c r="F5250" s="2"/>
      <c r="G5250" s="2"/>
    </row>
    <row r="5251" spans="1:7" customFormat="1" x14ac:dyDescent="0.25">
      <c r="A5251" t="s">
        <v>215</v>
      </c>
      <c r="B5251" t="s">
        <v>216</v>
      </c>
      <c r="D5251" t="s">
        <v>14</v>
      </c>
      <c r="E5251">
        <v>4.4999999999999998E-2</v>
      </c>
      <c r="F5251" s="2"/>
      <c r="G5251" s="2"/>
    </row>
    <row r="5252" spans="1:7" customFormat="1" x14ac:dyDescent="0.25">
      <c r="A5252" t="s">
        <v>217</v>
      </c>
      <c r="B5252" t="s">
        <v>218</v>
      </c>
      <c r="D5252" t="s">
        <v>14</v>
      </c>
      <c r="E5252">
        <v>4.4999999999999998E-2</v>
      </c>
      <c r="F5252" s="2">
        <v>5418</v>
      </c>
      <c r="G5252" s="2">
        <v>243.81</v>
      </c>
    </row>
    <row r="5253" spans="1:7" customFormat="1" x14ac:dyDescent="0.25">
      <c r="A5253" t="s">
        <v>54</v>
      </c>
      <c r="B5253" t="s">
        <v>55</v>
      </c>
      <c r="D5253" t="s">
        <v>56</v>
      </c>
      <c r="E5253">
        <v>4.4999999999999998E-2</v>
      </c>
      <c r="F5253" s="2">
        <v>1543.99</v>
      </c>
      <c r="G5253" s="2">
        <v>69.48</v>
      </c>
    </row>
    <row r="5254" spans="1:7" customFormat="1" x14ac:dyDescent="0.25">
      <c r="A5254" t="s">
        <v>219</v>
      </c>
      <c r="B5254" t="s">
        <v>220</v>
      </c>
      <c r="D5254" t="s">
        <v>65</v>
      </c>
      <c r="E5254">
        <v>1.05</v>
      </c>
      <c r="F5254" s="2">
        <v>480</v>
      </c>
      <c r="G5254" s="2">
        <v>504</v>
      </c>
    </row>
    <row r="5255" spans="1:7" customFormat="1" x14ac:dyDescent="0.25">
      <c r="A5255" t="s">
        <v>221</v>
      </c>
      <c r="B5255" t="s">
        <v>222</v>
      </c>
      <c r="D5255" t="s">
        <v>65</v>
      </c>
      <c r="E5255">
        <v>0.01</v>
      </c>
      <c r="F5255" s="2">
        <v>670</v>
      </c>
      <c r="G5255" s="2">
        <v>6.7</v>
      </c>
    </row>
    <row r="5256" spans="1:7" customFormat="1" x14ac:dyDescent="0.25">
      <c r="A5256" t="s">
        <v>223</v>
      </c>
      <c r="B5256" t="s">
        <v>224</v>
      </c>
      <c r="D5256" t="s">
        <v>76</v>
      </c>
      <c r="E5256" s="1">
        <v>390000</v>
      </c>
      <c r="F5256" s="2">
        <v>12.63</v>
      </c>
      <c r="G5256" s="2"/>
    </row>
    <row r="5257" spans="1:7" customFormat="1" x14ac:dyDescent="0.25">
      <c r="F5257" s="2"/>
      <c r="G5257" s="2"/>
    </row>
    <row r="5258" spans="1:7" x14ac:dyDescent="0.25">
      <c r="A5258" s="3"/>
      <c r="B5258" s="3"/>
      <c r="C5258" s="3"/>
      <c r="D5258" s="5" t="s">
        <v>31</v>
      </c>
      <c r="E5258" s="3"/>
      <c r="F5258" s="4"/>
      <c r="G5258" s="4">
        <v>510.7</v>
      </c>
    </row>
    <row r="5259" spans="1:7" x14ac:dyDescent="0.25">
      <c r="A5259" s="3"/>
      <c r="B5259" s="3"/>
      <c r="C5259" s="3"/>
      <c r="D5259" s="5" t="s">
        <v>32</v>
      </c>
      <c r="E5259" s="3"/>
      <c r="F5259" s="4"/>
      <c r="G5259" s="4">
        <v>243.81</v>
      </c>
    </row>
    <row r="5260" spans="1:7" x14ac:dyDescent="0.25">
      <c r="A5260" s="3"/>
      <c r="B5260" s="3"/>
      <c r="C5260" s="3"/>
      <c r="D5260" s="5" t="s">
        <v>33</v>
      </c>
      <c r="E5260" s="3"/>
      <c r="F5260" s="4"/>
      <c r="G5260" s="4">
        <v>69.48</v>
      </c>
    </row>
    <row r="5261" spans="1:7" x14ac:dyDescent="0.25">
      <c r="A5261" s="3"/>
      <c r="B5261" s="3"/>
      <c r="C5261" s="3"/>
      <c r="D5261" s="5" t="s">
        <v>34</v>
      </c>
      <c r="E5261" s="3"/>
      <c r="F5261" s="4"/>
      <c r="G5261" s="4">
        <v>12.63</v>
      </c>
    </row>
    <row r="5262" spans="1:7" customFormat="1" x14ac:dyDescent="0.25">
      <c r="F5262" s="2"/>
      <c r="G5262" s="2"/>
    </row>
    <row r="5263" spans="1:7" x14ac:dyDescent="0.25">
      <c r="A5263" s="3"/>
      <c r="B5263" s="5"/>
      <c r="C5263" s="5"/>
      <c r="D5263" s="5" t="s">
        <v>35</v>
      </c>
      <c r="E5263" s="3"/>
      <c r="F5263" s="4"/>
      <c r="G5263" s="4">
        <v>836.62</v>
      </c>
    </row>
    <row r="5264" spans="1:7" x14ac:dyDescent="0.25">
      <c r="A5264" s="3"/>
      <c r="B5264" s="5"/>
      <c r="C5264" s="5"/>
      <c r="D5264" s="5" t="s">
        <v>36</v>
      </c>
      <c r="E5264" s="3"/>
      <c r="F5264" s="4"/>
      <c r="G5264" s="4">
        <v>5981833</v>
      </c>
    </row>
    <row r="5265" spans="1:7" x14ac:dyDescent="0.25">
      <c r="A5265" s="6" t="s">
        <v>810</v>
      </c>
      <c r="B5265" s="6" t="s">
        <v>403</v>
      </c>
      <c r="C5265" s="6"/>
      <c r="D5265" s="6" t="s">
        <v>88</v>
      </c>
      <c r="E5265" s="7">
        <v>265</v>
      </c>
      <c r="F5265" s="7"/>
      <c r="G5265" s="7"/>
    </row>
    <row r="5266" spans="1:7" customFormat="1" x14ac:dyDescent="0.25">
      <c r="F5266" s="2"/>
      <c r="G5266" s="2"/>
    </row>
    <row r="5267" spans="1:7" x14ac:dyDescent="0.25">
      <c r="A5267" s="3"/>
      <c r="B5267" s="3"/>
      <c r="C5267" s="3"/>
      <c r="D5267" s="3"/>
      <c r="E5267" s="3"/>
      <c r="F5267" s="4"/>
      <c r="G5267" s="4"/>
    </row>
    <row r="5268" spans="1:7" x14ac:dyDescent="0.25">
      <c r="A5268" s="12" t="s">
        <v>5</v>
      </c>
      <c r="B5268" s="12" t="s">
        <v>6</v>
      </c>
      <c r="C5268" s="12"/>
      <c r="D5268" s="8" t="s">
        <v>7</v>
      </c>
      <c r="E5268" s="8" t="s">
        <v>8</v>
      </c>
      <c r="F5268" s="9" t="s">
        <v>4</v>
      </c>
      <c r="G5268" s="9" t="s">
        <v>1205</v>
      </c>
    </row>
    <row r="5269" spans="1:7" x14ac:dyDescent="0.25">
      <c r="F5269" s="8" t="s">
        <v>9</v>
      </c>
      <c r="G5269" s="8" t="s">
        <v>9</v>
      </c>
    </row>
    <row r="5270" spans="1:7" customFormat="1" x14ac:dyDescent="0.25">
      <c r="F5270" s="2"/>
      <c r="G5270" s="2"/>
    </row>
    <row r="5271" spans="1:7" customFormat="1" x14ac:dyDescent="0.25">
      <c r="A5271" t="s">
        <v>188</v>
      </c>
      <c r="B5271" t="s">
        <v>189</v>
      </c>
      <c r="D5271" t="s">
        <v>88</v>
      </c>
      <c r="E5271">
        <v>1</v>
      </c>
      <c r="F5271" s="2"/>
      <c r="G5271" s="2"/>
    </row>
    <row r="5272" spans="1:7" customFormat="1" x14ac:dyDescent="0.25">
      <c r="A5272" t="s">
        <v>190</v>
      </c>
      <c r="B5272" t="s">
        <v>191</v>
      </c>
      <c r="D5272" t="s">
        <v>14</v>
      </c>
      <c r="E5272">
        <v>2.5</v>
      </c>
      <c r="F5272" s="2"/>
      <c r="G5272" s="2"/>
    </row>
    <row r="5273" spans="1:7" customFormat="1" x14ac:dyDescent="0.25">
      <c r="A5273" t="s">
        <v>192</v>
      </c>
      <c r="B5273" t="s">
        <v>191</v>
      </c>
      <c r="D5273" t="s">
        <v>14</v>
      </c>
      <c r="E5273">
        <v>2.5</v>
      </c>
      <c r="F5273" s="2">
        <v>5418</v>
      </c>
      <c r="G5273" s="2">
        <v>13545</v>
      </c>
    </row>
    <row r="5274" spans="1:7" customFormat="1" x14ac:dyDescent="0.25">
      <c r="A5274" t="s">
        <v>54</v>
      </c>
      <c r="B5274" t="s">
        <v>55</v>
      </c>
      <c r="D5274" t="s">
        <v>56</v>
      </c>
      <c r="E5274">
        <v>2.5</v>
      </c>
      <c r="F5274" s="2">
        <v>1543.99</v>
      </c>
      <c r="G5274" s="2">
        <v>3859.98</v>
      </c>
    </row>
    <row r="5275" spans="1:7" customFormat="1" x14ac:dyDescent="0.25">
      <c r="A5275" t="s">
        <v>193</v>
      </c>
      <c r="B5275" t="s">
        <v>194</v>
      </c>
      <c r="D5275" t="s">
        <v>88</v>
      </c>
      <c r="E5275">
        <v>0.26300000000000001</v>
      </c>
      <c r="F5275" s="2">
        <v>12500</v>
      </c>
      <c r="G5275" s="2">
        <v>3281.25</v>
      </c>
    </row>
    <row r="5276" spans="1:7" customFormat="1" x14ac:dyDescent="0.25">
      <c r="A5276" t="s">
        <v>195</v>
      </c>
      <c r="B5276" t="s">
        <v>196</v>
      </c>
      <c r="D5276" t="s">
        <v>88</v>
      </c>
      <c r="E5276">
        <v>1</v>
      </c>
      <c r="F5276" s="2">
        <v>200</v>
      </c>
      <c r="G5276" s="2">
        <v>200</v>
      </c>
    </row>
    <row r="5277" spans="1:7" customFormat="1" x14ac:dyDescent="0.25">
      <c r="A5277" t="s">
        <v>197</v>
      </c>
      <c r="B5277" t="s">
        <v>198</v>
      </c>
      <c r="D5277" t="s">
        <v>79</v>
      </c>
      <c r="E5277">
        <v>4</v>
      </c>
      <c r="F5277" s="2">
        <v>60</v>
      </c>
      <c r="G5277" s="2">
        <v>240</v>
      </c>
    </row>
    <row r="5278" spans="1:7" customFormat="1" x14ac:dyDescent="0.25">
      <c r="A5278" t="s">
        <v>199</v>
      </c>
      <c r="B5278" t="s">
        <v>200</v>
      </c>
      <c r="D5278" t="s">
        <v>65</v>
      </c>
      <c r="E5278">
        <v>0.05</v>
      </c>
      <c r="F5278" s="2">
        <v>1200</v>
      </c>
      <c r="G5278" s="2">
        <v>60</v>
      </c>
    </row>
    <row r="5279" spans="1:7" customFormat="1" x14ac:dyDescent="0.25">
      <c r="A5279" t="s">
        <v>201</v>
      </c>
      <c r="B5279" t="s">
        <v>202</v>
      </c>
      <c r="D5279" t="s">
        <v>76</v>
      </c>
      <c r="E5279">
        <v>1E-3</v>
      </c>
      <c r="F5279" s="2">
        <v>390000</v>
      </c>
      <c r="G5279" s="2">
        <v>338.14</v>
      </c>
    </row>
    <row r="5280" spans="1:7" customFormat="1" x14ac:dyDescent="0.25">
      <c r="F5280" s="2"/>
      <c r="G5280" s="2"/>
    </row>
    <row r="5281" spans="1:7" x14ac:dyDescent="0.25">
      <c r="A5281" s="3"/>
      <c r="B5281" s="3"/>
      <c r="C5281" s="3"/>
      <c r="D5281" s="5" t="s">
        <v>31</v>
      </c>
      <c r="E5281" s="3"/>
      <c r="F5281" s="4"/>
      <c r="G5281" s="4">
        <v>3781.25</v>
      </c>
    </row>
    <row r="5282" spans="1:7" x14ac:dyDescent="0.25">
      <c r="A5282" s="3"/>
      <c r="B5282" s="3"/>
      <c r="C5282" s="3"/>
      <c r="D5282" s="5" t="s">
        <v>32</v>
      </c>
      <c r="E5282" s="3"/>
      <c r="F5282" s="4"/>
      <c r="G5282" s="4">
        <v>13545</v>
      </c>
    </row>
    <row r="5283" spans="1:7" x14ac:dyDescent="0.25">
      <c r="A5283" s="3"/>
      <c r="B5283" s="3"/>
      <c r="C5283" s="3"/>
      <c r="D5283" s="5" t="s">
        <v>33</v>
      </c>
      <c r="E5283" s="3"/>
      <c r="F5283" s="4"/>
      <c r="G5283" s="4">
        <v>3859.98</v>
      </c>
    </row>
    <row r="5284" spans="1:7" x14ac:dyDescent="0.25">
      <c r="A5284" s="3"/>
      <c r="B5284" s="3"/>
      <c r="C5284" s="3"/>
      <c r="D5284" s="5" t="s">
        <v>34</v>
      </c>
      <c r="E5284" s="3"/>
      <c r="F5284" s="4"/>
      <c r="G5284" s="4">
        <v>338.14</v>
      </c>
    </row>
    <row r="5285" spans="1:7" customFormat="1" x14ac:dyDescent="0.25">
      <c r="F5285" s="2"/>
      <c r="G5285" s="2"/>
    </row>
    <row r="5286" spans="1:7" x14ac:dyDescent="0.25">
      <c r="A5286" s="3"/>
      <c r="B5286" s="5"/>
      <c r="C5286" s="5"/>
      <c r="D5286" s="5" t="s">
        <v>35</v>
      </c>
      <c r="E5286" s="3"/>
      <c r="F5286" s="4"/>
      <c r="G5286" s="4">
        <v>21524.37</v>
      </c>
    </row>
    <row r="5287" spans="1:7" x14ac:dyDescent="0.25">
      <c r="A5287" s="3"/>
      <c r="B5287" s="5"/>
      <c r="C5287" s="5"/>
      <c r="D5287" s="5" t="s">
        <v>36</v>
      </c>
      <c r="E5287" s="3"/>
      <c r="F5287" s="4"/>
      <c r="G5287" s="4">
        <v>5703958.0499999998</v>
      </c>
    </row>
    <row r="5288" spans="1:7" x14ac:dyDescent="0.25">
      <c r="A5288" s="6" t="s">
        <v>811</v>
      </c>
      <c r="B5288" s="6" t="s">
        <v>449</v>
      </c>
      <c r="C5288" s="6"/>
      <c r="D5288" s="6" t="s">
        <v>3</v>
      </c>
      <c r="E5288" s="7">
        <v>65</v>
      </c>
      <c r="F5288" s="7"/>
      <c r="G5288" s="7"/>
    </row>
    <row r="5289" spans="1:7" customFormat="1" x14ac:dyDescent="0.25">
      <c r="F5289" s="2"/>
      <c r="G5289" s="2"/>
    </row>
    <row r="5290" spans="1:7" x14ac:dyDescent="0.25">
      <c r="A5290" s="3"/>
      <c r="B5290" s="3"/>
      <c r="C5290" s="3"/>
      <c r="D5290" s="3"/>
      <c r="E5290" s="3"/>
      <c r="F5290" s="4"/>
      <c r="G5290" s="4"/>
    </row>
    <row r="5291" spans="1:7" x14ac:dyDescent="0.25">
      <c r="A5291" s="12" t="s">
        <v>5</v>
      </c>
      <c r="B5291" s="12" t="s">
        <v>6</v>
      </c>
      <c r="C5291" s="12"/>
      <c r="D5291" s="8" t="s">
        <v>7</v>
      </c>
      <c r="E5291" s="8" t="s">
        <v>8</v>
      </c>
      <c r="F5291" s="9" t="s">
        <v>4</v>
      </c>
      <c r="G5291" s="9" t="s">
        <v>1205</v>
      </c>
    </row>
    <row r="5292" spans="1:7" x14ac:dyDescent="0.25">
      <c r="F5292" s="8" t="s">
        <v>9</v>
      </c>
      <c r="G5292" s="8" t="s">
        <v>9</v>
      </c>
    </row>
    <row r="5293" spans="1:7" customFormat="1" x14ac:dyDescent="0.25">
      <c r="F5293" s="2"/>
      <c r="G5293" s="2"/>
    </row>
    <row r="5294" spans="1:7" customFormat="1" x14ac:dyDescent="0.25">
      <c r="A5294" t="s">
        <v>158</v>
      </c>
      <c r="B5294" t="s">
        <v>159</v>
      </c>
      <c r="D5294" t="s">
        <v>88</v>
      </c>
      <c r="E5294">
        <v>1</v>
      </c>
      <c r="F5294" s="2"/>
      <c r="G5294" s="2"/>
    </row>
    <row r="5295" spans="1:7" customFormat="1" x14ac:dyDescent="0.25">
      <c r="A5295" t="s">
        <v>50</v>
      </c>
      <c r="B5295" t="s">
        <v>51</v>
      </c>
      <c r="D5295" t="s">
        <v>14</v>
      </c>
      <c r="E5295">
        <v>2.4</v>
      </c>
      <c r="F5295" s="2"/>
      <c r="G5295" s="2"/>
    </row>
    <row r="5296" spans="1:7" customFormat="1" x14ac:dyDescent="0.25">
      <c r="A5296" t="s">
        <v>52</v>
      </c>
      <c r="B5296" t="s">
        <v>53</v>
      </c>
      <c r="D5296" t="s">
        <v>14</v>
      </c>
      <c r="E5296">
        <v>2.4</v>
      </c>
      <c r="F5296" s="2">
        <v>5418</v>
      </c>
      <c r="G5296" s="2">
        <v>13003.2</v>
      </c>
    </row>
    <row r="5297" spans="1:7" customFormat="1" x14ac:dyDescent="0.25">
      <c r="A5297" t="s">
        <v>54</v>
      </c>
      <c r="B5297" t="s">
        <v>55</v>
      </c>
      <c r="D5297" t="s">
        <v>56</v>
      </c>
      <c r="E5297">
        <v>2.4</v>
      </c>
      <c r="F5297" s="2">
        <v>1543.99</v>
      </c>
      <c r="G5297" s="2">
        <v>3705.58</v>
      </c>
    </row>
    <row r="5298" spans="1:7" customFormat="1" x14ac:dyDescent="0.25">
      <c r="A5298" t="s">
        <v>160</v>
      </c>
      <c r="B5298" t="s">
        <v>161</v>
      </c>
      <c r="D5298" t="s">
        <v>18</v>
      </c>
      <c r="E5298">
        <v>0.33300000000000002</v>
      </c>
      <c r="F5298" s="2"/>
      <c r="G5298" s="2"/>
    </row>
    <row r="5299" spans="1:7" customFormat="1" x14ac:dyDescent="0.25">
      <c r="A5299" t="s">
        <v>162</v>
      </c>
      <c r="B5299" t="s">
        <v>163</v>
      </c>
      <c r="D5299" t="s">
        <v>164</v>
      </c>
      <c r="E5299">
        <v>7.0000000000000001E-3</v>
      </c>
      <c r="F5299" s="2">
        <v>84000</v>
      </c>
      <c r="G5299" s="2">
        <v>559.44000000000005</v>
      </c>
    </row>
    <row r="5300" spans="1:7" customFormat="1" x14ac:dyDescent="0.25">
      <c r="A5300" t="s">
        <v>165</v>
      </c>
      <c r="B5300" t="s">
        <v>166</v>
      </c>
      <c r="D5300" t="s">
        <v>3</v>
      </c>
      <c r="E5300">
        <v>1.05</v>
      </c>
      <c r="F5300" s="2">
        <v>50500</v>
      </c>
      <c r="G5300" s="2">
        <v>53025</v>
      </c>
    </row>
    <row r="5301" spans="1:7" customFormat="1" x14ac:dyDescent="0.25">
      <c r="A5301" t="s">
        <v>167</v>
      </c>
      <c r="B5301" t="s">
        <v>168</v>
      </c>
      <c r="D5301" t="s">
        <v>3</v>
      </c>
      <c r="E5301">
        <v>1.05</v>
      </c>
      <c r="F5301" s="2">
        <v>8500</v>
      </c>
      <c r="G5301" s="2">
        <v>8925</v>
      </c>
    </row>
    <row r="5302" spans="1:7" customFormat="1" x14ac:dyDescent="0.25">
      <c r="A5302" t="s">
        <v>169</v>
      </c>
      <c r="B5302" t="s">
        <v>170</v>
      </c>
      <c r="D5302" t="s">
        <v>171</v>
      </c>
      <c r="E5302">
        <v>0.2</v>
      </c>
      <c r="F5302" s="2">
        <v>1799</v>
      </c>
      <c r="G5302" s="2">
        <v>359.8</v>
      </c>
    </row>
    <row r="5303" spans="1:7" customFormat="1" x14ac:dyDescent="0.25">
      <c r="A5303" t="s">
        <v>172</v>
      </c>
      <c r="B5303" t="s">
        <v>173</v>
      </c>
      <c r="D5303" t="s">
        <v>174</v>
      </c>
      <c r="E5303">
        <v>0.02</v>
      </c>
      <c r="F5303" s="2">
        <v>95000</v>
      </c>
      <c r="G5303" s="2">
        <v>1900</v>
      </c>
    </row>
    <row r="5304" spans="1:7" customFormat="1" x14ac:dyDescent="0.25">
      <c r="F5304" s="2"/>
      <c r="G5304" s="2"/>
    </row>
    <row r="5305" spans="1:7" x14ac:dyDescent="0.25">
      <c r="A5305" s="3"/>
      <c r="B5305" s="3"/>
      <c r="C5305" s="3"/>
      <c r="D5305" s="5" t="s">
        <v>31</v>
      </c>
      <c r="E5305" s="3"/>
      <c r="F5305" s="4"/>
      <c r="G5305" s="4">
        <v>64209.8</v>
      </c>
    </row>
    <row r="5306" spans="1:7" x14ac:dyDescent="0.25">
      <c r="A5306" s="3"/>
      <c r="B5306" s="3"/>
      <c r="C5306" s="3"/>
      <c r="D5306" s="5" t="s">
        <v>32</v>
      </c>
      <c r="E5306" s="3"/>
      <c r="F5306" s="4"/>
      <c r="G5306" s="4">
        <v>13003.2</v>
      </c>
    </row>
    <row r="5307" spans="1:7" x14ac:dyDescent="0.25">
      <c r="A5307" s="3"/>
      <c r="B5307" s="3"/>
      <c r="C5307" s="3"/>
      <c r="D5307" s="5" t="s">
        <v>33</v>
      </c>
      <c r="E5307" s="3"/>
      <c r="F5307" s="4"/>
      <c r="G5307" s="4">
        <v>4265.0200000000004</v>
      </c>
    </row>
    <row r="5308" spans="1:7" customFormat="1" x14ac:dyDescent="0.25">
      <c r="F5308" s="2"/>
      <c r="G5308" s="2"/>
    </row>
    <row r="5309" spans="1:7" x14ac:dyDescent="0.25">
      <c r="A5309" s="3"/>
      <c r="B5309" s="5"/>
      <c r="C5309" s="5"/>
      <c r="D5309" s="5" t="s">
        <v>35</v>
      </c>
      <c r="E5309" s="3"/>
      <c r="F5309" s="4"/>
      <c r="G5309" s="4">
        <v>81478.58</v>
      </c>
    </row>
    <row r="5310" spans="1:7" x14ac:dyDescent="0.25">
      <c r="A5310" s="3"/>
      <c r="B5310" s="5"/>
      <c r="C5310" s="5"/>
      <c r="D5310" s="5" t="s">
        <v>36</v>
      </c>
      <c r="E5310" s="3"/>
      <c r="F5310" s="4"/>
      <c r="G5310" s="4">
        <v>5296107.7</v>
      </c>
    </row>
    <row r="5311" spans="1:7" x14ac:dyDescent="0.25">
      <c r="A5311" s="6" t="s">
        <v>812</v>
      </c>
      <c r="B5311" s="6" t="s">
        <v>795</v>
      </c>
      <c r="C5311" s="6"/>
      <c r="D5311" s="6" t="s">
        <v>65</v>
      </c>
      <c r="E5311" s="7">
        <v>5200</v>
      </c>
      <c r="F5311" s="7"/>
      <c r="G5311" s="7"/>
    </row>
    <row r="5312" spans="1:7" customFormat="1" x14ac:dyDescent="0.25">
      <c r="F5312" s="2"/>
      <c r="G5312" s="2"/>
    </row>
    <row r="5313" spans="1:7" x14ac:dyDescent="0.25">
      <c r="A5313" s="3"/>
      <c r="B5313" s="3"/>
      <c r="C5313" s="3"/>
      <c r="D5313" s="3"/>
      <c r="E5313" s="3"/>
      <c r="F5313" s="4"/>
      <c r="G5313" s="4"/>
    </row>
    <row r="5314" spans="1:7" x14ac:dyDescent="0.25">
      <c r="A5314" s="12" t="s">
        <v>5</v>
      </c>
      <c r="B5314" s="12" t="s">
        <v>6</v>
      </c>
      <c r="C5314" s="12"/>
      <c r="D5314" s="8" t="s">
        <v>7</v>
      </c>
      <c r="E5314" s="8" t="s">
        <v>8</v>
      </c>
      <c r="F5314" s="9" t="s">
        <v>4</v>
      </c>
      <c r="G5314" s="9" t="s">
        <v>1205</v>
      </c>
    </row>
    <row r="5315" spans="1:7" x14ac:dyDescent="0.25">
      <c r="F5315" s="8" t="s">
        <v>9</v>
      </c>
      <c r="G5315" s="8" t="s">
        <v>9</v>
      </c>
    </row>
    <row r="5316" spans="1:7" customFormat="1" x14ac:dyDescent="0.25">
      <c r="F5316" s="2"/>
      <c r="G5316" s="2"/>
    </row>
    <row r="5317" spans="1:7" customFormat="1" x14ac:dyDescent="0.25">
      <c r="A5317" t="s">
        <v>574</v>
      </c>
      <c r="B5317" t="s">
        <v>575</v>
      </c>
      <c r="D5317" t="s">
        <v>65</v>
      </c>
      <c r="E5317">
        <v>1</v>
      </c>
      <c r="F5317" s="2"/>
      <c r="G5317" s="2"/>
    </row>
    <row r="5318" spans="1:7" customFormat="1" x14ac:dyDescent="0.25">
      <c r="A5318" t="s">
        <v>304</v>
      </c>
      <c r="B5318" t="s">
        <v>305</v>
      </c>
      <c r="D5318" t="s">
        <v>14</v>
      </c>
      <c r="E5318">
        <v>7.4999999999999997E-2</v>
      </c>
      <c r="F5318" s="2"/>
      <c r="G5318" s="2"/>
    </row>
    <row r="5319" spans="1:7" customFormat="1" x14ac:dyDescent="0.25">
      <c r="A5319" t="s">
        <v>306</v>
      </c>
      <c r="B5319" t="s">
        <v>305</v>
      </c>
      <c r="D5319" t="s">
        <v>14</v>
      </c>
      <c r="E5319">
        <v>7.4999999999999997E-2</v>
      </c>
      <c r="F5319" s="2">
        <v>6383</v>
      </c>
      <c r="G5319" s="2">
        <v>478.73</v>
      </c>
    </row>
    <row r="5320" spans="1:7" customFormat="1" x14ac:dyDescent="0.25">
      <c r="A5320" t="s">
        <v>54</v>
      </c>
      <c r="B5320" t="s">
        <v>55</v>
      </c>
      <c r="D5320" t="s">
        <v>56</v>
      </c>
      <c r="E5320">
        <v>7.4999999999999997E-2</v>
      </c>
      <c r="F5320" s="2">
        <v>1543.99</v>
      </c>
      <c r="G5320" s="2">
        <v>115.8</v>
      </c>
    </row>
    <row r="5321" spans="1:7" customFormat="1" x14ac:dyDescent="0.25">
      <c r="A5321" t="s">
        <v>307</v>
      </c>
      <c r="B5321" t="s">
        <v>308</v>
      </c>
      <c r="D5321" t="s">
        <v>246</v>
      </c>
      <c r="E5321">
        <v>0.01</v>
      </c>
      <c r="F5321" s="2"/>
      <c r="G5321" s="2"/>
    </row>
    <row r="5322" spans="1:7" customFormat="1" x14ac:dyDescent="0.25">
      <c r="A5322" t="s">
        <v>247</v>
      </c>
      <c r="B5322" t="s">
        <v>248</v>
      </c>
      <c r="D5322" t="s">
        <v>14</v>
      </c>
      <c r="E5322">
        <v>2E-3</v>
      </c>
      <c r="F5322" s="2"/>
      <c r="G5322" s="2"/>
    </row>
    <row r="5323" spans="1:7" customFormat="1" x14ac:dyDescent="0.25">
      <c r="A5323" t="s">
        <v>249</v>
      </c>
      <c r="B5323" t="s">
        <v>248</v>
      </c>
      <c r="D5323" t="s">
        <v>14</v>
      </c>
      <c r="E5323">
        <v>2E-3</v>
      </c>
      <c r="F5323" s="2">
        <v>5418</v>
      </c>
      <c r="G5323" s="2">
        <v>10.84</v>
      </c>
    </row>
    <row r="5324" spans="1:7" customFormat="1" x14ac:dyDescent="0.25">
      <c r="A5324" t="s">
        <v>54</v>
      </c>
      <c r="B5324" t="s">
        <v>55</v>
      </c>
      <c r="D5324" t="s">
        <v>56</v>
      </c>
      <c r="E5324">
        <v>2E-3</v>
      </c>
      <c r="F5324" s="2">
        <v>1543.99</v>
      </c>
      <c r="G5324" s="2">
        <v>3.09</v>
      </c>
    </row>
    <row r="5325" spans="1:7" customFormat="1" x14ac:dyDescent="0.25">
      <c r="A5325" t="s">
        <v>279</v>
      </c>
      <c r="B5325" t="s">
        <v>280</v>
      </c>
      <c r="D5325" t="s">
        <v>88</v>
      </c>
      <c r="E5325" s="1">
        <v>2912</v>
      </c>
      <c r="F5325" s="2">
        <v>0.65</v>
      </c>
      <c r="G5325" s="2"/>
    </row>
    <row r="5326" spans="1:7" customFormat="1" x14ac:dyDescent="0.25">
      <c r="A5326" t="s">
        <v>290</v>
      </c>
      <c r="B5326" t="s">
        <v>291</v>
      </c>
      <c r="D5326" t="s">
        <v>65</v>
      </c>
      <c r="E5326">
        <v>3.2000000000000001E-2</v>
      </c>
      <c r="F5326" s="2">
        <v>300</v>
      </c>
      <c r="G5326" s="2">
        <v>9.4499999999999993</v>
      </c>
    </row>
    <row r="5327" spans="1:7" customFormat="1" x14ac:dyDescent="0.25">
      <c r="A5327" t="s">
        <v>466</v>
      </c>
      <c r="B5327" t="s">
        <v>467</v>
      </c>
      <c r="D5327" t="s">
        <v>65</v>
      </c>
      <c r="E5327">
        <v>1</v>
      </c>
      <c r="F5327" s="2">
        <v>1532</v>
      </c>
      <c r="G5327" s="2">
        <v>1532</v>
      </c>
    </row>
    <row r="5328" spans="1:7" customFormat="1" x14ac:dyDescent="0.25">
      <c r="A5328" t="s">
        <v>311</v>
      </c>
      <c r="B5328" t="s">
        <v>312</v>
      </c>
      <c r="D5328" t="s">
        <v>65</v>
      </c>
      <c r="E5328">
        <v>2.5000000000000001E-2</v>
      </c>
      <c r="F5328" s="2"/>
      <c r="G5328" s="2"/>
    </row>
    <row r="5329" spans="1:7" customFormat="1" x14ac:dyDescent="0.25">
      <c r="A5329" t="s">
        <v>313</v>
      </c>
      <c r="B5329" t="s">
        <v>314</v>
      </c>
      <c r="D5329" t="s">
        <v>65</v>
      </c>
      <c r="E5329">
        <v>1.05</v>
      </c>
      <c r="F5329" s="2">
        <v>50</v>
      </c>
      <c r="G5329" s="2">
        <v>52.5</v>
      </c>
    </row>
    <row r="5330" spans="1:7" customFormat="1" x14ac:dyDescent="0.25">
      <c r="A5330" t="s">
        <v>315</v>
      </c>
      <c r="B5330" t="s">
        <v>316</v>
      </c>
      <c r="D5330" t="s">
        <v>79</v>
      </c>
      <c r="E5330" s="1">
        <v>390000</v>
      </c>
      <c r="F5330" s="2">
        <v>34.57</v>
      </c>
      <c r="G5330" s="2"/>
    </row>
    <row r="5331" spans="1:7" customFormat="1" x14ac:dyDescent="0.25">
      <c r="F5331" s="2"/>
      <c r="G5331" s="2"/>
    </row>
    <row r="5332" spans="1:7" x14ac:dyDescent="0.25">
      <c r="A5332" s="3"/>
      <c r="B5332" s="3"/>
      <c r="C5332" s="3"/>
      <c r="D5332" s="5" t="s">
        <v>31</v>
      </c>
      <c r="E5332" s="3"/>
      <c r="F5332" s="4"/>
      <c r="G5332" s="4">
        <v>1594.6</v>
      </c>
    </row>
    <row r="5333" spans="1:7" x14ac:dyDescent="0.25">
      <c r="A5333" s="3"/>
      <c r="B5333" s="3"/>
      <c r="C5333" s="3"/>
      <c r="D5333" s="5" t="s">
        <v>32</v>
      </c>
      <c r="E5333" s="3"/>
      <c r="F5333" s="4"/>
      <c r="G5333" s="4">
        <v>489.57</v>
      </c>
    </row>
    <row r="5334" spans="1:7" x14ac:dyDescent="0.25">
      <c r="A5334" s="3"/>
      <c r="B5334" s="3"/>
      <c r="C5334" s="3"/>
      <c r="D5334" s="5" t="s">
        <v>33</v>
      </c>
      <c r="E5334" s="3"/>
      <c r="F5334" s="4"/>
      <c r="G5334" s="4">
        <v>118.89</v>
      </c>
    </row>
    <row r="5335" spans="1:7" x14ac:dyDescent="0.25">
      <c r="A5335" s="3"/>
      <c r="B5335" s="3"/>
      <c r="C5335" s="3"/>
      <c r="D5335" s="5" t="s">
        <v>34</v>
      </c>
      <c r="E5335" s="3"/>
      <c r="F5335" s="4"/>
      <c r="G5335" s="4">
        <v>34.57</v>
      </c>
    </row>
    <row r="5336" spans="1:7" customFormat="1" x14ac:dyDescent="0.25">
      <c r="F5336" s="2"/>
      <c r="G5336" s="2"/>
    </row>
    <row r="5337" spans="1:7" x14ac:dyDescent="0.25">
      <c r="A5337" s="3"/>
      <c r="B5337" s="5"/>
      <c r="C5337" s="5"/>
      <c r="D5337" s="5" t="s">
        <v>35</v>
      </c>
      <c r="E5337" s="3"/>
      <c r="F5337" s="4"/>
      <c r="G5337" s="4">
        <v>2234.13</v>
      </c>
    </row>
    <row r="5338" spans="1:7" x14ac:dyDescent="0.25">
      <c r="A5338" s="3"/>
      <c r="B5338" s="5"/>
      <c r="C5338" s="5"/>
      <c r="D5338" s="5" t="s">
        <v>36</v>
      </c>
      <c r="E5338" s="3"/>
      <c r="F5338" s="4"/>
      <c r="G5338" s="4">
        <v>11617476</v>
      </c>
    </row>
    <row r="5339" spans="1:7" x14ac:dyDescent="0.25">
      <c r="A5339" s="6" t="s">
        <v>813</v>
      </c>
      <c r="B5339" s="6" t="s">
        <v>797</v>
      </c>
      <c r="C5339" s="6"/>
      <c r="D5339" s="6" t="s">
        <v>88</v>
      </c>
      <c r="E5339" s="7">
        <v>208</v>
      </c>
      <c r="F5339" s="7"/>
      <c r="G5339" s="7"/>
    </row>
    <row r="5340" spans="1:7" customFormat="1" x14ac:dyDescent="0.25">
      <c r="F5340" s="2"/>
      <c r="G5340" s="2"/>
    </row>
    <row r="5341" spans="1:7" x14ac:dyDescent="0.25">
      <c r="A5341" s="3"/>
      <c r="B5341" s="3"/>
      <c r="C5341" s="3"/>
      <c r="D5341" s="3"/>
      <c r="E5341" s="3"/>
      <c r="F5341" s="4"/>
      <c r="G5341" s="4"/>
    </row>
    <row r="5342" spans="1:7" x14ac:dyDescent="0.25">
      <c r="A5342" s="12" t="s">
        <v>5</v>
      </c>
      <c r="B5342" s="12" t="s">
        <v>6</v>
      </c>
      <c r="C5342" s="12"/>
      <c r="D5342" s="8" t="s">
        <v>7</v>
      </c>
      <c r="E5342" s="8" t="s">
        <v>8</v>
      </c>
      <c r="F5342" s="9" t="s">
        <v>4</v>
      </c>
      <c r="G5342" s="9" t="s">
        <v>1205</v>
      </c>
    </row>
    <row r="5343" spans="1:7" x14ac:dyDescent="0.25">
      <c r="F5343" s="8" t="s">
        <v>9</v>
      </c>
      <c r="G5343" s="8" t="s">
        <v>9</v>
      </c>
    </row>
    <row r="5344" spans="1:7" customFormat="1" x14ac:dyDescent="0.25">
      <c r="F5344" s="2"/>
      <c r="G5344" s="2"/>
    </row>
    <row r="5345" spans="1:7" customFormat="1" x14ac:dyDescent="0.25">
      <c r="F5345" s="2"/>
      <c r="G5345" s="2"/>
    </row>
    <row r="5346" spans="1:7" customFormat="1" x14ac:dyDescent="0.25">
      <c r="F5346" s="2"/>
      <c r="G5346" s="2"/>
    </row>
    <row r="5347" spans="1:7" x14ac:dyDescent="0.25">
      <c r="A5347" s="3"/>
      <c r="B5347" s="5"/>
      <c r="C5347" s="5"/>
      <c r="D5347" s="5" t="s">
        <v>35</v>
      </c>
      <c r="E5347" s="3"/>
      <c r="F5347" s="4"/>
      <c r="G5347" s="4">
        <v>0</v>
      </c>
    </row>
    <row r="5348" spans="1:7" x14ac:dyDescent="0.25">
      <c r="A5348" s="3"/>
      <c r="B5348" s="5"/>
      <c r="C5348" s="5"/>
      <c r="D5348" s="5" t="s">
        <v>36</v>
      </c>
      <c r="E5348" s="3"/>
      <c r="F5348" s="4"/>
      <c r="G5348" s="4">
        <v>0</v>
      </c>
    </row>
    <row r="5349" spans="1:7" x14ac:dyDescent="0.25">
      <c r="A5349" s="6" t="s">
        <v>814</v>
      </c>
      <c r="B5349" s="6" t="s">
        <v>815</v>
      </c>
      <c r="C5349" s="6"/>
      <c r="D5349" s="6" t="s">
        <v>88</v>
      </c>
      <c r="E5349" s="7">
        <v>388</v>
      </c>
      <c r="F5349" s="7"/>
      <c r="G5349" s="7"/>
    </row>
    <row r="5350" spans="1:7" customFormat="1" x14ac:dyDescent="0.25">
      <c r="F5350" s="2"/>
      <c r="G5350" s="2"/>
    </row>
    <row r="5351" spans="1:7" x14ac:dyDescent="0.25">
      <c r="A5351" s="3"/>
      <c r="B5351" s="3"/>
      <c r="C5351" s="3"/>
      <c r="D5351" s="3"/>
      <c r="E5351" s="3"/>
      <c r="F5351" s="4"/>
      <c r="G5351" s="4"/>
    </row>
    <row r="5352" spans="1:7" x14ac:dyDescent="0.25">
      <c r="A5352" s="12" t="s">
        <v>5</v>
      </c>
      <c r="B5352" s="12" t="s">
        <v>6</v>
      </c>
      <c r="C5352" s="12"/>
      <c r="D5352" s="8" t="s">
        <v>7</v>
      </c>
      <c r="E5352" s="8" t="s">
        <v>8</v>
      </c>
      <c r="F5352" s="9" t="s">
        <v>4</v>
      </c>
      <c r="G5352" s="9" t="s">
        <v>1205</v>
      </c>
    </row>
    <row r="5353" spans="1:7" x14ac:dyDescent="0.25">
      <c r="F5353" s="8" t="s">
        <v>9</v>
      </c>
      <c r="G5353" s="8" t="s">
        <v>9</v>
      </c>
    </row>
    <row r="5354" spans="1:7" customFormat="1" x14ac:dyDescent="0.25">
      <c r="F5354" s="2"/>
      <c r="G5354" s="2"/>
    </row>
    <row r="5355" spans="1:7" customFormat="1" x14ac:dyDescent="0.25">
      <c r="A5355" t="s">
        <v>609</v>
      </c>
      <c r="B5355" t="s">
        <v>610</v>
      </c>
      <c r="D5355" t="s">
        <v>59</v>
      </c>
      <c r="E5355">
        <v>1</v>
      </c>
      <c r="F5355" s="2"/>
      <c r="G5355" s="2"/>
    </row>
    <row r="5356" spans="1:7" customFormat="1" x14ac:dyDescent="0.25">
      <c r="A5356" t="s">
        <v>111</v>
      </c>
      <c r="B5356" t="s">
        <v>112</v>
      </c>
      <c r="D5356" t="s">
        <v>14</v>
      </c>
      <c r="E5356">
        <v>1.2</v>
      </c>
      <c r="F5356" s="2"/>
      <c r="G5356" s="2"/>
    </row>
    <row r="5357" spans="1:7" customFormat="1" x14ac:dyDescent="0.25">
      <c r="A5357" t="s">
        <v>113</v>
      </c>
      <c r="B5357" t="s">
        <v>114</v>
      </c>
      <c r="D5357" t="s">
        <v>14</v>
      </c>
      <c r="E5357">
        <v>1.2</v>
      </c>
      <c r="F5357" s="2">
        <v>5418</v>
      </c>
      <c r="G5357" s="2">
        <v>6501.6</v>
      </c>
    </row>
    <row r="5358" spans="1:7" customFormat="1" x14ac:dyDescent="0.25">
      <c r="A5358" t="s">
        <v>54</v>
      </c>
      <c r="B5358" t="s">
        <v>55</v>
      </c>
      <c r="D5358" t="s">
        <v>56</v>
      </c>
      <c r="E5358">
        <v>1.2</v>
      </c>
      <c r="F5358" s="2">
        <v>1543.99</v>
      </c>
      <c r="G5358" s="2">
        <v>1852.79</v>
      </c>
    </row>
    <row r="5359" spans="1:7" customFormat="1" x14ac:dyDescent="0.25">
      <c r="A5359" t="s">
        <v>611</v>
      </c>
      <c r="B5359" t="s">
        <v>612</v>
      </c>
      <c r="D5359" t="s">
        <v>88</v>
      </c>
      <c r="E5359">
        <v>1</v>
      </c>
      <c r="F5359" s="2">
        <v>18400</v>
      </c>
      <c r="G5359" s="2">
        <v>18400</v>
      </c>
    </row>
    <row r="5360" spans="1:7" customFormat="1" x14ac:dyDescent="0.25">
      <c r="A5360" t="s">
        <v>613</v>
      </c>
      <c r="B5360" t="s">
        <v>614</v>
      </c>
      <c r="D5360" t="s">
        <v>30</v>
      </c>
      <c r="E5360">
        <v>1</v>
      </c>
      <c r="F5360" s="2">
        <v>950</v>
      </c>
      <c r="G5360" s="2">
        <v>950</v>
      </c>
    </row>
    <row r="5361" spans="1:7" customFormat="1" x14ac:dyDescent="0.25">
      <c r="A5361" t="s">
        <v>615</v>
      </c>
      <c r="B5361" t="s">
        <v>616</v>
      </c>
      <c r="D5361" t="s">
        <v>76</v>
      </c>
      <c r="E5361">
        <v>1E-3</v>
      </c>
      <c r="F5361" s="2">
        <v>390000</v>
      </c>
      <c r="G5361" s="2">
        <v>347.97</v>
      </c>
    </row>
    <row r="5362" spans="1:7" customFormat="1" x14ac:dyDescent="0.25">
      <c r="F5362" s="2"/>
      <c r="G5362" s="2"/>
    </row>
    <row r="5363" spans="1:7" x14ac:dyDescent="0.25">
      <c r="A5363" s="3"/>
      <c r="B5363" s="3"/>
      <c r="C5363" s="3"/>
      <c r="D5363" s="5" t="s">
        <v>31</v>
      </c>
      <c r="E5363" s="3"/>
      <c r="F5363" s="4"/>
      <c r="G5363" s="4">
        <v>19350</v>
      </c>
    </row>
    <row r="5364" spans="1:7" x14ac:dyDescent="0.25">
      <c r="A5364" s="3"/>
      <c r="B5364" s="3"/>
      <c r="C5364" s="3"/>
      <c r="D5364" s="5" t="s">
        <v>32</v>
      </c>
      <c r="E5364" s="3"/>
      <c r="F5364" s="4"/>
      <c r="G5364" s="4">
        <v>6501.6</v>
      </c>
    </row>
    <row r="5365" spans="1:7" x14ac:dyDescent="0.25">
      <c r="A5365" s="3"/>
      <c r="B5365" s="3"/>
      <c r="C5365" s="3"/>
      <c r="D5365" s="5" t="s">
        <v>33</v>
      </c>
      <c r="E5365" s="3"/>
      <c r="F5365" s="4"/>
      <c r="G5365" s="4">
        <v>1852.79</v>
      </c>
    </row>
    <row r="5366" spans="1:7" x14ac:dyDescent="0.25">
      <c r="A5366" s="3"/>
      <c r="B5366" s="3"/>
      <c r="C5366" s="3"/>
      <c r="D5366" s="5" t="s">
        <v>34</v>
      </c>
      <c r="E5366" s="3"/>
      <c r="F5366" s="4"/>
      <c r="G5366" s="4">
        <v>347.97</v>
      </c>
    </row>
    <row r="5367" spans="1:7" customFormat="1" x14ac:dyDescent="0.25">
      <c r="F5367" s="2"/>
      <c r="G5367" s="2"/>
    </row>
    <row r="5368" spans="1:7" x14ac:dyDescent="0.25">
      <c r="A5368" s="3"/>
      <c r="B5368" s="5"/>
      <c r="C5368" s="5"/>
      <c r="D5368" s="5" t="s">
        <v>35</v>
      </c>
      <c r="E5368" s="3"/>
      <c r="F5368" s="4"/>
      <c r="G5368" s="4">
        <v>28052.36</v>
      </c>
    </row>
    <row r="5369" spans="1:7" x14ac:dyDescent="0.25">
      <c r="A5369" s="3"/>
      <c r="B5369" s="5"/>
      <c r="C5369" s="5"/>
      <c r="D5369" s="5" t="s">
        <v>36</v>
      </c>
      <c r="E5369" s="3"/>
      <c r="F5369" s="4"/>
      <c r="G5369" s="4">
        <v>10884315.68</v>
      </c>
    </row>
    <row r="5370" spans="1:7" x14ac:dyDescent="0.25">
      <c r="A5370" s="6" t="s">
        <v>816</v>
      </c>
      <c r="B5370" s="6" t="s">
        <v>801</v>
      </c>
      <c r="C5370" s="6"/>
      <c r="D5370" s="6" t="s">
        <v>65</v>
      </c>
      <c r="E5370" s="7">
        <v>680</v>
      </c>
      <c r="F5370" s="7"/>
      <c r="G5370" s="7"/>
    </row>
    <row r="5371" spans="1:7" customFormat="1" x14ac:dyDescent="0.25">
      <c r="F5371" s="2"/>
      <c r="G5371" s="2"/>
    </row>
    <row r="5372" spans="1:7" x14ac:dyDescent="0.25">
      <c r="A5372" s="3"/>
      <c r="B5372" s="3"/>
      <c r="C5372" s="3"/>
      <c r="D5372" s="3"/>
      <c r="E5372" s="3"/>
      <c r="F5372" s="4"/>
      <c r="G5372" s="4"/>
    </row>
    <row r="5373" spans="1:7" x14ac:dyDescent="0.25">
      <c r="A5373" s="12" t="s">
        <v>5</v>
      </c>
      <c r="B5373" s="12" t="s">
        <v>6</v>
      </c>
      <c r="C5373" s="12"/>
      <c r="D5373" s="8" t="s">
        <v>7</v>
      </c>
      <c r="E5373" s="8" t="s">
        <v>8</v>
      </c>
      <c r="F5373" s="9" t="s">
        <v>4</v>
      </c>
      <c r="G5373" s="9" t="s">
        <v>1205</v>
      </c>
    </row>
    <row r="5374" spans="1:7" x14ac:dyDescent="0.25">
      <c r="F5374" s="8" t="s">
        <v>9</v>
      </c>
      <c r="G5374" s="8" t="s">
        <v>9</v>
      </c>
    </row>
    <row r="5375" spans="1:7" customFormat="1" x14ac:dyDescent="0.25">
      <c r="F5375" s="2"/>
      <c r="G5375" s="2"/>
    </row>
    <row r="5376" spans="1:7" customFormat="1" x14ac:dyDescent="0.25">
      <c r="A5376" t="s">
        <v>318</v>
      </c>
      <c r="B5376" t="s">
        <v>319</v>
      </c>
      <c r="D5376" t="s">
        <v>65</v>
      </c>
      <c r="E5376">
        <v>1</v>
      </c>
      <c r="F5376" s="2"/>
      <c r="G5376" s="2"/>
    </row>
    <row r="5377" spans="1:7" customFormat="1" x14ac:dyDescent="0.25">
      <c r="A5377" t="s">
        <v>50</v>
      </c>
      <c r="B5377" t="s">
        <v>51</v>
      </c>
      <c r="D5377" t="s">
        <v>14</v>
      </c>
      <c r="E5377">
        <v>0.3</v>
      </c>
      <c r="F5377" s="2"/>
      <c r="G5377" s="2"/>
    </row>
    <row r="5378" spans="1:7" customFormat="1" x14ac:dyDescent="0.25">
      <c r="A5378" t="s">
        <v>52</v>
      </c>
      <c r="B5378" t="s">
        <v>53</v>
      </c>
      <c r="D5378" t="s">
        <v>14</v>
      </c>
      <c r="E5378">
        <v>0.3</v>
      </c>
      <c r="F5378" s="2">
        <v>5418</v>
      </c>
      <c r="G5378" s="2">
        <v>1625.4</v>
      </c>
    </row>
    <row r="5379" spans="1:7" customFormat="1" x14ac:dyDescent="0.25">
      <c r="A5379" t="s">
        <v>54</v>
      </c>
      <c r="B5379" t="s">
        <v>55</v>
      </c>
      <c r="D5379" t="s">
        <v>56</v>
      </c>
      <c r="E5379">
        <v>0.3</v>
      </c>
      <c r="F5379" s="2">
        <v>1543.99</v>
      </c>
      <c r="G5379" s="2">
        <v>463.2</v>
      </c>
    </row>
    <row r="5380" spans="1:7" customFormat="1" x14ac:dyDescent="0.25">
      <c r="A5380" t="s">
        <v>320</v>
      </c>
      <c r="B5380" t="s">
        <v>321</v>
      </c>
      <c r="D5380" t="s">
        <v>65</v>
      </c>
      <c r="E5380">
        <v>1.02</v>
      </c>
      <c r="F5380" s="2">
        <v>1720</v>
      </c>
      <c r="G5380" s="2">
        <v>1754.4</v>
      </c>
    </row>
    <row r="5381" spans="1:7" customFormat="1" x14ac:dyDescent="0.25">
      <c r="A5381" t="s">
        <v>322</v>
      </c>
      <c r="B5381" t="s">
        <v>323</v>
      </c>
      <c r="D5381" t="s">
        <v>76</v>
      </c>
      <c r="E5381" s="1">
        <v>390000</v>
      </c>
      <c r="F5381" s="2">
        <v>49.03</v>
      </c>
      <c r="G5381" s="2"/>
    </row>
    <row r="5382" spans="1:7" customFormat="1" x14ac:dyDescent="0.25">
      <c r="F5382" s="2"/>
      <c r="G5382" s="2"/>
    </row>
    <row r="5383" spans="1:7" x14ac:dyDescent="0.25">
      <c r="A5383" s="3"/>
      <c r="B5383" s="3"/>
      <c r="C5383" s="3"/>
      <c r="D5383" s="5" t="s">
        <v>31</v>
      </c>
      <c r="E5383" s="3"/>
      <c r="F5383" s="4"/>
      <c r="G5383" s="4">
        <v>1754.4</v>
      </c>
    </row>
    <row r="5384" spans="1:7" x14ac:dyDescent="0.25">
      <c r="A5384" s="3"/>
      <c r="B5384" s="3"/>
      <c r="C5384" s="3"/>
      <c r="D5384" s="5" t="s">
        <v>32</v>
      </c>
      <c r="E5384" s="3"/>
      <c r="F5384" s="4"/>
      <c r="G5384" s="4">
        <v>1625.4</v>
      </c>
    </row>
    <row r="5385" spans="1:7" x14ac:dyDescent="0.25">
      <c r="A5385" s="3"/>
      <c r="B5385" s="3"/>
      <c r="C5385" s="3"/>
      <c r="D5385" s="5" t="s">
        <v>33</v>
      </c>
      <c r="E5385" s="3"/>
      <c r="F5385" s="4"/>
      <c r="G5385" s="4">
        <v>463.2</v>
      </c>
    </row>
    <row r="5386" spans="1:7" x14ac:dyDescent="0.25">
      <c r="A5386" s="3"/>
      <c r="B5386" s="3"/>
      <c r="C5386" s="3"/>
      <c r="D5386" s="5" t="s">
        <v>34</v>
      </c>
      <c r="E5386" s="3"/>
      <c r="F5386" s="4"/>
      <c r="G5386" s="4">
        <v>49.03</v>
      </c>
    </row>
    <row r="5387" spans="1:7" customFormat="1" x14ac:dyDescent="0.25">
      <c r="F5387" s="2"/>
      <c r="G5387" s="2"/>
    </row>
    <row r="5388" spans="1:7" x14ac:dyDescent="0.25">
      <c r="A5388" s="3"/>
      <c r="B5388" s="5"/>
      <c r="C5388" s="5"/>
      <c r="D5388" s="5" t="s">
        <v>35</v>
      </c>
      <c r="E5388" s="3"/>
      <c r="F5388" s="4"/>
      <c r="G5388" s="4">
        <v>3892.03</v>
      </c>
    </row>
    <row r="5389" spans="1:7" x14ac:dyDescent="0.25">
      <c r="A5389" s="3"/>
      <c r="B5389" s="5"/>
      <c r="C5389" s="5"/>
      <c r="D5389" s="5" t="s">
        <v>36</v>
      </c>
      <c r="E5389" s="3"/>
      <c r="F5389" s="4"/>
      <c r="G5389" s="4">
        <v>2646580.4</v>
      </c>
    </row>
    <row r="5390" spans="1:7" x14ac:dyDescent="0.25">
      <c r="A5390" s="6" t="s">
        <v>817</v>
      </c>
      <c r="B5390" s="6" t="s">
        <v>11</v>
      </c>
      <c r="C5390" s="6"/>
      <c r="D5390" s="6" t="s">
        <v>3</v>
      </c>
      <c r="E5390" s="7">
        <v>75</v>
      </c>
      <c r="F5390" s="7"/>
      <c r="G5390" s="7"/>
    </row>
    <row r="5391" spans="1:7" customFormat="1" x14ac:dyDescent="0.25">
      <c r="F5391" s="2"/>
      <c r="G5391" s="2"/>
    </row>
    <row r="5392" spans="1:7" x14ac:dyDescent="0.25">
      <c r="A5392" s="3"/>
      <c r="B5392" s="3"/>
      <c r="C5392" s="3"/>
      <c r="D5392" s="3"/>
      <c r="E5392" s="3"/>
      <c r="F5392" s="4"/>
      <c r="G5392" s="4"/>
    </row>
    <row r="5393" spans="1:7" x14ac:dyDescent="0.25">
      <c r="A5393" s="12" t="s">
        <v>5</v>
      </c>
      <c r="B5393" s="12" t="s">
        <v>6</v>
      </c>
      <c r="C5393" s="12"/>
      <c r="D5393" s="8" t="s">
        <v>7</v>
      </c>
      <c r="E5393" s="8" t="s">
        <v>8</v>
      </c>
      <c r="F5393" s="9" t="s">
        <v>4</v>
      </c>
      <c r="G5393" s="9" t="s">
        <v>1205</v>
      </c>
    </row>
    <row r="5394" spans="1:7" x14ac:dyDescent="0.25">
      <c r="F5394" s="8" t="s">
        <v>9</v>
      </c>
      <c r="G5394" s="8" t="s">
        <v>9</v>
      </c>
    </row>
    <row r="5395" spans="1:7" customFormat="1" x14ac:dyDescent="0.25">
      <c r="F5395" s="2"/>
      <c r="G5395" s="2"/>
    </row>
    <row r="5396" spans="1:7" customFormat="1" x14ac:dyDescent="0.25">
      <c r="A5396" t="s">
        <v>10</v>
      </c>
      <c r="B5396" t="s">
        <v>11</v>
      </c>
      <c r="D5396" t="s">
        <v>3</v>
      </c>
      <c r="E5396">
        <v>1.2</v>
      </c>
      <c r="F5396" s="2"/>
      <c r="G5396" s="2"/>
    </row>
    <row r="5397" spans="1:7" customFormat="1" x14ac:dyDescent="0.25">
      <c r="A5397" t="s">
        <v>12</v>
      </c>
      <c r="B5397" t="s">
        <v>13</v>
      </c>
      <c r="D5397" t="s">
        <v>14</v>
      </c>
      <c r="E5397">
        <v>4.4999999999999998E-2</v>
      </c>
      <c r="F5397" s="2"/>
      <c r="G5397" s="2"/>
    </row>
    <row r="5398" spans="1:7" customFormat="1" x14ac:dyDescent="0.25">
      <c r="A5398" t="s">
        <v>15</v>
      </c>
      <c r="B5398" t="s">
        <v>13</v>
      </c>
      <c r="D5398" t="s">
        <v>14</v>
      </c>
      <c r="E5398">
        <v>4.4999999999999998E-2</v>
      </c>
      <c r="F5398" s="2">
        <v>5209</v>
      </c>
      <c r="G5398" s="2">
        <v>234.41</v>
      </c>
    </row>
    <row r="5399" spans="1:7" customFormat="1" x14ac:dyDescent="0.25">
      <c r="A5399" t="s">
        <v>16</v>
      </c>
      <c r="B5399" t="s">
        <v>17</v>
      </c>
      <c r="D5399" t="s">
        <v>18</v>
      </c>
      <c r="E5399">
        <v>8.0000000000000002E-3</v>
      </c>
      <c r="F5399" s="2">
        <v>41904</v>
      </c>
      <c r="G5399" s="2">
        <v>314.27999999999997</v>
      </c>
    </row>
    <row r="5400" spans="1:7" customFormat="1" x14ac:dyDescent="0.25">
      <c r="A5400" t="s">
        <v>19</v>
      </c>
      <c r="B5400" t="s">
        <v>20</v>
      </c>
      <c r="D5400" t="s">
        <v>18</v>
      </c>
      <c r="E5400">
        <v>5.5E-2</v>
      </c>
      <c r="F5400" s="2">
        <v>17171</v>
      </c>
      <c r="G5400" s="2">
        <v>940.97</v>
      </c>
    </row>
    <row r="5401" spans="1:7" customFormat="1" x14ac:dyDescent="0.25">
      <c r="A5401" t="s">
        <v>21</v>
      </c>
      <c r="B5401" t="s">
        <v>22</v>
      </c>
      <c r="D5401" t="s">
        <v>23</v>
      </c>
      <c r="E5401">
        <v>2.4</v>
      </c>
      <c r="F5401" s="2">
        <v>600</v>
      </c>
      <c r="G5401" s="2">
        <v>1440</v>
      </c>
    </row>
    <row r="5402" spans="1:7" customFormat="1" x14ac:dyDescent="0.25">
      <c r="A5402" t="s">
        <v>24</v>
      </c>
      <c r="B5402" t="s">
        <v>25</v>
      </c>
      <c r="D5402" t="s">
        <v>3</v>
      </c>
      <c r="E5402">
        <v>1.2</v>
      </c>
      <c r="F5402" s="2"/>
      <c r="G5402" s="2"/>
    </row>
    <row r="5403" spans="1:7" customFormat="1" x14ac:dyDescent="0.25">
      <c r="A5403" t="s">
        <v>26</v>
      </c>
      <c r="B5403" t="s">
        <v>27</v>
      </c>
      <c r="D5403" t="s">
        <v>18</v>
      </c>
      <c r="E5403">
        <v>2.9000000000000001E-2</v>
      </c>
      <c r="F5403" s="2">
        <v>24228</v>
      </c>
      <c r="G5403" s="2">
        <v>697.76</v>
      </c>
    </row>
    <row r="5404" spans="1:7" customFormat="1" x14ac:dyDescent="0.25">
      <c r="A5404" t="s">
        <v>21</v>
      </c>
      <c r="B5404" t="s">
        <v>22</v>
      </c>
      <c r="D5404" t="s">
        <v>23</v>
      </c>
      <c r="E5404">
        <v>0.6</v>
      </c>
      <c r="F5404" s="2">
        <v>600</v>
      </c>
      <c r="G5404" s="2">
        <v>360</v>
      </c>
    </row>
    <row r="5405" spans="1:7" customFormat="1" x14ac:dyDescent="0.25">
      <c r="A5405" t="s">
        <v>28</v>
      </c>
      <c r="B5405" t="s">
        <v>29</v>
      </c>
      <c r="D5405" t="s">
        <v>30</v>
      </c>
      <c r="E5405">
        <v>1.2</v>
      </c>
      <c r="F5405" s="2">
        <v>2000</v>
      </c>
      <c r="G5405" s="2">
        <v>2400</v>
      </c>
    </row>
    <row r="5406" spans="1:7" customFormat="1" x14ac:dyDescent="0.25">
      <c r="F5406" s="2"/>
      <c r="G5406" s="2"/>
    </row>
    <row r="5407" spans="1:7" x14ac:dyDescent="0.25">
      <c r="A5407" s="3"/>
      <c r="B5407" s="3"/>
      <c r="C5407" s="3"/>
      <c r="D5407" s="5" t="s">
        <v>31</v>
      </c>
      <c r="E5407" s="3"/>
      <c r="F5407" s="4"/>
      <c r="G5407" s="4">
        <v>1800</v>
      </c>
    </row>
    <row r="5408" spans="1:7" x14ac:dyDescent="0.25">
      <c r="A5408" s="3"/>
      <c r="B5408" s="3"/>
      <c r="C5408" s="3"/>
      <c r="D5408" s="5" t="s">
        <v>32</v>
      </c>
      <c r="E5408" s="3"/>
      <c r="F5408" s="4"/>
      <c r="G5408" s="4">
        <v>234.41</v>
      </c>
    </row>
    <row r="5409" spans="1:7" x14ac:dyDescent="0.25">
      <c r="A5409" s="3"/>
      <c r="B5409" s="3"/>
      <c r="C5409" s="3"/>
      <c r="D5409" s="5" t="s">
        <v>33</v>
      </c>
      <c r="E5409" s="3"/>
      <c r="F5409" s="4"/>
      <c r="G5409" s="4">
        <v>1953.01</v>
      </c>
    </row>
    <row r="5410" spans="1:7" x14ac:dyDescent="0.25">
      <c r="A5410" s="3"/>
      <c r="B5410" s="3"/>
      <c r="C5410" s="3"/>
      <c r="D5410" s="5" t="s">
        <v>34</v>
      </c>
      <c r="E5410" s="3"/>
      <c r="F5410" s="4"/>
      <c r="G5410" s="4">
        <v>2400</v>
      </c>
    </row>
    <row r="5411" spans="1:7" customFormat="1" x14ac:dyDescent="0.25">
      <c r="F5411" s="2"/>
      <c r="G5411" s="2"/>
    </row>
    <row r="5412" spans="1:7" x14ac:dyDescent="0.25">
      <c r="A5412" s="3"/>
      <c r="B5412" s="5"/>
      <c r="C5412" s="5"/>
      <c r="D5412" s="5" t="s">
        <v>35</v>
      </c>
      <c r="E5412" s="3"/>
      <c r="F5412" s="4"/>
      <c r="G5412" s="4">
        <v>6387.42</v>
      </c>
    </row>
    <row r="5413" spans="1:7" x14ac:dyDescent="0.25">
      <c r="A5413" s="3"/>
      <c r="B5413" s="5"/>
      <c r="C5413" s="5"/>
      <c r="D5413" s="5" t="s">
        <v>36</v>
      </c>
      <c r="E5413" s="3"/>
      <c r="F5413" s="4"/>
      <c r="G5413" s="4">
        <v>479056.5</v>
      </c>
    </row>
    <row r="5414" spans="1:7" x14ac:dyDescent="0.25">
      <c r="A5414" s="6" t="s">
        <v>818</v>
      </c>
      <c r="B5414" s="6" t="s">
        <v>443</v>
      </c>
      <c r="C5414" s="6"/>
      <c r="D5414" s="6" t="s">
        <v>3</v>
      </c>
      <c r="E5414" s="7">
        <v>53</v>
      </c>
      <c r="F5414" s="7"/>
      <c r="G5414" s="7"/>
    </row>
    <row r="5415" spans="1:7" customFormat="1" x14ac:dyDescent="0.25">
      <c r="F5415" s="2"/>
      <c r="G5415" s="2"/>
    </row>
    <row r="5416" spans="1:7" x14ac:dyDescent="0.25">
      <c r="A5416" s="3"/>
      <c r="B5416" s="3"/>
      <c r="C5416" s="3"/>
      <c r="D5416" s="3"/>
      <c r="E5416" s="3"/>
      <c r="F5416" s="4"/>
      <c r="G5416" s="4"/>
    </row>
    <row r="5417" spans="1:7" x14ac:dyDescent="0.25">
      <c r="A5417" s="12" t="s">
        <v>5</v>
      </c>
      <c r="B5417" s="12" t="s">
        <v>6</v>
      </c>
      <c r="C5417" s="12"/>
      <c r="D5417" s="8" t="s">
        <v>7</v>
      </c>
      <c r="E5417" s="8" t="s">
        <v>8</v>
      </c>
      <c r="F5417" s="9" t="s">
        <v>4</v>
      </c>
      <c r="G5417" s="9" t="s">
        <v>1205</v>
      </c>
    </row>
    <row r="5418" spans="1:7" x14ac:dyDescent="0.25">
      <c r="F5418" s="8" t="s">
        <v>9</v>
      </c>
      <c r="G5418" s="8" t="s">
        <v>9</v>
      </c>
    </row>
    <row r="5419" spans="1:7" customFormat="1" x14ac:dyDescent="0.25">
      <c r="F5419" s="2"/>
      <c r="G5419" s="2"/>
    </row>
    <row r="5420" spans="1:7" customFormat="1" x14ac:dyDescent="0.25">
      <c r="A5420" t="s">
        <v>131</v>
      </c>
      <c r="B5420" t="s">
        <v>132</v>
      </c>
      <c r="D5420" t="s">
        <v>3</v>
      </c>
      <c r="E5420">
        <v>1.44</v>
      </c>
      <c r="F5420" s="2"/>
      <c r="G5420" s="2"/>
    </row>
    <row r="5421" spans="1:7" customFormat="1" x14ac:dyDescent="0.25">
      <c r="A5421" t="s">
        <v>12</v>
      </c>
      <c r="B5421" t="s">
        <v>13</v>
      </c>
      <c r="D5421" t="s">
        <v>14</v>
      </c>
      <c r="E5421">
        <v>0.28799999999999998</v>
      </c>
      <c r="F5421" s="2"/>
      <c r="G5421" s="2"/>
    </row>
    <row r="5422" spans="1:7" customFormat="1" x14ac:dyDescent="0.25">
      <c r="A5422" t="s">
        <v>15</v>
      </c>
      <c r="B5422" t="s">
        <v>13</v>
      </c>
      <c r="D5422" t="s">
        <v>14</v>
      </c>
      <c r="E5422">
        <v>0.28799999999999998</v>
      </c>
      <c r="F5422" s="2">
        <v>5209</v>
      </c>
      <c r="G5422" s="2">
        <v>1500.19</v>
      </c>
    </row>
    <row r="5423" spans="1:7" customFormat="1" x14ac:dyDescent="0.25">
      <c r="A5423" t="s">
        <v>19</v>
      </c>
      <c r="B5423" t="s">
        <v>20</v>
      </c>
      <c r="D5423" t="s">
        <v>18</v>
      </c>
      <c r="E5423">
        <v>0.13200000000000001</v>
      </c>
      <c r="F5423" s="2">
        <v>17171</v>
      </c>
      <c r="G5423" s="2">
        <v>2258.3200000000002</v>
      </c>
    </row>
    <row r="5424" spans="1:7" customFormat="1" x14ac:dyDescent="0.25">
      <c r="A5424" t="s">
        <v>133</v>
      </c>
      <c r="B5424" t="s">
        <v>134</v>
      </c>
      <c r="D5424" t="s">
        <v>18</v>
      </c>
      <c r="E5424">
        <v>0.13400000000000001</v>
      </c>
      <c r="F5424" s="2">
        <v>23995</v>
      </c>
      <c r="G5424" s="2">
        <v>3224.92</v>
      </c>
    </row>
    <row r="5425" spans="1:7" customFormat="1" x14ac:dyDescent="0.25">
      <c r="A5425" t="s">
        <v>21</v>
      </c>
      <c r="B5425" t="s">
        <v>22</v>
      </c>
      <c r="D5425" t="s">
        <v>23</v>
      </c>
      <c r="E5425">
        <v>2.5920000000000001</v>
      </c>
      <c r="F5425" s="2">
        <v>600</v>
      </c>
      <c r="G5425" s="2">
        <v>1555.2</v>
      </c>
    </row>
    <row r="5426" spans="1:7" customFormat="1" x14ac:dyDescent="0.25">
      <c r="A5426" t="s">
        <v>135</v>
      </c>
      <c r="B5426" t="s">
        <v>136</v>
      </c>
      <c r="D5426" t="s">
        <v>137</v>
      </c>
      <c r="E5426">
        <v>1.44</v>
      </c>
      <c r="F5426" s="2">
        <v>850</v>
      </c>
      <c r="G5426" s="2">
        <v>1224</v>
      </c>
    </row>
    <row r="5427" spans="1:7" customFormat="1" x14ac:dyDescent="0.25">
      <c r="F5427" s="2"/>
      <c r="G5427" s="2"/>
    </row>
    <row r="5428" spans="1:7" x14ac:dyDescent="0.25">
      <c r="A5428" s="3"/>
      <c r="B5428" s="3"/>
      <c r="C5428" s="3"/>
      <c r="D5428" s="5" t="s">
        <v>31</v>
      </c>
      <c r="E5428" s="3"/>
      <c r="F5428" s="4"/>
      <c r="G5428" s="4">
        <v>2779.2</v>
      </c>
    </row>
    <row r="5429" spans="1:7" x14ac:dyDescent="0.25">
      <c r="A5429" s="3"/>
      <c r="B5429" s="3"/>
      <c r="C5429" s="3"/>
      <c r="D5429" s="5" t="s">
        <v>32</v>
      </c>
      <c r="E5429" s="3"/>
      <c r="F5429" s="4"/>
      <c r="G5429" s="4">
        <v>1500.19</v>
      </c>
    </row>
    <row r="5430" spans="1:7" x14ac:dyDescent="0.25">
      <c r="A5430" s="3"/>
      <c r="B5430" s="3"/>
      <c r="C5430" s="3"/>
      <c r="D5430" s="5" t="s">
        <v>33</v>
      </c>
      <c r="E5430" s="3"/>
      <c r="F5430" s="4"/>
      <c r="G5430" s="4">
        <v>5483.24</v>
      </c>
    </row>
    <row r="5431" spans="1:7" customFormat="1" x14ac:dyDescent="0.25">
      <c r="F5431" s="2"/>
      <c r="G5431" s="2"/>
    </row>
    <row r="5432" spans="1:7" x14ac:dyDescent="0.25">
      <c r="A5432" s="3"/>
      <c r="B5432" s="5"/>
      <c r="C5432" s="5"/>
      <c r="D5432" s="5" t="s">
        <v>35</v>
      </c>
      <c r="E5432" s="3"/>
      <c r="F5432" s="4"/>
      <c r="G5432" s="4">
        <v>9762.64</v>
      </c>
    </row>
    <row r="5433" spans="1:7" x14ac:dyDescent="0.25">
      <c r="A5433" s="3"/>
      <c r="B5433" s="5"/>
      <c r="C5433" s="5"/>
      <c r="D5433" s="5" t="s">
        <v>36</v>
      </c>
      <c r="E5433" s="3"/>
      <c r="F5433" s="4"/>
      <c r="G5433" s="4">
        <v>517419.92</v>
      </c>
    </row>
    <row r="5434" spans="1:7" x14ac:dyDescent="0.25">
      <c r="A5434" s="6" t="s">
        <v>819</v>
      </c>
      <c r="B5434" s="6" t="s">
        <v>445</v>
      </c>
      <c r="C5434" s="6"/>
      <c r="D5434" s="6" t="s">
        <v>3</v>
      </c>
      <c r="E5434" s="7">
        <v>45</v>
      </c>
      <c r="F5434" s="7"/>
      <c r="G5434" s="7"/>
    </row>
    <row r="5435" spans="1:7" customFormat="1" x14ac:dyDescent="0.25">
      <c r="F5435" s="2"/>
      <c r="G5435" s="2"/>
    </row>
    <row r="5436" spans="1:7" x14ac:dyDescent="0.25">
      <c r="A5436" s="3"/>
      <c r="B5436" s="3"/>
      <c r="C5436" s="3"/>
      <c r="D5436" s="3"/>
      <c r="E5436" s="3"/>
      <c r="F5436" s="4"/>
      <c r="G5436" s="4"/>
    </row>
    <row r="5437" spans="1:7" x14ac:dyDescent="0.25">
      <c r="A5437" s="12" t="s">
        <v>5</v>
      </c>
      <c r="B5437" s="12" t="s">
        <v>6</v>
      </c>
      <c r="C5437" s="12"/>
      <c r="D5437" s="8" t="s">
        <v>7</v>
      </c>
      <c r="E5437" s="8" t="s">
        <v>8</v>
      </c>
      <c r="F5437" s="9" t="s">
        <v>4</v>
      </c>
      <c r="G5437" s="9" t="s">
        <v>1205</v>
      </c>
    </row>
    <row r="5438" spans="1:7" x14ac:dyDescent="0.25">
      <c r="F5438" s="8" t="s">
        <v>9</v>
      </c>
      <c r="G5438" s="8" t="s">
        <v>9</v>
      </c>
    </row>
    <row r="5439" spans="1:7" customFormat="1" x14ac:dyDescent="0.25">
      <c r="F5439" s="2"/>
      <c r="G5439" s="2"/>
    </row>
    <row r="5440" spans="1:7" customFormat="1" x14ac:dyDescent="0.25">
      <c r="A5440" t="s">
        <v>144</v>
      </c>
      <c r="B5440" t="s">
        <v>145</v>
      </c>
      <c r="D5440" t="s">
        <v>3</v>
      </c>
      <c r="E5440">
        <v>1.32</v>
      </c>
      <c r="F5440" s="2"/>
      <c r="G5440" s="2"/>
    </row>
    <row r="5441" spans="1:7" customFormat="1" x14ac:dyDescent="0.25">
      <c r="A5441" t="s">
        <v>12</v>
      </c>
      <c r="B5441" t="s">
        <v>13</v>
      </c>
      <c r="D5441" t="s">
        <v>14</v>
      </c>
      <c r="E5441">
        <v>1.5840000000000001</v>
      </c>
      <c r="F5441" s="2"/>
      <c r="G5441" s="2"/>
    </row>
    <row r="5442" spans="1:7" customFormat="1" x14ac:dyDescent="0.25">
      <c r="A5442" t="s">
        <v>15</v>
      </c>
      <c r="B5442" t="s">
        <v>13</v>
      </c>
      <c r="D5442" t="s">
        <v>14</v>
      </c>
      <c r="E5442">
        <v>1.5840000000000001</v>
      </c>
      <c r="F5442" s="2">
        <v>5209</v>
      </c>
      <c r="G5442" s="2">
        <v>8251.06</v>
      </c>
    </row>
    <row r="5443" spans="1:7" customFormat="1" x14ac:dyDescent="0.25">
      <c r="A5443" t="s">
        <v>19</v>
      </c>
      <c r="B5443" t="s">
        <v>20</v>
      </c>
      <c r="D5443" t="s">
        <v>18</v>
      </c>
      <c r="E5443">
        <v>0.18099999999999999</v>
      </c>
      <c r="F5443" s="2">
        <v>17171</v>
      </c>
      <c r="G5443" s="2">
        <v>3105.21</v>
      </c>
    </row>
    <row r="5444" spans="1:7" customFormat="1" x14ac:dyDescent="0.25">
      <c r="A5444" t="s">
        <v>133</v>
      </c>
      <c r="B5444" t="s">
        <v>134</v>
      </c>
      <c r="D5444" t="s">
        <v>18</v>
      </c>
      <c r="E5444">
        <v>0.10299999999999999</v>
      </c>
      <c r="F5444" s="2">
        <v>23995</v>
      </c>
      <c r="G5444" s="2">
        <v>2463.4899999999998</v>
      </c>
    </row>
    <row r="5445" spans="1:7" customFormat="1" x14ac:dyDescent="0.25">
      <c r="A5445" t="s">
        <v>91</v>
      </c>
      <c r="B5445" t="s">
        <v>92</v>
      </c>
      <c r="D5445" t="s">
        <v>18</v>
      </c>
      <c r="E5445">
        <v>0.91400000000000003</v>
      </c>
      <c r="F5445" s="2">
        <v>3000</v>
      </c>
      <c r="G5445" s="2">
        <v>2741.53</v>
      </c>
    </row>
    <row r="5446" spans="1:7" customFormat="1" x14ac:dyDescent="0.25">
      <c r="A5446" t="s">
        <v>21</v>
      </c>
      <c r="B5446" t="s">
        <v>22</v>
      </c>
      <c r="D5446" t="s">
        <v>23</v>
      </c>
      <c r="E5446">
        <v>3.3</v>
      </c>
      <c r="F5446" s="2">
        <v>600</v>
      </c>
      <c r="G5446" s="2">
        <v>1980</v>
      </c>
    </row>
    <row r="5447" spans="1:7" customFormat="1" x14ac:dyDescent="0.25">
      <c r="A5447" t="s">
        <v>146</v>
      </c>
      <c r="B5447" t="s">
        <v>147</v>
      </c>
      <c r="D5447" t="s">
        <v>3</v>
      </c>
      <c r="E5447">
        <v>0.71699999999999997</v>
      </c>
      <c r="F5447" s="2">
        <v>9120</v>
      </c>
      <c r="G5447" s="2">
        <v>6536.85</v>
      </c>
    </row>
    <row r="5448" spans="1:7" customFormat="1" x14ac:dyDescent="0.25">
      <c r="A5448" t="s">
        <v>93</v>
      </c>
      <c r="B5448" t="s">
        <v>94</v>
      </c>
      <c r="D5448" t="s">
        <v>95</v>
      </c>
      <c r="E5448">
        <v>4.3999999999999997E-2</v>
      </c>
      <c r="F5448" s="2">
        <v>45000</v>
      </c>
      <c r="G5448" s="2">
        <v>1980</v>
      </c>
    </row>
    <row r="5449" spans="1:7" customFormat="1" x14ac:dyDescent="0.25">
      <c r="F5449" s="2"/>
      <c r="G5449" s="2"/>
    </row>
    <row r="5450" spans="1:7" x14ac:dyDescent="0.25">
      <c r="A5450" s="3"/>
      <c r="B5450" s="3"/>
      <c r="C5450" s="3"/>
      <c r="D5450" s="5" t="s">
        <v>31</v>
      </c>
      <c r="E5450" s="3"/>
      <c r="F5450" s="4"/>
      <c r="G5450" s="4">
        <v>8516.85</v>
      </c>
    </row>
    <row r="5451" spans="1:7" x14ac:dyDescent="0.25">
      <c r="A5451" s="3"/>
      <c r="B5451" s="3"/>
      <c r="C5451" s="3"/>
      <c r="D5451" s="5" t="s">
        <v>32</v>
      </c>
      <c r="E5451" s="3"/>
      <c r="F5451" s="4"/>
      <c r="G5451" s="4">
        <v>8251.06</v>
      </c>
    </row>
    <row r="5452" spans="1:7" x14ac:dyDescent="0.25">
      <c r="A5452" s="3"/>
      <c r="B5452" s="3"/>
      <c r="C5452" s="3"/>
      <c r="D5452" s="5" t="s">
        <v>33</v>
      </c>
      <c r="E5452" s="3"/>
      <c r="F5452" s="4"/>
      <c r="G5452" s="4">
        <v>8310.23</v>
      </c>
    </row>
    <row r="5453" spans="1:7" x14ac:dyDescent="0.25">
      <c r="A5453" s="3"/>
      <c r="B5453" s="3"/>
      <c r="C5453" s="3"/>
      <c r="D5453" s="5" t="s">
        <v>34</v>
      </c>
      <c r="E5453" s="3"/>
      <c r="F5453" s="4"/>
      <c r="G5453" s="4">
        <v>1980</v>
      </c>
    </row>
    <row r="5454" spans="1:7" customFormat="1" x14ac:dyDescent="0.25">
      <c r="F5454" s="2"/>
      <c r="G5454" s="2"/>
    </row>
    <row r="5455" spans="1:7" x14ac:dyDescent="0.25">
      <c r="A5455" s="3"/>
      <c r="B5455" s="5"/>
      <c r="C5455" s="5"/>
      <c r="D5455" s="5" t="s">
        <v>35</v>
      </c>
      <c r="E5455" s="3"/>
      <c r="F5455" s="4"/>
      <c r="G5455" s="4">
        <v>27058.14</v>
      </c>
    </row>
    <row r="5456" spans="1:7" x14ac:dyDescent="0.25">
      <c r="A5456" s="3"/>
      <c r="B5456" s="5"/>
      <c r="C5456" s="5"/>
      <c r="D5456" s="5" t="s">
        <v>36</v>
      </c>
      <c r="E5456" s="3"/>
      <c r="F5456" s="4"/>
      <c r="G5456" s="4">
        <v>1217616.3</v>
      </c>
    </row>
    <row r="5457" spans="1:7" x14ac:dyDescent="0.25">
      <c r="A5457" s="6" t="s">
        <v>820</v>
      </c>
      <c r="B5457" s="6" t="s">
        <v>399</v>
      </c>
      <c r="C5457" s="6"/>
      <c r="D5457" s="6" t="s">
        <v>3</v>
      </c>
      <c r="E5457" s="7">
        <v>3.1</v>
      </c>
      <c r="F5457" s="7"/>
      <c r="G5457" s="7"/>
    </row>
    <row r="5458" spans="1:7" customFormat="1" x14ac:dyDescent="0.25">
      <c r="F5458" s="2"/>
      <c r="G5458" s="2"/>
    </row>
    <row r="5459" spans="1:7" x14ac:dyDescent="0.25">
      <c r="A5459" s="3"/>
      <c r="B5459" s="3"/>
      <c r="C5459" s="3"/>
      <c r="D5459" s="3"/>
      <c r="E5459" s="3"/>
      <c r="F5459" s="4"/>
      <c r="G5459" s="4"/>
    </row>
    <row r="5460" spans="1:7" x14ac:dyDescent="0.25">
      <c r="A5460" s="12" t="s">
        <v>5</v>
      </c>
      <c r="B5460" s="12" t="s">
        <v>6</v>
      </c>
      <c r="C5460" s="12"/>
      <c r="D5460" s="8" t="s">
        <v>7</v>
      </c>
      <c r="E5460" s="8" t="s">
        <v>8</v>
      </c>
      <c r="F5460" s="9" t="s">
        <v>4</v>
      </c>
      <c r="G5460" s="9" t="s">
        <v>1205</v>
      </c>
    </row>
    <row r="5461" spans="1:7" x14ac:dyDescent="0.25">
      <c r="F5461" s="8" t="s">
        <v>9</v>
      </c>
      <c r="G5461" s="8" t="s">
        <v>9</v>
      </c>
    </row>
    <row r="5462" spans="1:7" customFormat="1" x14ac:dyDescent="0.25">
      <c r="F5462" s="2"/>
      <c r="G5462" s="2"/>
    </row>
    <row r="5463" spans="1:7" customFormat="1" x14ac:dyDescent="0.25">
      <c r="A5463" t="s">
        <v>150</v>
      </c>
      <c r="B5463" t="s">
        <v>151</v>
      </c>
      <c r="D5463" t="s">
        <v>3</v>
      </c>
      <c r="E5463">
        <v>1.44</v>
      </c>
      <c r="F5463" s="2"/>
      <c r="G5463" s="2"/>
    </row>
    <row r="5464" spans="1:7" customFormat="1" x14ac:dyDescent="0.25">
      <c r="A5464" t="s">
        <v>50</v>
      </c>
      <c r="B5464" t="s">
        <v>51</v>
      </c>
      <c r="D5464" t="s">
        <v>14</v>
      </c>
      <c r="E5464">
        <v>4.32</v>
      </c>
      <c r="F5464" s="2"/>
      <c r="G5464" s="2"/>
    </row>
    <row r="5465" spans="1:7" customFormat="1" x14ac:dyDescent="0.25">
      <c r="A5465" t="s">
        <v>52</v>
      </c>
      <c r="B5465" t="s">
        <v>53</v>
      </c>
      <c r="D5465" t="s">
        <v>14</v>
      </c>
      <c r="E5465">
        <v>4.32</v>
      </c>
      <c r="F5465" s="2">
        <v>5418</v>
      </c>
      <c r="G5465" s="2">
        <v>23405.759999999998</v>
      </c>
    </row>
    <row r="5466" spans="1:7" customFormat="1" x14ac:dyDescent="0.25">
      <c r="A5466" t="s">
        <v>54</v>
      </c>
      <c r="B5466" t="s">
        <v>55</v>
      </c>
      <c r="D5466" t="s">
        <v>56</v>
      </c>
      <c r="E5466">
        <v>4.32</v>
      </c>
      <c r="F5466" s="2">
        <v>1543.99</v>
      </c>
      <c r="G5466" s="2">
        <v>6670.04</v>
      </c>
    </row>
    <row r="5467" spans="1:7" customFormat="1" x14ac:dyDescent="0.25">
      <c r="A5467" t="s">
        <v>152</v>
      </c>
      <c r="B5467" t="s">
        <v>153</v>
      </c>
      <c r="D5467" t="s">
        <v>88</v>
      </c>
      <c r="E5467">
        <v>14.4</v>
      </c>
      <c r="F5467" s="2">
        <v>350</v>
      </c>
      <c r="G5467" s="2">
        <v>5040</v>
      </c>
    </row>
    <row r="5468" spans="1:7" customFormat="1" x14ac:dyDescent="0.25">
      <c r="A5468" t="s">
        <v>154</v>
      </c>
      <c r="B5468" t="s">
        <v>155</v>
      </c>
      <c r="D5468" t="s">
        <v>3</v>
      </c>
      <c r="E5468">
        <v>1.44</v>
      </c>
      <c r="F5468" s="2">
        <v>43300</v>
      </c>
      <c r="G5468" s="2">
        <v>62352</v>
      </c>
    </row>
    <row r="5469" spans="1:7" customFormat="1" x14ac:dyDescent="0.25">
      <c r="F5469" s="2"/>
      <c r="G5469" s="2"/>
    </row>
    <row r="5470" spans="1:7" x14ac:dyDescent="0.25">
      <c r="A5470" s="3"/>
      <c r="B5470" s="3"/>
      <c r="C5470" s="3"/>
      <c r="D5470" s="5" t="s">
        <v>31</v>
      </c>
      <c r="E5470" s="3"/>
      <c r="F5470" s="4"/>
      <c r="G5470" s="4">
        <v>67392</v>
      </c>
    </row>
    <row r="5471" spans="1:7" x14ac:dyDescent="0.25">
      <c r="A5471" s="3"/>
      <c r="B5471" s="3"/>
      <c r="C5471" s="3"/>
      <c r="D5471" s="5" t="s">
        <v>32</v>
      </c>
      <c r="E5471" s="3"/>
      <c r="F5471" s="4"/>
      <c r="G5471" s="4">
        <v>23405.759999999998</v>
      </c>
    </row>
    <row r="5472" spans="1:7" x14ac:dyDescent="0.25">
      <c r="A5472" s="3"/>
      <c r="B5472" s="3"/>
      <c r="C5472" s="3"/>
      <c r="D5472" s="5" t="s">
        <v>33</v>
      </c>
      <c r="E5472" s="3"/>
      <c r="F5472" s="4"/>
      <c r="G5472" s="4">
        <v>6670.04</v>
      </c>
    </row>
    <row r="5473" spans="1:7" customFormat="1" x14ac:dyDescent="0.25">
      <c r="F5473" s="2"/>
      <c r="G5473" s="2"/>
    </row>
    <row r="5474" spans="1:7" x14ac:dyDescent="0.25">
      <c r="A5474" s="3"/>
      <c r="B5474" s="5"/>
      <c r="C5474" s="5"/>
      <c r="D5474" s="5" t="s">
        <v>35</v>
      </c>
      <c r="E5474" s="3"/>
      <c r="F5474" s="4"/>
      <c r="G5474" s="4">
        <v>97467.8</v>
      </c>
    </row>
    <row r="5475" spans="1:7" x14ac:dyDescent="0.25">
      <c r="A5475" s="3"/>
      <c r="B5475" s="5"/>
      <c r="C5475" s="5"/>
      <c r="D5475" s="5" t="s">
        <v>36</v>
      </c>
      <c r="E5475" s="3"/>
      <c r="F5475" s="4"/>
      <c r="G5475" s="4">
        <v>302150.18</v>
      </c>
    </row>
    <row r="5476" spans="1:7" x14ac:dyDescent="0.25">
      <c r="A5476" s="6" t="s">
        <v>821</v>
      </c>
      <c r="B5476" s="6" t="s">
        <v>822</v>
      </c>
      <c r="C5476" s="6"/>
      <c r="D5476" s="6" t="s">
        <v>3</v>
      </c>
      <c r="E5476" s="7">
        <v>46.4</v>
      </c>
      <c r="F5476" s="7"/>
      <c r="G5476" s="7"/>
    </row>
    <row r="5477" spans="1:7" customFormat="1" x14ac:dyDescent="0.25">
      <c r="F5477" s="2"/>
      <c r="G5477" s="2"/>
    </row>
    <row r="5478" spans="1:7" x14ac:dyDescent="0.25">
      <c r="A5478" s="3"/>
      <c r="B5478" s="3"/>
      <c r="C5478" s="3"/>
      <c r="D5478" s="3"/>
      <c r="E5478" s="3"/>
      <c r="F5478" s="4"/>
      <c r="G5478" s="4"/>
    </row>
    <row r="5479" spans="1:7" x14ac:dyDescent="0.25">
      <c r="A5479" s="12" t="s">
        <v>5</v>
      </c>
      <c r="B5479" s="12" t="s">
        <v>6</v>
      </c>
      <c r="C5479" s="12"/>
      <c r="D5479" s="8" t="s">
        <v>7</v>
      </c>
      <c r="E5479" s="8" t="s">
        <v>8</v>
      </c>
      <c r="F5479" s="9" t="s">
        <v>4</v>
      </c>
      <c r="G5479" s="9" t="s">
        <v>1205</v>
      </c>
    </row>
    <row r="5480" spans="1:7" x14ac:dyDescent="0.25">
      <c r="F5480" s="8" t="s">
        <v>9</v>
      </c>
      <c r="G5480" s="8" t="s">
        <v>9</v>
      </c>
    </row>
    <row r="5481" spans="1:7" customFormat="1" x14ac:dyDescent="0.25">
      <c r="F5481" s="2"/>
      <c r="G5481" s="2"/>
    </row>
    <row r="5482" spans="1:7" customFormat="1" x14ac:dyDescent="0.25">
      <c r="A5482" t="s">
        <v>158</v>
      </c>
      <c r="B5482" t="s">
        <v>159</v>
      </c>
      <c r="D5482" t="s">
        <v>88</v>
      </c>
      <c r="E5482">
        <v>1.2</v>
      </c>
      <c r="F5482" s="2"/>
      <c r="G5482" s="2"/>
    </row>
    <row r="5483" spans="1:7" customFormat="1" x14ac:dyDescent="0.25">
      <c r="A5483" t="s">
        <v>50</v>
      </c>
      <c r="B5483" t="s">
        <v>51</v>
      </c>
      <c r="D5483" t="s">
        <v>14</v>
      </c>
      <c r="E5483">
        <v>2.88</v>
      </c>
      <c r="F5483" s="2"/>
      <c r="G5483" s="2"/>
    </row>
    <row r="5484" spans="1:7" customFormat="1" x14ac:dyDescent="0.25">
      <c r="A5484" t="s">
        <v>52</v>
      </c>
      <c r="B5484" t="s">
        <v>53</v>
      </c>
      <c r="D5484" t="s">
        <v>14</v>
      </c>
      <c r="E5484">
        <v>2.88</v>
      </c>
      <c r="F5484" s="2">
        <v>5418</v>
      </c>
      <c r="G5484" s="2">
        <v>15603.84</v>
      </c>
    </row>
    <row r="5485" spans="1:7" customFormat="1" x14ac:dyDescent="0.25">
      <c r="A5485" t="s">
        <v>54</v>
      </c>
      <c r="B5485" t="s">
        <v>55</v>
      </c>
      <c r="D5485" t="s">
        <v>56</v>
      </c>
      <c r="E5485">
        <v>2.88</v>
      </c>
      <c r="F5485" s="2">
        <v>1543.99</v>
      </c>
      <c r="G5485" s="2">
        <v>4446.6899999999996</v>
      </c>
    </row>
    <row r="5486" spans="1:7" customFormat="1" x14ac:dyDescent="0.25">
      <c r="A5486" t="s">
        <v>160</v>
      </c>
      <c r="B5486" t="s">
        <v>161</v>
      </c>
      <c r="D5486" t="s">
        <v>18</v>
      </c>
      <c r="E5486">
        <v>0.4</v>
      </c>
      <c r="F5486" s="2"/>
      <c r="G5486" s="2"/>
    </row>
    <row r="5487" spans="1:7" customFormat="1" x14ac:dyDescent="0.25">
      <c r="A5487" t="s">
        <v>162</v>
      </c>
      <c r="B5487" t="s">
        <v>163</v>
      </c>
      <c r="D5487" t="s">
        <v>164</v>
      </c>
      <c r="E5487">
        <v>8.0000000000000002E-3</v>
      </c>
      <c r="F5487" s="2">
        <v>84000</v>
      </c>
      <c r="G5487" s="2">
        <v>672</v>
      </c>
    </row>
    <row r="5488" spans="1:7" customFormat="1" x14ac:dyDescent="0.25">
      <c r="A5488" t="s">
        <v>165</v>
      </c>
      <c r="B5488" t="s">
        <v>166</v>
      </c>
      <c r="D5488" t="s">
        <v>3</v>
      </c>
      <c r="E5488">
        <v>1.26</v>
      </c>
      <c r="F5488" s="2">
        <v>50500</v>
      </c>
      <c r="G5488" s="2">
        <v>63630</v>
      </c>
    </row>
    <row r="5489" spans="1:7" customFormat="1" x14ac:dyDescent="0.25">
      <c r="A5489" t="s">
        <v>167</v>
      </c>
      <c r="B5489" t="s">
        <v>168</v>
      </c>
      <c r="D5489" t="s">
        <v>3</v>
      </c>
      <c r="E5489">
        <v>1.26</v>
      </c>
      <c r="F5489" s="2">
        <v>8500</v>
      </c>
      <c r="G5489" s="2">
        <v>10710</v>
      </c>
    </row>
    <row r="5490" spans="1:7" customFormat="1" x14ac:dyDescent="0.25">
      <c r="A5490" t="s">
        <v>169</v>
      </c>
      <c r="B5490" t="s">
        <v>170</v>
      </c>
      <c r="D5490" t="s">
        <v>171</v>
      </c>
      <c r="E5490">
        <v>0.24</v>
      </c>
      <c r="F5490" s="2">
        <v>1799</v>
      </c>
      <c r="G5490" s="2">
        <v>431.76</v>
      </c>
    </row>
    <row r="5491" spans="1:7" customFormat="1" x14ac:dyDescent="0.25">
      <c r="A5491" t="s">
        <v>172</v>
      </c>
      <c r="B5491" t="s">
        <v>173</v>
      </c>
      <c r="D5491" t="s">
        <v>174</v>
      </c>
      <c r="E5491">
        <v>2.4E-2</v>
      </c>
      <c r="F5491" s="2">
        <v>95000</v>
      </c>
      <c r="G5491" s="2">
        <v>2280</v>
      </c>
    </row>
    <row r="5492" spans="1:7" customFormat="1" x14ac:dyDescent="0.25">
      <c r="F5492" s="2"/>
      <c r="G5492" s="2"/>
    </row>
    <row r="5493" spans="1:7" x14ac:dyDescent="0.25">
      <c r="A5493" s="3"/>
      <c r="B5493" s="3"/>
      <c r="C5493" s="3"/>
      <c r="D5493" s="5" t="s">
        <v>31</v>
      </c>
      <c r="E5493" s="3"/>
      <c r="F5493" s="4"/>
      <c r="G5493" s="4">
        <v>77051.759999999995</v>
      </c>
    </row>
    <row r="5494" spans="1:7" x14ac:dyDescent="0.25">
      <c r="A5494" s="3"/>
      <c r="B5494" s="3"/>
      <c r="C5494" s="3"/>
      <c r="D5494" s="5" t="s">
        <v>32</v>
      </c>
      <c r="E5494" s="3"/>
      <c r="F5494" s="4"/>
      <c r="G5494" s="4">
        <v>15603.84</v>
      </c>
    </row>
    <row r="5495" spans="1:7" x14ac:dyDescent="0.25">
      <c r="A5495" s="3"/>
      <c r="B5495" s="3"/>
      <c r="C5495" s="3"/>
      <c r="D5495" s="5" t="s">
        <v>33</v>
      </c>
      <c r="E5495" s="3"/>
      <c r="F5495" s="4"/>
      <c r="G5495" s="4">
        <v>5118.6899999999996</v>
      </c>
    </row>
    <row r="5496" spans="1:7" customFormat="1" x14ac:dyDescent="0.25">
      <c r="F5496" s="2"/>
      <c r="G5496" s="2"/>
    </row>
    <row r="5497" spans="1:7" x14ac:dyDescent="0.25">
      <c r="A5497" s="3"/>
      <c r="B5497" s="5"/>
      <c r="C5497" s="5"/>
      <c r="D5497" s="5" t="s">
        <v>35</v>
      </c>
      <c r="E5497" s="3"/>
      <c r="F5497" s="4"/>
      <c r="G5497" s="4">
        <v>97774.3</v>
      </c>
    </row>
    <row r="5498" spans="1:7" x14ac:dyDescent="0.25">
      <c r="A5498" s="3"/>
      <c r="B5498" s="5"/>
      <c r="C5498" s="5"/>
      <c r="D5498" s="5" t="s">
        <v>36</v>
      </c>
      <c r="E5498" s="3"/>
      <c r="F5498" s="4"/>
      <c r="G5498" s="4">
        <v>4536727.5199999996</v>
      </c>
    </row>
    <row r="5499" spans="1:7" x14ac:dyDescent="0.25">
      <c r="A5499" s="6" t="s">
        <v>823</v>
      </c>
      <c r="B5499" s="6" t="s">
        <v>824</v>
      </c>
      <c r="C5499" s="6"/>
      <c r="D5499" s="6" t="s">
        <v>88</v>
      </c>
      <c r="E5499" s="7">
        <v>73</v>
      </c>
      <c r="F5499" s="7"/>
      <c r="G5499" s="7"/>
    </row>
    <row r="5500" spans="1:7" customFormat="1" x14ac:dyDescent="0.25">
      <c r="F5500" s="2"/>
      <c r="G5500" s="2"/>
    </row>
    <row r="5501" spans="1:7" x14ac:dyDescent="0.25">
      <c r="A5501" s="3"/>
      <c r="B5501" s="3"/>
      <c r="C5501" s="3"/>
      <c r="D5501" s="3"/>
      <c r="E5501" s="3"/>
      <c r="F5501" s="4"/>
      <c r="G5501" s="4"/>
    </row>
    <row r="5502" spans="1:7" x14ac:dyDescent="0.25">
      <c r="A5502" s="12" t="s">
        <v>5</v>
      </c>
      <c r="B5502" s="12" t="s">
        <v>6</v>
      </c>
      <c r="C5502" s="12"/>
      <c r="D5502" s="8" t="s">
        <v>7</v>
      </c>
      <c r="E5502" s="8" t="s">
        <v>8</v>
      </c>
      <c r="F5502" s="9" t="s">
        <v>4</v>
      </c>
      <c r="G5502" s="9" t="s">
        <v>1205</v>
      </c>
    </row>
    <row r="5503" spans="1:7" x14ac:dyDescent="0.25">
      <c r="F5503" s="8" t="s">
        <v>9</v>
      </c>
      <c r="G5503" s="8" t="s">
        <v>9</v>
      </c>
    </row>
    <row r="5504" spans="1:7" customFormat="1" x14ac:dyDescent="0.25">
      <c r="F5504" s="2"/>
      <c r="G5504" s="2"/>
    </row>
    <row r="5505" spans="1:7" customFormat="1" x14ac:dyDescent="0.25">
      <c r="A5505" t="s">
        <v>188</v>
      </c>
      <c r="B5505" t="s">
        <v>189</v>
      </c>
      <c r="D5505" t="s">
        <v>88</v>
      </c>
      <c r="E5505">
        <v>1.2</v>
      </c>
      <c r="F5505" s="2"/>
      <c r="G5505" s="2"/>
    </row>
    <row r="5506" spans="1:7" customFormat="1" x14ac:dyDescent="0.25">
      <c r="A5506" t="s">
        <v>190</v>
      </c>
      <c r="B5506" t="s">
        <v>191</v>
      </c>
      <c r="D5506" t="s">
        <v>14</v>
      </c>
      <c r="E5506">
        <v>3</v>
      </c>
      <c r="F5506" s="2"/>
      <c r="G5506" s="2"/>
    </row>
    <row r="5507" spans="1:7" customFormat="1" x14ac:dyDescent="0.25">
      <c r="A5507" t="s">
        <v>192</v>
      </c>
      <c r="B5507" t="s">
        <v>191</v>
      </c>
      <c r="D5507" t="s">
        <v>14</v>
      </c>
      <c r="E5507">
        <v>3</v>
      </c>
      <c r="F5507" s="2">
        <v>5418</v>
      </c>
      <c r="G5507" s="2">
        <v>16254</v>
      </c>
    </row>
    <row r="5508" spans="1:7" customFormat="1" x14ac:dyDescent="0.25">
      <c r="A5508" t="s">
        <v>54</v>
      </c>
      <c r="B5508" t="s">
        <v>55</v>
      </c>
      <c r="D5508" t="s">
        <v>56</v>
      </c>
      <c r="E5508">
        <v>3</v>
      </c>
      <c r="F5508" s="2">
        <v>1543.99</v>
      </c>
      <c r="G5508" s="2">
        <v>4631.97</v>
      </c>
    </row>
    <row r="5509" spans="1:7" customFormat="1" x14ac:dyDescent="0.25">
      <c r="A5509" t="s">
        <v>193</v>
      </c>
      <c r="B5509" t="s">
        <v>194</v>
      </c>
      <c r="D5509" t="s">
        <v>88</v>
      </c>
      <c r="E5509">
        <v>0.315</v>
      </c>
      <c r="F5509" s="2">
        <v>12500</v>
      </c>
      <c r="G5509" s="2">
        <v>3937.5</v>
      </c>
    </row>
    <row r="5510" spans="1:7" customFormat="1" x14ac:dyDescent="0.25">
      <c r="A5510" t="s">
        <v>195</v>
      </c>
      <c r="B5510" t="s">
        <v>196</v>
      </c>
      <c r="D5510" t="s">
        <v>88</v>
      </c>
      <c r="E5510">
        <v>1.2</v>
      </c>
      <c r="F5510" s="2">
        <v>200</v>
      </c>
      <c r="G5510" s="2">
        <v>240</v>
      </c>
    </row>
    <row r="5511" spans="1:7" customFormat="1" x14ac:dyDescent="0.25">
      <c r="A5511" t="s">
        <v>197</v>
      </c>
      <c r="B5511" t="s">
        <v>198</v>
      </c>
      <c r="D5511" t="s">
        <v>79</v>
      </c>
      <c r="E5511">
        <v>4.8</v>
      </c>
      <c r="F5511" s="2">
        <v>60</v>
      </c>
      <c r="G5511" s="2">
        <v>288</v>
      </c>
    </row>
    <row r="5512" spans="1:7" customFormat="1" x14ac:dyDescent="0.25">
      <c r="A5512" t="s">
        <v>199</v>
      </c>
      <c r="B5512" t="s">
        <v>200</v>
      </c>
      <c r="D5512" t="s">
        <v>65</v>
      </c>
      <c r="E5512">
        <v>0.06</v>
      </c>
      <c r="F5512" s="2">
        <v>1200</v>
      </c>
      <c r="G5512" s="2">
        <v>72</v>
      </c>
    </row>
    <row r="5513" spans="1:7" customFormat="1" x14ac:dyDescent="0.25">
      <c r="A5513" t="s">
        <v>201</v>
      </c>
      <c r="B5513" t="s">
        <v>202</v>
      </c>
      <c r="D5513" t="s">
        <v>76</v>
      </c>
      <c r="E5513">
        <v>1E-3</v>
      </c>
      <c r="F5513" s="2">
        <v>390000</v>
      </c>
      <c r="G5513" s="2">
        <v>405.77</v>
      </c>
    </row>
    <row r="5514" spans="1:7" customFormat="1" x14ac:dyDescent="0.25">
      <c r="F5514" s="2"/>
      <c r="G5514" s="2"/>
    </row>
    <row r="5515" spans="1:7" x14ac:dyDescent="0.25">
      <c r="A5515" s="3"/>
      <c r="B5515" s="3"/>
      <c r="C5515" s="3"/>
      <c r="D5515" s="5" t="s">
        <v>31</v>
      </c>
      <c r="E5515" s="3"/>
      <c r="F5515" s="4"/>
      <c r="G5515" s="4">
        <v>4537.5</v>
      </c>
    </row>
    <row r="5516" spans="1:7" x14ac:dyDescent="0.25">
      <c r="A5516" s="3"/>
      <c r="B5516" s="3"/>
      <c r="C5516" s="3"/>
      <c r="D5516" s="5" t="s">
        <v>32</v>
      </c>
      <c r="E5516" s="3"/>
      <c r="F5516" s="4"/>
      <c r="G5516" s="4">
        <v>16254</v>
      </c>
    </row>
    <row r="5517" spans="1:7" x14ac:dyDescent="0.25">
      <c r="A5517" s="3"/>
      <c r="B5517" s="3"/>
      <c r="C5517" s="3"/>
      <c r="D5517" s="5" t="s">
        <v>33</v>
      </c>
      <c r="E5517" s="3"/>
      <c r="F5517" s="4"/>
      <c r="G5517" s="4">
        <v>4631.97</v>
      </c>
    </row>
    <row r="5518" spans="1:7" x14ac:dyDescent="0.25">
      <c r="A5518" s="3"/>
      <c r="B5518" s="3"/>
      <c r="C5518" s="3"/>
      <c r="D5518" s="5" t="s">
        <v>34</v>
      </c>
      <c r="E5518" s="3"/>
      <c r="F5518" s="4"/>
      <c r="G5518" s="4">
        <v>405.77</v>
      </c>
    </row>
    <row r="5519" spans="1:7" customFormat="1" x14ac:dyDescent="0.25">
      <c r="F5519" s="2"/>
      <c r="G5519" s="2"/>
    </row>
    <row r="5520" spans="1:7" x14ac:dyDescent="0.25">
      <c r="A5520" s="3"/>
      <c r="B5520" s="5"/>
      <c r="C5520" s="5"/>
      <c r="D5520" s="5" t="s">
        <v>35</v>
      </c>
      <c r="E5520" s="3"/>
      <c r="F5520" s="4"/>
      <c r="G5520" s="4">
        <v>25829.24</v>
      </c>
    </row>
    <row r="5521" spans="1:7" x14ac:dyDescent="0.25">
      <c r="A5521" s="3"/>
      <c r="B5521" s="5"/>
      <c r="C5521" s="5"/>
      <c r="D5521" s="5" t="s">
        <v>36</v>
      </c>
      <c r="E5521" s="3"/>
      <c r="F5521" s="4"/>
      <c r="G5521" s="4">
        <v>1885534.52</v>
      </c>
    </row>
    <row r="5522" spans="1:7" x14ac:dyDescent="0.25">
      <c r="A5522" s="6" t="s">
        <v>825</v>
      </c>
      <c r="B5522" s="6" t="s">
        <v>826</v>
      </c>
      <c r="C5522" s="6"/>
      <c r="D5522" s="6" t="s">
        <v>3</v>
      </c>
      <c r="E5522" s="7">
        <v>6.6</v>
      </c>
      <c r="F5522" s="7"/>
      <c r="G5522" s="7"/>
    </row>
    <row r="5523" spans="1:7" customFormat="1" x14ac:dyDescent="0.25">
      <c r="F5523" s="2"/>
      <c r="G5523" s="2"/>
    </row>
    <row r="5524" spans="1:7" x14ac:dyDescent="0.25">
      <c r="A5524" s="3"/>
      <c r="B5524" s="3"/>
      <c r="C5524" s="3"/>
      <c r="D5524" s="3"/>
      <c r="E5524" s="3"/>
      <c r="F5524" s="4"/>
      <c r="G5524" s="4"/>
    </row>
    <row r="5525" spans="1:7" x14ac:dyDescent="0.25">
      <c r="A5525" s="12" t="s">
        <v>5</v>
      </c>
      <c r="B5525" s="12" t="s">
        <v>6</v>
      </c>
      <c r="C5525" s="12"/>
      <c r="D5525" s="8" t="s">
        <v>7</v>
      </c>
      <c r="E5525" s="8" t="s">
        <v>8</v>
      </c>
      <c r="F5525" s="9" t="s">
        <v>4</v>
      </c>
      <c r="G5525" s="9" t="s">
        <v>1205</v>
      </c>
    </row>
    <row r="5526" spans="1:7" x14ac:dyDescent="0.25">
      <c r="F5526" s="8" t="s">
        <v>9</v>
      </c>
      <c r="G5526" s="8" t="s">
        <v>9</v>
      </c>
    </row>
    <row r="5527" spans="1:7" customFormat="1" x14ac:dyDescent="0.25">
      <c r="F5527" s="2"/>
      <c r="G5527" s="2"/>
    </row>
    <row r="5528" spans="1:7" customFormat="1" x14ac:dyDescent="0.25">
      <c r="A5528" t="s">
        <v>158</v>
      </c>
      <c r="B5528" t="s">
        <v>159</v>
      </c>
      <c r="D5528" t="s">
        <v>88</v>
      </c>
      <c r="E5528">
        <v>1.2</v>
      </c>
      <c r="F5528" s="2"/>
      <c r="G5528" s="2"/>
    </row>
    <row r="5529" spans="1:7" customFormat="1" x14ac:dyDescent="0.25">
      <c r="A5529" t="s">
        <v>50</v>
      </c>
      <c r="B5529" t="s">
        <v>51</v>
      </c>
      <c r="D5529" t="s">
        <v>14</v>
      </c>
      <c r="E5529">
        <v>2.88</v>
      </c>
      <c r="F5529" s="2"/>
      <c r="G5529" s="2"/>
    </row>
    <row r="5530" spans="1:7" customFormat="1" x14ac:dyDescent="0.25">
      <c r="A5530" t="s">
        <v>52</v>
      </c>
      <c r="B5530" t="s">
        <v>53</v>
      </c>
      <c r="D5530" t="s">
        <v>14</v>
      </c>
      <c r="E5530">
        <v>2.88</v>
      </c>
      <c r="F5530" s="2">
        <v>5418</v>
      </c>
      <c r="G5530" s="2">
        <v>15603.84</v>
      </c>
    </row>
    <row r="5531" spans="1:7" customFormat="1" x14ac:dyDescent="0.25">
      <c r="A5531" t="s">
        <v>54</v>
      </c>
      <c r="B5531" t="s">
        <v>55</v>
      </c>
      <c r="D5531" t="s">
        <v>56</v>
      </c>
      <c r="E5531">
        <v>2.88</v>
      </c>
      <c r="F5531" s="2">
        <v>1543.99</v>
      </c>
      <c r="G5531" s="2">
        <v>4446.6899999999996</v>
      </c>
    </row>
    <row r="5532" spans="1:7" customFormat="1" x14ac:dyDescent="0.25">
      <c r="A5532" t="s">
        <v>160</v>
      </c>
      <c r="B5532" t="s">
        <v>161</v>
      </c>
      <c r="D5532" t="s">
        <v>18</v>
      </c>
      <c r="E5532">
        <v>0.4</v>
      </c>
      <c r="F5532" s="2"/>
      <c r="G5532" s="2"/>
    </row>
    <row r="5533" spans="1:7" customFormat="1" x14ac:dyDescent="0.25">
      <c r="A5533" t="s">
        <v>162</v>
      </c>
      <c r="B5533" t="s">
        <v>163</v>
      </c>
      <c r="D5533" t="s">
        <v>164</v>
      </c>
      <c r="E5533">
        <v>8.0000000000000002E-3</v>
      </c>
      <c r="F5533" s="2">
        <v>84000</v>
      </c>
      <c r="G5533" s="2">
        <v>672</v>
      </c>
    </row>
    <row r="5534" spans="1:7" customFormat="1" x14ac:dyDescent="0.25">
      <c r="A5534" t="s">
        <v>165</v>
      </c>
      <c r="B5534" t="s">
        <v>166</v>
      </c>
      <c r="D5534" t="s">
        <v>3</v>
      </c>
      <c r="E5534">
        <v>1.26</v>
      </c>
      <c r="F5534" s="2">
        <v>50500</v>
      </c>
      <c r="G5534" s="2">
        <v>63630</v>
      </c>
    </row>
    <row r="5535" spans="1:7" customFormat="1" x14ac:dyDescent="0.25">
      <c r="A5535" t="s">
        <v>167</v>
      </c>
      <c r="B5535" t="s">
        <v>168</v>
      </c>
      <c r="D5535" t="s">
        <v>3</v>
      </c>
      <c r="E5535">
        <v>1.26</v>
      </c>
      <c r="F5535" s="2">
        <v>8500</v>
      </c>
      <c r="G5535" s="2">
        <v>10710</v>
      </c>
    </row>
    <row r="5536" spans="1:7" customFormat="1" x14ac:dyDescent="0.25">
      <c r="A5536" t="s">
        <v>169</v>
      </c>
      <c r="B5536" t="s">
        <v>170</v>
      </c>
      <c r="D5536" t="s">
        <v>171</v>
      </c>
      <c r="E5536">
        <v>0.24</v>
      </c>
      <c r="F5536" s="2">
        <v>1799</v>
      </c>
      <c r="G5536" s="2">
        <v>431.76</v>
      </c>
    </row>
    <row r="5537" spans="1:7" customFormat="1" x14ac:dyDescent="0.25">
      <c r="A5537" t="s">
        <v>172</v>
      </c>
      <c r="B5537" t="s">
        <v>173</v>
      </c>
      <c r="D5537" t="s">
        <v>174</v>
      </c>
      <c r="E5537">
        <v>2.4E-2</v>
      </c>
      <c r="F5537" s="2">
        <v>95000</v>
      </c>
      <c r="G5537" s="2">
        <v>2280</v>
      </c>
    </row>
    <row r="5538" spans="1:7" customFormat="1" x14ac:dyDescent="0.25">
      <c r="F5538" s="2"/>
      <c r="G5538" s="2"/>
    </row>
    <row r="5539" spans="1:7" x14ac:dyDescent="0.25">
      <c r="A5539" s="3"/>
      <c r="B5539" s="3"/>
      <c r="C5539" s="3"/>
      <c r="D5539" s="5" t="s">
        <v>31</v>
      </c>
      <c r="E5539" s="3"/>
      <c r="F5539" s="4"/>
      <c r="G5539" s="4">
        <v>77051.759999999995</v>
      </c>
    </row>
    <row r="5540" spans="1:7" x14ac:dyDescent="0.25">
      <c r="A5540" s="3"/>
      <c r="B5540" s="3"/>
      <c r="C5540" s="3"/>
      <c r="D5540" s="5" t="s">
        <v>32</v>
      </c>
      <c r="E5540" s="3"/>
      <c r="F5540" s="4"/>
      <c r="G5540" s="4">
        <v>15603.84</v>
      </c>
    </row>
    <row r="5541" spans="1:7" x14ac:dyDescent="0.25">
      <c r="A5541" s="3"/>
      <c r="B5541" s="3"/>
      <c r="C5541" s="3"/>
      <c r="D5541" s="5" t="s">
        <v>33</v>
      </c>
      <c r="E5541" s="3"/>
      <c r="F5541" s="4"/>
      <c r="G5541" s="4">
        <v>5118.6899999999996</v>
      </c>
    </row>
    <row r="5542" spans="1:7" customFormat="1" x14ac:dyDescent="0.25">
      <c r="F5542" s="2"/>
      <c r="G5542" s="2"/>
    </row>
    <row r="5543" spans="1:7" x14ac:dyDescent="0.25">
      <c r="A5543" s="3"/>
      <c r="B5543" s="5"/>
      <c r="C5543" s="5"/>
      <c r="D5543" s="5" t="s">
        <v>35</v>
      </c>
      <c r="E5543" s="3"/>
      <c r="F5543" s="4"/>
      <c r="G5543" s="4">
        <v>97774.3</v>
      </c>
    </row>
    <row r="5544" spans="1:7" x14ac:dyDescent="0.25">
      <c r="A5544" s="3"/>
      <c r="B5544" s="5"/>
      <c r="C5544" s="5"/>
      <c r="D5544" s="5" t="s">
        <v>36</v>
      </c>
      <c r="E5544" s="3"/>
      <c r="F5544" s="4"/>
      <c r="G5544" s="4">
        <v>645310.38</v>
      </c>
    </row>
    <row r="5545" spans="1:7" x14ac:dyDescent="0.25">
      <c r="A5545" s="6" t="s">
        <v>827</v>
      </c>
      <c r="B5545" s="6" t="s">
        <v>828</v>
      </c>
      <c r="C5545" s="6"/>
      <c r="D5545" s="6" t="s">
        <v>65</v>
      </c>
      <c r="E5545" s="7">
        <v>462</v>
      </c>
      <c r="F5545" s="7"/>
      <c r="G5545" s="7"/>
    </row>
    <row r="5546" spans="1:7" customFormat="1" x14ac:dyDescent="0.25">
      <c r="F5546" s="2"/>
      <c r="G5546" s="2"/>
    </row>
    <row r="5547" spans="1:7" x14ac:dyDescent="0.25">
      <c r="A5547" s="3"/>
      <c r="B5547" s="3"/>
      <c r="C5547" s="3"/>
      <c r="D5547" s="3"/>
      <c r="E5547" s="3"/>
      <c r="F5547" s="4"/>
      <c r="G5547" s="4"/>
    </row>
    <row r="5548" spans="1:7" x14ac:dyDescent="0.25">
      <c r="A5548" s="12" t="s">
        <v>5</v>
      </c>
      <c r="B5548" s="12" t="s">
        <v>6</v>
      </c>
      <c r="C5548" s="12"/>
      <c r="D5548" s="8" t="s">
        <v>7</v>
      </c>
      <c r="E5548" s="8" t="s">
        <v>8</v>
      </c>
      <c r="F5548" s="9" t="s">
        <v>4</v>
      </c>
      <c r="G5548" s="9" t="s">
        <v>1205</v>
      </c>
    </row>
    <row r="5549" spans="1:7" x14ac:dyDescent="0.25">
      <c r="F5549" s="8" t="s">
        <v>9</v>
      </c>
      <c r="G5549" s="8" t="s">
        <v>9</v>
      </c>
    </row>
    <row r="5550" spans="1:7" customFormat="1" x14ac:dyDescent="0.25">
      <c r="F5550" s="2"/>
      <c r="G5550" s="2"/>
    </row>
    <row r="5551" spans="1:7" customFormat="1" x14ac:dyDescent="0.25">
      <c r="A5551" t="s">
        <v>213</v>
      </c>
      <c r="B5551" t="s">
        <v>214</v>
      </c>
      <c r="D5551" t="s">
        <v>65</v>
      </c>
      <c r="E5551">
        <v>1.2</v>
      </c>
      <c r="F5551" s="2"/>
      <c r="G5551" s="2"/>
    </row>
    <row r="5552" spans="1:7" customFormat="1" x14ac:dyDescent="0.25">
      <c r="A5552" t="s">
        <v>215</v>
      </c>
      <c r="B5552" t="s">
        <v>216</v>
      </c>
      <c r="D5552" t="s">
        <v>14</v>
      </c>
      <c r="E5552">
        <v>5.3999999999999999E-2</v>
      </c>
      <c r="F5552" s="2"/>
      <c r="G5552" s="2"/>
    </row>
    <row r="5553" spans="1:7" customFormat="1" x14ac:dyDescent="0.25">
      <c r="A5553" t="s">
        <v>217</v>
      </c>
      <c r="B5553" t="s">
        <v>218</v>
      </c>
      <c r="D5553" t="s">
        <v>14</v>
      </c>
      <c r="E5553">
        <v>5.3999999999999999E-2</v>
      </c>
      <c r="F5553" s="2">
        <v>5418</v>
      </c>
      <c r="G5553" s="2">
        <v>292.57</v>
      </c>
    </row>
    <row r="5554" spans="1:7" customFormat="1" x14ac:dyDescent="0.25">
      <c r="A5554" t="s">
        <v>54</v>
      </c>
      <c r="B5554" t="s">
        <v>55</v>
      </c>
      <c r="D5554" t="s">
        <v>56</v>
      </c>
      <c r="E5554">
        <v>5.3999999999999999E-2</v>
      </c>
      <c r="F5554" s="2">
        <v>1543.99</v>
      </c>
      <c r="G5554" s="2">
        <v>83.38</v>
      </c>
    </row>
    <row r="5555" spans="1:7" customFormat="1" x14ac:dyDescent="0.25">
      <c r="A5555" t="s">
        <v>219</v>
      </c>
      <c r="B5555" t="s">
        <v>220</v>
      </c>
      <c r="D5555" t="s">
        <v>65</v>
      </c>
      <c r="E5555">
        <v>1.26</v>
      </c>
      <c r="F5555" s="2">
        <v>480</v>
      </c>
      <c r="G5555" s="2">
        <v>604.79999999999995</v>
      </c>
    </row>
    <row r="5556" spans="1:7" customFormat="1" x14ac:dyDescent="0.25">
      <c r="A5556" t="s">
        <v>221</v>
      </c>
      <c r="B5556" t="s">
        <v>222</v>
      </c>
      <c r="D5556" t="s">
        <v>65</v>
      </c>
      <c r="E5556">
        <v>1.2E-2</v>
      </c>
      <c r="F5556" s="2">
        <v>670</v>
      </c>
      <c r="G5556" s="2">
        <v>8.0399999999999991</v>
      </c>
    </row>
    <row r="5557" spans="1:7" customFormat="1" x14ac:dyDescent="0.25">
      <c r="A5557" t="s">
        <v>223</v>
      </c>
      <c r="B5557" t="s">
        <v>224</v>
      </c>
      <c r="D5557" t="s">
        <v>76</v>
      </c>
      <c r="E5557" s="1">
        <v>390000</v>
      </c>
      <c r="F5557" s="2">
        <v>15.16</v>
      </c>
      <c r="G5557" s="2"/>
    </row>
    <row r="5558" spans="1:7" customFormat="1" x14ac:dyDescent="0.25">
      <c r="F5558" s="2"/>
      <c r="G5558" s="2"/>
    </row>
    <row r="5559" spans="1:7" x14ac:dyDescent="0.25">
      <c r="A5559" s="3"/>
      <c r="B5559" s="3"/>
      <c r="C5559" s="3"/>
      <c r="D5559" s="5" t="s">
        <v>31</v>
      </c>
      <c r="E5559" s="3"/>
      <c r="F5559" s="4"/>
      <c r="G5559" s="4">
        <v>612.84</v>
      </c>
    </row>
    <row r="5560" spans="1:7" x14ac:dyDescent="0.25">
      <c r="A5560" s="3"/>
      <c r="B5560" s="3"/>
      <c r="C5560" s="3"/>
      <c r="D5560" s="5" t="s">
        <v>32</v>
      </c>
      <c r="E5560" s="3"/>
      <c r="F5560" s="4"/>
      <c r="G5560" s="4">
        <v>292.57</v>
      </c>
    </row>
    <row r="5561" spans="1:7" x14ac:dyDescent="0.25">
      <c r="A5561" s="3"/>
      <c r="B5561" s="3"/>
      <c r="C5561" s="3"/>
      <c r="D5561" s="5" t="s">
        <v>33</v>
      </c>
      <c r="E5561" s="3"/>
      <c r="F5561" s="4"/>
      <c r="G5561" s="4">
        <v>83.38</v>
      </c>
    </row>
    <row r="5562" spans="1:7" x14ac:dyDescent="0.25">
      <c r="A5562" s="3"/>
      <c r="B5562" s="3"/>
      <c r="C5562" s="3"/>
      <c r="D5562" s="5" t="s">
        <v>34</v>
      </c>
      <c r="E5562" s="3"/>
      <c r="F5562" s="4"/>
      <c r="G5562" s="4">
        <v>15.16</v>
      </c>
    </row>
    <row r="5563" spans="1:7" customFormat="1" x14ac:dyDescent="0.25">
      <c r="F5563" s="2"/>
      <c r="G5563" s="2"/>
    </row>
    <row r="5564" spans="1:7" x14ac:dyDescent="0.25">
      <c r="A5564" s="3"/>
      <c r="B5564" s="5"/>
      <c r="C5564" s="5"/>
      <c r="D5564" s="5" t="s">
        <v>35</v>
      </c>
      <c r="E5564" s="3"/>
      <c r="F5564" s="4"/>
      <c r="G5564" s="4">
        <v>1003.94</v>
      </c>
    </row>
    <row r="5565" spans="1:7" x14ac:dyDescent="0.25">
      <c r="A5565" s="3"/>
      <c r="B5565" s="5"/>
      <c r="C5565" s="5"/>
      <c r="D5565" s="5" t="s">
        <v>36</v>
      </c>
      <c r="E5565" s="3"/>
      <c r="F5565" s="4"/>
      <c r="G5565" s="4">
        <v>463820.28</v>
      </c>
    </row>
    <row r="5566" spans="1:7" x14ac:dyDescent="0.25">
      <c r="A5566" s="6" t="s">
        <v>829</v>
      </c>
      <c r="B5566" s="6" t="s">
        <v>830</v>
      </c>
      <c r="C5566" s="6"/>
      <c r="D5566" s="6" t="s">
        <v>65</v>
      </c>
      <c r="E5566" s="7">
        <v>4320</v>
      </c>
      <c r="F5566" s="7"/>
      <c r="G5566" s="7"/>
    </row>
    <row r="5567" spans="1:7" customFormat="1" x14ac:dyDescent="0.25">
      <c r="F5567" s="2"/>
      <c r="G5567" s="2"/>
    </row>
    <row r="5568" spans="1:7" x14ac:dyDescent="0.25">
      <c r="A5568" s="3"/>
      <c r="B5568" s="3"/>
      <c r="C5568" s="3"/>
      <c r="D5568" s="3"/>
      <c r="E5568" s="3"/>
      <c r="F5568" s="4"/>
      <c r="G5568" s="4"/>
    </row>
    <row r="5569" spans="1:7" x14ac:dyDescent="0.25">
      <c r="A5569" s="12" t="s">
        <v>5</v>
      </c>
      <c r="B5569" s="12" t="s">
        <v>6</v>
      </c>
      <c r="C5569" s="12"/>
      <c r="D5569" s="8" t="s">
        <v>7</v>
      </c>
      <c r="E5569" s="8" t="s">
        <v>8</v>
      </c>
      <c r="F5569" s="9" t="s">
        <v>4</v>
      </c>
      <c r="G5569" s="9" t="s">
        <v>1205</v>
      </c>
    </row>
    <row r="5570" spans="1:7" x14ac:dyDescent="0.25">
      <c r="F5570" s="8" t="s">
        <v>9</v>
      </c>
      <c r="G5570" s="8" t="s">
        <v>9</v>
      </c>
    </row>
    <row r="5571" spans="1:7" customFormat="1" x14ac:dyDescent="0.25">
      <c r="F5571" s="2"/>
      <c r="G5571" s="2"/>
    </row>
    <row r="5572" spans="1:7" customFormat="1" x14ac:dyDescent="0.25">
      <c r="A5572" t="s">
        <v>213</v>
      </c>
      <c r="B5572" t="s">
        <v>214</v>
      </c>
      <c r="D5572" t="s">
        <v>65</v>
      </c>
      <c r="E5572">
        <v>1.2</v>
      </c>
      <c r="F5572" s="2"/>
      <c r="G5572" s="2"/>
    </row>
    <row r="5573" spans="1:7" customFormat="1" x14ac:dyDescent="0.25">
      <c r="A5573" t="s">
        <v>215</v>
      </c>
      <c r="B5573" t="s">
        <v>216</v>
      </c>
      <c r="D5573" t="s">
        <v>14</v>
      </c>
      <c r="E5573">
        <v>5.3999999999999999E-2</v>
      </c>
      <c r="F5573" s="2"/>
      <c r="G5573" s="2"/>
    </row>
    <row r="5574" spans="1:7" customFormat="1" x14ac:dyDescent="0.25">
      <c r="A5574" t="s">
        <v>217</v>
      </c>
      <c r="B5574" t="s">
        <v>218</v>
      </c>
      <c r="D5574" t="s">
        <v>14</v>
      </c>
      <c r="E5574">
        <v>5.3999999999999999E-2</v>
      </c>
      <c r="F5574" s="2">
        <v>5418</v>
      </c>
      <c r="G5574" s="2">
        <v>292.57</v>
      </c>
    </row>
    <row r="5575" spans="1:7" customFormat="1" x14ac:dyDescent="0.25">
      <c r="A5575" t="s">
        <v>54</v>
      </c>
      <c r="B5575" t="s">
        <v>55</v>
      </c>
      <c r="D5575" t="s">
        <v>56</v>
      </c>
      <c r="E5575">
        <v>5.3999999999999999E-2</v>
      </c>
      <c r="F5575" s="2">
        <v>1543.99</v>
      </c>
      <c r="G5575" s="2">
        <v>83.38</v>
      </c>
    </row>
    <row r="5576" spans="1:7" customFormat="1" x14ac:dyDescent="0.25">
      <c r="A5576" t="s">
        <v>219</v>
      </c>
      <c r="B5576" t="s">
        <v>220</v>
      </c>
      <c r="D5576" t="s">
        <v>65</v>
      </c>
      <c r="E5576">
        <v>1.26</v>
      </c>
      <c r="F5576" s="2">
        <v>480</v>
      </c>
      <c r="G5576" s="2">
        <v>604.79999999999995</v>
      </c>
    </row>
    <row r="5577" spans="1:7" customFormat="1" x14ac:dyDescent="0.25">
      <c r="A5577" t="s">
        <v>221</v>
      </c>
      <c r="B5577" t="s">
        <v>222</v>
      </c>
      <c r="D5577" t="s">
        <v>65</v>
      </c>
      <c r="E5577">
        <v>1.2E-2</v>
      </c>
      <c r="F5577" s="2">
        <v>670</v>
      </c>
      <c r="G5577" s="2">
        <v>8.0399999999999991</v>
      </c>
    </row>
    <row r="5578" spans="1:7" customFormat="1" x14ac:dyDescent="0.25">
      <c r="A5578" t="s">
        <v>223</v>
      </c>
      <c r="B5578" t="s">
        <v>224</v>
      </c>
      <c r="D5578" t="s">
        <v>76</v>
      </c>
      <c r="E5578" s="1">
        <v>390000</v>
      </c>
      <c r="F5578" s="2">
        <v>15.16</v>
      </c>
      <c r="G5578" s="2"/>
    </row>
    <row r="5579" spans="1:7" customFormat="1" x14ac:dyDescent="0.25">
      <c r="F5579" s="2"/>
      <c r="G5579" s="2"/>
    </row>
    <row r="5580" spans="1:7" x14ac:dyDescent="0.25">
      <c r="A5580" s="3"/>
      <c r="B5580" s="3"/>
      <c r="C5580" s="3"/>
      <c r="D5580" s="5" t="s">
        <v>31</v>
      </c>
      <c r="E5580" s="3"/>
      <c r="F5580" s="4"/>
      <c r="G5580" s="4">
        <v>612.84</v>
      </c>
    </row>
    <row r="5581" spans="1:7" x14ac:dyDescent="0.25">
      <c r="A5581" s="3"/>
      <c r="B5581" s="3"/>
      <c r="C5581" s="3"/>
      <c r="D5581" s="5" t="s">
        <v>32</v>
      </c>
      <c r="E5581" s="3"/>
      <c r="F5581" s="4"/>
      <c r="G5581" s="4">
        <v>292.57</v>
      </c>
    </row>
    <row r="5582" spans="1:7" x14ac:dyDescent="0.25">
      <c r="A5582" s="3"/>
      <c r="B5582" s="3"/>
      <c r="C5582" s="3"/>
      <c r="D5582" s="5" t="s">
        <v>33</v>
      </c>
      <c r="E5582" s="3"/>
      <c r="F5582" s="4"/>
      <c r="G5582" s="4">
        <v>83.38</v>
      </c>
    </row>
    <row r="5583" spans="1:7" x14ac:dyDescent="0.25">
      <c r="A5583" s="3"/>
      <c r="B5583" s="3"/>
      <c r="C5583" s="3"/>
      <c r="D5583" s="5" t="s">
        <v>34</v>
      </c>
      <c r="E5583" s="3"/>
      <c r="F5583" s="4"/>
      <c r="G5583" s="4">
        <v>15.16</v>
      </c>
    </row>
    <row r="5584" spans="1:7" customFormat="1" x14ac:dyDescent="0.25">
      <c r="F5584" s="2"/>
      <c r="G5584" s="2"/>
    </row>
    <row r="5585" spans="1:7" x14ac:dyDescent="0.25">
      <c r="A5585" s="3"/>
      <c r="B5585" s="5"/>
      <c r="C5585" s="5"/>
      <c r="D5585" s="5" t="s">
        <v>35</v>
      </c>
      <c r="E5585" s="3"/>
      <c r="F5585" s="4"/>
      <c r="G5585" s="4">
        <v>1003.94</v>
      </c>
    </row>
    <row r="5586" spans="1:7" x14ac:dyDescent="0.25">
      <c r="A5586" s="3"/>
      <c r="B5586" s="5"/>
      <c r="C5586" s="5"/>
      <c r="D5586" s="5" t="s">
        <v>36</v>
      </c>
      <c r="E5586" s="3"/>
      <c r="F5586" s="4"/>
      <c r="G5586" s="4">
        <v>4337020.8</v>
      </c>
    </row>
    <row r="5587" spans="1:7" x14ac:dyDescent="0.25">
      <c r="A5587" s="6" t="s">
        <v>831</v>
      </c>
      <c r="B5587" s="6" t="s">
        <v>832</v>
      </c>
      <c r="C5587" s="6"/>
      <c r="D5587" s="6" t="s">
        <v>88</v>
      </c>
      <c r="E5587" s="7">
        <v>327</v>
      </c>
      <c r="F5587" s="7"/>
      <c r="G5587" s="7"/>
    </row>
    <row r="5588" spans="1:7" customFormat="1" x14ac:dyDescent="0.25">
      <c r="F5588" s="2"/>
      <c r="G5588" s="2"/>
    </row>
    <row r="5589" spans="1:7" x14ac:dyDescent="0.25">
      <c r="A5589" s="3"/>
      <c r="B5589" s="3"/>
      <c r="C5589" s="3"/>
      <c r="D5589" s="3"/>
      <c r="E5589" s="3"/>
      <c r="F5589" s="4"/>
      <c r="G5589" s="4"/>
    </row>
    <row r="5590" spans="1:7" x14ac:dyDescent="0.25">
      <c r="A5590" s="12" t="s">
        <v>5</v>
      </c>
      <c r="B5590" s="12" t="s">
        <v>6</v>
      </c>
      <c r="C5590" s="12"/>
      <c r="D5590" s="8" t="s">
        <v>7</v>
      </c>
      <c r="E5590" s="8" t="s">
        <v>8</v>
      </c>
      <c r="F5590" s="9" t="s">
        <v>4</v>
      </c>
      <c r="G5590" s="9" t="s">
        <v>1205</v>
      </c>
    </row>
    <row r="5591" spans="1:7" x14ac:dyDescent="0.25">
      <c r="F5591" s="8" t="s">
        <v>9</v>
      </c>
      <c r="G5591" s="8" t="s">
        <v>9</v>
      </c>
    </row>
    <row r="5592" spans="1:7" customFormat="1" x14ac:dyDescent="0.25">
      <c r="F5592" s="2"/>
      <c r="G5592" s="2"/>
    </row>
    <row r="5593" spans="1:7" customFormat="1" x14ac:dyDescent="0.25">
      <c r="A5593" t="s">
        <v>188</v>
      </c>
      <c r="B5593" t="s">
        <v>189</v>
      </c>
      <c r="D5593" t="s">
        <v>88</v>
      </c>
      <c r="E5593">
        <v>1.2</v>
      </c>
      <c r="F5593" s="2"/>
      <c r="G5593" s="2"/>
    </row>
    <row r="5594" spans="1:7" customFormat="1" x14ac:dyDescent="0.25">
      <c r="A5594" t="s">
        <v>190</v>
      </c>
      <c r="B5594" t="s">
        <v>191</v>
      </c>
      <c r="D5594" t="s">
        <v>14</v>
      </c>
      <c r="E5594">
        <v>3</v>
      </c>
      <c r="F5594" s="2"/>
      <c r="G5594" s="2"/>
    </row>
    <row r="5595" spans="1:7" customFormat="1" x14ac:dyDescent="0.25">
      <c r="A5595" t="s">
        <v>192</v>
      </c>
      <c r="B5595" t="s">
        <v>191</v>
      </c>
      <c r="D5595" t="s">
        <v>14</v>
      </c>
      <c r="E5595">
        <v>3</v>
      </c>
      <c r="F5595" s="2">
        <v>5418</v>
      </c>
      <c r="G5595" s="2">
        <v>16254</v>
      </c>
    </row>
    <row r="5596" spans="1:7" customFormat="1" x14ac:dyDescent="0.25">
      <c r="A5596" t="s">
        <v>54</v>
      </c>
      <c r="B5596" t="s">
        <v>55</v>
      </c>
      <c r="D5596" t="s">
        <v>56</v>
      </c>
      <c r="E5596">
        <v>3</v>
      </c>
      <c r="F5596" s="2">
        <v>1543.99</v>
      </c>
      <c r="G5596" s="2">
        <v>4631.97</v>
      </c>
    </row>
    <row r="5597" spans="1:7" customFormat="1" x14ac:dyDescent="0.25">
      <c r="A5597" t="s">
        <v>193</v>
      </c>
      <c r="B5597" t="s">
        <v>194</v>
      </c>
      <c r="D5597" t="s">
        <v>88</v>
      </c>
      <c r="E5597">
        <v>0.315</v>
      </c>
      <c r="F5597" s="2">
        <v>12500</v>
      </c>
      <c r="G5597" s="2">
        <v>3937.5</v>
      </c>
    </row>
    <row r="5598" spans="1:7" customFormat="1" x14ac:dyDescent="0.25">
      <c r="A5598" t="s">
        <v>195</v>
      </c>
      <c r="B5598" t="s">
        <v>196</v>
      </c>
      <c r="D5598" t="s">
        <v>88</v>
      </c>
      <c r="E5598">
        <v>1.2</v>
      </c>
      <c r="F5598" s="2">
        <v>200</v>
      </c>
      <c r="G5598" s="2">
        <v>240</v>
      </c>
    </row>
    <row r="5599" spans="1:7" customFormat="1" x14ac:dyDescent="0.25">
      <c r="A5599" t="s">
        <v>197</v>
      </c>
      <c r="B5599" t="s">
        <v>198</v>
      </c>
      <c r="D5599" t="s">
        <v>79</v>
      </c>
      <c r="E5599">
        <v>4.8</v>
      </c>
      <c r="F5599" s="2">
        <v>60</v>
      </c>
      <c r="G5599" s="2">
        <v>288</v>
      </c>
    </row>
    <row r="5600" spans="1:7" customFormat="1" x14ac:dyDescent="0.25">
      <c r="A5600" t="s">
        <v>199</v>
      </c>
      <c r="B5600" t="s">
        <v>200</v>
      </c>
      <c r="D5600" t="s">
        <v>65</v>
      </c>
      <c r="E5600">
        <v>0.06</v>
      </c>
      <c r="F5600" s="2">
        <v>1200</v>
      </c>
      <c r="G5600" s="2">
        <v>72</v>
      </c>
    </row>
    <row r="5601" spans="1:7" customFormat="1" x14ac:dyDescent="0.25">
      <c r="A5601" t="s">
        <v>201</v>
      </c>
      <c r="B5601" t="s">
        <v>202</v>
      </c>
      <c r="D5601" t="s">
        <v>76</v>
      </c>
      <c r="E5601">
        <v>1E-3</v>
      </c>
      <c r="F5601" s="2">
        <v>390000</v>
      </c>
      <c r="G5601" s="2">
        <v>405.77</v>
      </c>
    </row>
    <row r="5602" spans="1:7" customFormat="1" x14ac:dyDescent="0.25">
      <c r="F5602" s="2"/>
      <c r="G5602" s="2"/>
    </row>
    <row r="5603" spans="1:7" x14ac:dyDescent="0.25">
      <c r="A5603" s="3"/>
      <c r="B5603" s="3"/>
      <c r="C5603" s="3"/>
      <c r="D5603" s="5" t="s">
        <v>31</v>
      </c>
      <c r="E5603" s="3"/>
      <c r="F5603" s="4"/>
      <c r="G5603" s="4">
        <v>4537.5</v>
      </c>
    </row>
    <row r="5604" spans="1:7" x14ac:dyDescent="0.25">
      <c r="A5604" s="3"/>
      <c r="B5604" s="3"/>
      <c r="C5604" s="3"/>
      <c r="D5604" s="5" t="s">
        <v>32</v>
      </c>
      <c r="E5604" s="3"/>
      <c r="F5604" s="4"/>
      <c r="G5604" s="4">
        <v>16254</v>
      </c>
    </row>
    <row r="5605" spans="1:7" x14ac:dyDescent="0.25">
      <c r="A5605" s="3"/>
      <c r="B5605" s="3"/>
      <c r="C5605" s="3"/>
      <c r="D5605" s="5" t="s">
        <v>33</v>
      </c>
      <c r="E5605" s="3"/>
      <c r="F5605" s="4"/>
      <c r="G5605" s="4">
        <v>4631.97</v>
      </c>
    </row>
    <row r="5606" spans="1:7" x14ac:dyDescent="0.25">
      <c r="A5606" s="3"/>
      <c r="B5606" s="3"/>
      <c r="C5606" s="3"/>
      <c r="D5606" s="5" t="s">
        <v>34</v>
      </c>
      <c r="E5606" s="3"/>
      <c r="F5606" s="4"/>
      <c r="G5606" s="4">
        <v>405.77</v>
      </c>
    </row>
    <row r="5607" spans="1:7" customFormat="1" x14ac:dyDescent="0.25">
      <c r="F5607" s="2"/>
      <c r="G5607" s="2"/>
    </row>
    <row r="5608" spans="1:7" x14ac:dyDescent="0.25">
      <c r="A5608" s="3"/>
      <c r="B5608" s="5"/>
      <c r="C5608" s="5"/>
      <c r="D5608" s="5" t="s">
        <v>35</v>
      </c>
      <c r="E5608" s="3"/>
      <c r="F5608" s="4"/>
      <c r="G5608" s="4">
        <v>25829.24</v>
      </c>
    </row>
    <row r="5609" spans="1:7" x14ac:dyDescent="0.25">
      <c r="A5609" s="3"/>
      <c r="B5609" s="5"/>
      <c r="C5609" s="5"/>
      <c r="D5609" s="5" t="s">
        <v>36</v>
      </c>
      <c r="E5609" s="3"/>
      <c r="F5609" s="4"/>
      <c r="G5609" s="4">
        <v>8446161.4800000004</v>
      </c>
    </row>
    <row r="5610" spans="1:7" x14ac:dyDescent="0.25">
      <c r="A5610" s="6" t="s">
        <v>833</v>
      </c>
      <c r="B5610" s="6" t="s">
        <v>834</v>
      </c>
      <c r="C5610" s="6"/>
      <c r="D5610" s="6" t="s">
        <v>3</v>
      </c>
      <c r="E5610" s="7">
        <v>45</v>
      </c>
      <c r="F5610" s="7"/>
      <c r="G5610" s="7"/>
    </row>
    <row r="5611" spans="1:7" customFormat="1" x14ac:dyDescent="0.25">
      <c r="F5611" s="2"/>
      <c r="G5611" s="2"/>
    </row>
    <row r="5612" spans="1:7" x14ac:dyDescent="0.25">
      <c r="A5612" s="3"/>
      <c r="B5612" s="3"/>
      <c r="C5612" s="3"/>
      <c r="D5612" s="3"/>
      <c r="E5612" s="3"/>
      <c r="F5612" s="4"/>
      <c r="G5612" s="4"/>
    </row>
    <row r="5613" spans="1:7" x14ac:dyDescent="0.25">
      <c r="A5613" s="12" t="s">
        <v>5</v>
      </c>
      <c r="B5613" s="12" t="s">
        <v>6</v>
      </c>
      <c r="C5613" s="12"/>
      <c r="D5613" s="8" t="s">
        <v>7</v>
      </c>
      <c r="E5613" s="8" t="s">
        <v>8</v>
      </c>
      <c r="F5613" s="9" t="s">
        <v>4</v>
      </c>
      <c r="G5613" s="9" t="s">
        <v>1205</v>
      </c>
    </row>
    <row r="5614" spans="1:7" x14ac:dyDescent="0.25">
      <c r="F5614" s="8" t="s">
        <v>9</v>
      </c>
      <c r="G5614" s="8" t="s">
        <v>9</v>
      </c>
    </row>
    <row r="5615" spans="1:7" customFormat="1" x14ac:dyDescent="0.25">
      <c r="F5615" s="2"/>
      <c r="G5615" s="2"/>
    </row>
    <row r="5616" spans="1:7" customFormat="1" x14ac:dyDescent="0.25">
      <c r="A5616" t="s">
        <v>158</v>
      </c>
      <c r="B5616" t="s">
        <v>159</v>
      </c>
      <c r="D5616" t="s">
        <v>88</v>
      </c>
      <c r="E5616">
        <v>1.2</v>
      </c>
      <c r="F5616" s="2"/>
      <c r="G5616" s="2"/>
    </row>
    <row r="5617" spans="1:7" customFormat="1" x14ac:dyDescent="0.25">
      <c r="A5617" t="s">
        <v>50</v>
      </c>
      <c r="B5617" t="s">
        <v>51</v>
      </c>
      <c r="D5617" t="s">
        <v>14</v>
      </c>
      <c r="E5617">
        <v>2.88</v>
      </c>
      <c r="F5617" s="2"/>
      <c r="G5617" s="2"/>
    </row>
    <row r="5618" spans="1:7" customFormat="1" x14ac:dyDescent="0.25">
      <c r="A5618" t="s">
        <v>52</v>
      </c>
      <c r="B5618" t="s">
        <v>53</v>
      </c>
      <c r="D5618" t="s">
        <v>14</v>
      </c>
      <c r="E5618">
        <v>2.88</v>
      </c>
      <c r="F5618" s="2">
        <v>5418</v>
      </c>
      <c r="G5618" s="2">
        <v>15603.84</v>
      </c>
    </row>
    <row r="5619" spans="1:7" customFormat="1" x14ac:dyDescent="0.25">
      <c r="A5619" t="s">
        <v>54</v>
      </c>
      <c r="B5619" t="s">
        <v>55</v>
      </c>
      <c r="D5619" t="s">
        <v>56</v>
      </c>
      <c r="E5619">
        <v>2.88</v>
      </c>
      <c r="F5619" s="2">
        <v>1543.99</v>
      </c>
      <c r="G5619" s="2">
        <v>4446.6899999999996</v>
      </c>
    </row>
    <row r="5620" spans="1:7" customFormat="1" x14ac:dyDescent="0.25">
      <c r="A5620" t="s">
        <v>160</v>
      </c>
      <c r="B5620" t="s">
        <v>161</v>
      </c>
      <c r="D5620" t="s">
        <v>18</v>
      </c>
      <c r="E5620">
        <v>0.4</v>
      </c>
      <c r="F5620" s="2"/>
      <c r="G5620" s="2"/>
    </row>
    <row r="5621" spans="1:7" customFormat="1" x14ac:dyDescent="0.25">
      <c r="A5621" t="s">
        <v>162</v>
      </c>
      <c r="B5621" t="s">
        <v>163</v>
      </c>
      <c r="D5621" t="s">
        <v>164</v>
      </c>
      <c r="E5621">
        <v>8.0000000000000002E-3</v>
      </c>
      <c r="F5621" s="2">
        <v>84000</v>
      </c>
      <c r="G5621" s="2">
        <v>672</v>
      </c>
    </row>
    <row r="5622" spans="1:7" customFormat="1" x14ac:dyDescent="0.25">
      <c r="A5622" t="s">
        <v>165</v>
      </c>
      <c r="B5622" t="s">
        <v>166</v>
      </c>
      <c r="D5622" t="s">
        <v>3</v>
      </c>
      <c r="E5622">
        <v>1.26</v>
      </c>
      <c r="F5622" s="2">
        <v>50500</v>
      </c>
      <c r="G5622" s="2">
        <v>63630</v>
      </c>
    </row>
    <row r="5623" spans="1:7" customFormat="1" x14ac:dyDescent="0.25">
      <c r="A5623" t="s">
        <v>167</v>
      </c>
      <c r="B5623" t="s">
        <v>168</v>
      </c>
      <c r="D5623" t="s">
        <v>3</v>
      </c>
      <c r="E5623">
        <v>1.26</v>
      </c>
      <c r="F5623" s="2">
        <v>8500</v>
      </c>
      <c r="G5623" s="2">
        <v>10710</v>
      </c>
    </row>
    <row r="5624" spans="1:7" customFormat="1" x14ac:dyDescent="0.25">
      <c r="A5624" t="s">
        <v>169</v>
      </c>
      <c r="B5624" t="s">
        <v>170</v>
      </c>
      <c r="D5624" t="s">
        <v>171</v>
      </c>
      <c r="E5624">
        <v>0.24</v>
      </c>
      <c r="F5624" s="2">
        <v>1799</v>
      </c>
      <c r="G5624" s="2">
        <v>431.76</v>
      </c>
    </row>
    <row r="5625" spans="1:7" customFormat="1" x14ac:dyDescent="0.25">
      <c r="A5625" t="s">
        <v>172</v>
      </c>
      <c r="B5625" t="s">
        <v>173</v>
      </c>
      <c r="D5625" t="s">
        <v>174</v>
      </c>
      <c r="E5625">
        <v>2.4E-2</v>
      </c>
      <c r="F5625" s="2">
        <v>95000</v>
      </c>
      <c r="G5625" s="2">
        <v>2280</v>
      </c>
    </row>
    <row r="5626" spans="1:7" customFormat="1" x14ac:dyDescent="0.25">
      <c r="F5626" s="2"/>
      <c r="G5626" s="2"/>
    </row>
    <row r="5627" spans="1:7" x14ac:dyDescent="0.25">
      <c r="A5627" s="3"/>
      <c r="B5627" s="3"/>
      <c r="C5627" s="3"/>
      <c r="D5627" s="5" t="s">
        <v>31</v>
      </c>
      <c r="E5627" s="3"/>
      <c r="F5627" s="4"/>
      <c r="G5627" s="4">
        <v>77051.759999999995</v>
      </c>
    </row>
    <row r="5628" spans="1:7" x14ac:dyDescent="0.25">
      <c r="A5628" s="3"/>
      <c r="B5628" s="3"/>
      <c r="C5628" s="3"/>
      <c r="D5628" s="5" t="s">
        <v>32</v>
      </c>
      <c r="E5628" s="3"/>
      <c r="F5628" s="4"/>
      <c r="G5628" s="4">
        <v>15603.84</v>
      </c>
    </row>
    <row r="5629" spans="1:7" x14ac:dyDescent="0.25">
      <c r="A5629" s="3"/>
      <c r="B5629" s="3"/>
      <c r="C5629" s="3"/>
      <c r="D5629" s="5" t="s">
        <v>33</v>
      </c>
      <c r="E5629" s="3"/>
      <c r="F5629" s="4"/>
      <c r="G5629" s="4">
        <v>5118.6899999999996</v>
      </c>
    </row>
    <row r="5630" spans="1:7" customFormat="1" x14ac:dyDescent="0.25">
      <c r="F5630" s="2"/>
      <c r="G5630" s="2"/>
    </row>
    <row r="5631" spans="1:7" x14ac:dyDescent="0.25">
      <c r="A5631" s="3"/>
      <c r="B5631" s="5"/>
      <c r="C5631" s="5"/>
      <c r="D5631" s="5" t="s">
        <v>35</v>
      </c>
      <c r="E5631" s="3"/>
      <c r="F5631" s="4"/>
      <c r="G5631" s="4">
        <v>97774.3</v>
      </c>
    </row>
    <row r="5632" spans="1:7" x14ac:dyDescent="0.25">
      <c r="A5632" s="3"/>
      <c r="B5632" s="5"/>
      <c r="C5632" s="5"/>
      <c r="D5632" s="5" t="s">
        <v>36</v>
      </c>
      <c r="E5632" s="3"/>
      <c r="F5632" s="4"/>
      <c r="G5632" s="4">
        <v>4399843.5</v>
      </c>
    </row>
    <row r="5633" spans="1:7" x14ac:dyDescent="0.25">
      <c r="A5633" s="6" t="s">
        <v>835</v>
      </c>
      <c r="B5633" s="6" t="s">
        <v>836</v>
      </c>
      <c r="C5633" s="6"/>
      <c r="D5633" s="6" t="s">
        <v>88</v>
      </c>
      <c r="E5633" s="7">
        <v>375</v>
      </c>
      <c r="F5633" s="7"/>
      <c r="G5633" s="7"/>
    </row>
    <row r="5634" spans="1:7" customFormat="1" x14ac:dyDescent="0.25">
      <c r="F5634" s="2"/>
      <c r="G5634" s="2"/>
    </row>
    <row r="5635" spans="1:7" x14ac:dyDescent="0.25">
      <c r="A5635" s="3"/>
      <c r="B5635" s="3"/>
      <c r="C5635" s="3"/>
      <c r="D5635" s="3"/>
      <c r="E5635" s="3"/>
      <c r="F5635" s="4"/>
      <c r="G5635" s="4"/>
    </row>
    <row r="5636" spans="1:7" x14ac:dyDescent="0.25">
      <c r="A5636" s="12" t="s">
        <v>5</v>
      </c>
      <c r="B5636" s="12" t="s">
        <v>6</v>
      </c>
      <c r="C5636" s="12"/>
      <c r="D5636" s="8" t="s">
        <v>7</v>
      </c>
      <c r="E5636" s="8" t="s">
        <v>8</v>
      </c>
      <c r="F5636" s="9" t="s">
        <v>4</v>
      </c>
      <c r="G5636" s="9" t="s">
        <v>1205</v>
      </c>
    </row>
    <row r="5637" spans="1:7" x14ac:dyDescent="0.25">
      <c r="F5637" s="8" t="s">
        <v>9</v>
      </c>
      <c r="G5637" s="8" t="s">
        <v>9</v>
      </c>
    </row>
    <row r="5638" spans="1:7" customFormat="1" x14ac:dyDescent="0.25">
      <c r="F5638" s="2"/>
      <c r="G5638" s="2"/>
    </row>
    <row r="5639" spans="1:7" customFormat="1" x14ac:dyDescent="0.25">
      <c r="A5639" t="s">
        <v>837</v>
      </c>
      <c r="B5639" t="s">
        <v>838</v>
      </c>
      <c r="D5639" t="s">
        <v>88</v>
      </c>
      <c r="E5639">
        <v>1.2</v>
      </c>
      <c r="F5639" s="2"/>
      <c r="G5639" s="2"/>
    </row>
    <row r="5640" spans="1:7" customFormat="1" x14ac:dyDescent="0.25">
      <c r="A5640" t="s">
        <v>111</v>
      </c>
      <c r="B5640" t="s">
        <v>112</v>
      </c>
      <c r="D5640" t="s">
        <v>14</v>
      </c>
      <c r="E5640">
        <v>1.8</v>
      </c>
      <c r="F5640" s="2"/>
      <c r="G5640" s="2"/>
    </row>
    <row r="5641" spans="1:7" customFormat="1" x14ac:dyDescent="0.25">
      <c r="A5641" t="s">
        <v>113</v>
      </c>
      <c r="B5641" t="s">
        <v>114</v>
      </c>
      <c r="D5641" t="s">
        <v>14</v>
      </c>
      <c r="E5641">
        <v>1.8</v>
      </c>
      <c r="F5641" s="2">
        <v>5418</v>
      </c>
      <c r="G5641" s="2">
        <v>9752.4</v>
      </c>
    </row>
    <row r="5642" spans="1:7" customFormat="1" x14ac:dyDescent="0.25">
      <c r="A5642" t="s">
        <v>54</v>
      </c>
      <c r="B5642" t="s">
        <v>55</v>
      </c>
      <c r="D5642" t="s">
        <v>56</v>
      </c>
      <c r="E5642">
        <v>1.8</v>
      </c>
      <c r="F5642" s="2">
        <v>1543.99</v>
      </c>
      <c r="G5642" s="2">
        <v>2779.18</v>
      </c>
    </row>
    <row r="5643" spans="1:7" customFormat="1" x14ac:dyDescent="0.25">
      <c r="A5643" t="s">
        <v>839</v>
      </c>
      <c r="B5643" t="s">
        <v>840</v>
      </c>
      <c r="D5643" t="s">
        <v>841</v>
      </c>
      <c r="E5643">
        <v>0.48</v>
      </c>
      <c r="F5643" s="2">
        <v>3890</v>
      </c>
      <c r="G5643" s="2">
        <v>1867.2</v>
      </c>
    </row>
    <row r="5644" spans="1:7" customFormat="1" x14ac:dyDescent="0.25">
      <c r="A5644" t="s">
        <v>842</v>
      </c>
      <c r="B5644" t="s">
        <v>843</v>
      </c>
      <c r="D5644" t="s">
        <v>174</v>
      </c>
      <c r="E5644">
        <v>51.6</v>
      </c>
      <c r="F5644" s="2">
        <v>120</v>
      </c>
      <c r="G5644" s="2">
        <v>6192</v>
      </c>
    </row>
    <row r="5645" spans="1:7" customFormat="1" x14ac:dyDescent="0.25">
      <c r="F5645" s="2"/>
      <c r="G5645" s="2"/>
    </row>
    <row r="5646" spans="1:7" x14ac:dyDescent="0.25">
      <c r="A5646" s="3"/>
      <c r="B5646" s="3"/>
      <c r="C5646" s="3"/>
      <c r="D5646" s="5" t="s">
        <v>31</v>
      </c>
      <c r="E5646" s="3"/>
      <c r="F5646" s="4"/>
      <c r="G5646" s="4">
        <v>8059.2</v>
      </c>
    </row>
    <row r="5647" spans="1:7" x14ac:dyDescent="0.25">
      <c r="A5647" s="3"/>
      <c r="B5647" s="3"/>
      <c r="C5647" s="3"/>
      <c r="D5647" s="5" t="s">
        <v>32</v>
      </c>
      <c r="E5647" s="3"/>
      <c r="F5647" s="4"/>
      <c r="G5647" s="4">
        <v>9752.4</v>
      </c>
    </row>
    <row r="5648" spans="1:7" x14ac:dyDescent="0.25">
      <c r="A5648" s="3"/>
      <c r="B5648" s="3"/>
      <c r="C5648" s="3"/>
      <c r="D5648" s="5" t="s">
        <v>33</v>
      </c>
      <c r="E5648" s="3"/>
      <c r="F5648" s="4"/>
      <c r="G5648" s="4">
        <v>2779.18</v>
      </c>
    </row>
    <row r="5649" spans="1:7" customFormat="1" x14ac:dyDescent="0.25">
      <c r="F5649" s="2"/>
      <c r="G5649" s="2"/>
    </row>
    <row r="5650" spans="1:7" x14ac:dyDescent="0.25">
      <c r="A5650" s="3"/>
      <c r="B5650" s="5"/>
      <c r="C5650" s="5"/>
      <c r="D5650" s="5" t="s">
        <v>35</v>
      </c>
      <c r="E5650" s="3"/>
      <c r="F5650" s="4"/>
      <c r="G5650" s="4">
        <v>20590.79</v>
      </c>
    </row>
    <row r="5651" spans="1:7" x14ac:dyDescent="0.25">
      <c r="A5651" s="3"/>
      <c r="B5651" s="5"/>
      <c r="C5651" s="5"/>
      <c r="D5651" s="5" t="s">
        <v>36</v>
      </c>
      <c r="E5651" s="3"/>
      <c r="F5651" s="4"/>
      <c r="G5651" s="4">
        <v>7721546.25</v>
      </c>
    </row>
    <row r="5652" spans="1:7" x14ac:dyDescent="0.25">
      <c r="A5652" s="6" t="s">
        <v>844</v>
      </c>
      <c r="B5652" s="6" t="s">
        <v>344</v>
      </c>
      <c r="C5652" s="6"/>
      <c r="D5652" s="6" t="s">
        <v>88</v>
      </c>
      <c r="E5652" s="7">
        <v>112</v>
      </c>
      <c r="F5652" s="7"/>
      <c r="G5652" s="7"/>
    </row>
    <row r="5653" spans="1:7" customFormat="1" x14ac:dyDescent="0.25">
      <c r="F5653" s="2"/>
      <c r="G5653" s="2"/>
    </row>
    <row r="5654" spans="1:7" x14ac:dyDescent="0.25">
      <c r="A5654" s="3"/>
      <c r="B5654" s="3"/>
      <c r="C5654" s="3"/>
      <c r="D5654" s="3"/>
      <c r="E5654" s="3"/>
      <c r="F5654" s="4"/>
      <c r="G5654" s="4"/>
    </row>
    <row r="5655" spans="1:7" x14ac:dyDescent="0.25">
      <c r="A5655" s="12" t="s">
        <v>5</v>
      </c>
      <c r="B5655" s="12" t="s">
        <v>6</v>
      </c>
      <c r="C5655" s="12"/>
      <c r="D5655" s="8" t="s">
        <v>7</v>
      </c>
      <c r="E5655" s="8" t="s">
        <v>8</v>
      </c>
      <c r="F5655" s="9" t="s">
        <v>4</v>
      </c>
      <c r="G5655" s="9" t="s">
        <v>1205</v>
      </c>
    </row>
    <row r="5656" spans="1:7" x14ac:dyDescent="0.25">
      <c r="F5656" s="8" t="s">
        <v>9</v>
      </c>
      <c r="G5656" s="8" t="s">
        <v>9</v>
      </c>
    </row>
    <row r="5657" spans="1:7" customFormat="1" x14ac:dyDescent="0.25">
      <c r="F5657" s="2"/>
      <c r="G5657" s="2"/>
    </row>
    <row r="5658" spans="1:7" customFormat="1" x14ac:dyDescent="0.25">
      <c r="A5658" t="s">
        <v>188</v>
      </c>
      <c r="B5658" t="s">
        <v>189</v>
      </c>
      <c r="D5658" t="s">
        <v>88</v>
      </c>
      <c r="E5658">
        <v>1.8</v>
      </c>
      <c r="F5658" s="2"/>
      <c r="G5658" s="2"/>
    </row>
    <row r="5659" spans="1:7" customFormat="1" x14ac:dyDescent="0.25">
      <c r="A5659" t="s">
        <v>190</v>
      </c>
      <c r="B5659" t="s">
        <v>191</v>
      </c>
      <c r="D5659" t="s">
        <v>14</v>
      </c>
      <c r="E5659">
        <v>4.5</v>
      </c>
      <c r="F5659" s="2"/>
      <c r="G5659" s="2"/>
    </row>
    <row r="5660" spans="1:7" customFormat="1" x14ac:dyDescent="0.25">
      <c r="A5660" t="s">
        <v>192</v>
      </c>
      <c r="B5660" t="s">
        <v>191</v>
      </c>
      <c r="D5660" t="s">
        <v>14</v>
      </c>
      <c r="E5660">
        <v>4.5</v>
      </c>
      <c r="F5660" s="2">
        <v>5418</v>
      </c>
      <c r="G5660" s="2">
        <v>24381</v>
      </c>
    </row>
    <row r="5661" spans="1:7" customFormat="1" x14ac:dyDescent="0.25">
      <c r="A5661" t="s">
        <v>54</v>
      </c>
      <c r="B5661" t="s">
        <v>55</v>
      </c>
      <c r="D5661" t="s">
        <v>56</v>
      </c>
      <c r="E5661">
        <v>4.5</v>
      </c>
      <c r="F5661" s="2">
        <v>1543.99</v>
      </c>
      <c r="G5661" s="2">
        <v>6947.96</v>
      </c>
    </row>
    <row r="5662" spans="1:7" customFormat="1" x14ac:dyDescent="0.25">
      <c r="A5662" t="s">
        <v>193</v>
      </c>
      <c r="B5662" t="s">
        <v>194</v>
      </c>
      <c r="D5662" t="s">
        <v>88</v>
      </c>
      <c r="E5662">
        <v>0.47299999999999998</v>
      </c>
      <c r="F5662" s="2">
        <v>12500</v>
      </c>
      <c r="G5662" s="2">
        <v>5906.25</v>
      </c>
    </row>
    <row r="5663" spans="1:7" customFormat="1" x14ac:dyDescent="0.25">
      <c r="A5663" t="s">
        <v>195</v>
      </c>
      <c r="B5663" t="s">
        <v>196</v>
      </c>
      <c r="D5663" t="s">
        <v>88</v>
      </c>
      <c r="E5663">
        <v>1.8</v>
      </c>
      <c r="F5663" s="2">
        <v>200</v>
      </c>
      <c r="G5663" s="2">
        <v>360</v>
      </c>
    </row>
    <row r="5664" spans="1:7" customFormat="1" x14ac:dyDescent="0.25">
      <c r="A5664" t="s">
        <v>197</v>
      </c>
      <c r="B5664" t="s">
        <v>198</v>
      </c>
      <c r="D5664" t="s">
        <v>79</v>
      </c>
      <c r="E5664">
        <v>7.2</v>
      </c>
      <c r="F5664" s="2">
        <v>60</v>
      </c>
      <c r="G5664" s="2">
        <v>432</v>
      </c>
    </row>
    <row r="5665" spans="1:7" customFormat="1" x14ac:dyDescent="0.25">
      <c r="A5665" t="s">
        <v>199</v>
      </c>
      <c r="B5665" t="s">
        <v>200</v>
      </c>
      <c r="D5665" t="s">
        <v>65</v>
      </c>
      <c r="E5665">
        <v>0.09</v>
      </c>
      <c r="F5665" s="2">
        <v>1200</v>
      </c>
      <c r="G5665" s="2">
        <v>108</v>
      </c>
    </row>
    <row r="5666" spans="1:7" customFormat="1" x14ac:dyDescent="0.25">
      <c r="A5666" t="s">
        <v>201</v>
      </c>
      <c r="B5666" t="s">
        <v>202</v>
      </c>
      <c r="D5666" t="s">
        <v>76</v>
      </c>
      <c r="E5666">
        <v>2E-3</v>
      </c>
      <c r="F5666" s="2">
        <v>390000</v>
      </c>
      <c r="G5666" s="2">
        <v>608.65</v>
      </c>
    </row>
    <row r="5667" spans="1:7" customFormat="1" x14ac:dyDescent="0.25">
      <c r="F5667" s="2"/>
      <c r="G5667" s="2"/>
    </row>
    <row r="5668" spans="1:7" x14ac:dyDescent="0.25">
      <c r="A5668" s="3"/>
      <c r="B5668" s="3"/>
      <c r="C5668" s="3"/>
      <c r="D5668" s="5" t="s">
        <v>31</v>
      </c>
      <c r="E5668" s="3"/>
      <c r="F5668" s="4"/>
      <c r="G5668" s="4">
        <v>6806.25</v>
      </c>
    </row>
    <row r="5669" spans="1:7" x14ac:dyDescent="0.25">
      <c r="A5669" s="3"/>
      <c r="B5669" s="3"/>
      <c r="C5669" s="3"/>
      <c r="D5669" s="5" t="s">
        <v>32</v>
      </c>
      <c r="E5669" s="3"/>
      <c r="F5669" s="4"/>
      <c r="G5669" s="4">
        <v>24381</v>
      </c>
    </row>
    <row r="5670" spans="1:7" x14ac:dyDescent="0.25">
      <c r="A5670" s="3"/>
      <c r="B5670" s="3"/>
      <c r="C5670" s="3"/>
      <c r="D5670" s="5" t="s">
        <v>33</v>
      </c>
      <c r="E5670" s="3"/>
      <c r="F5670" s="4"/>
      <c r="G5670" s="4">
        <v>6947.96</v>
      </c>
    </row>
    <row r="5671" spans="1:7" x14ac:dyDescent="0.25">
      <c r="A5671" s="3"/>
      <c r="B5671" s="3"/>
      <c r="C5671" s="3"/>
      <c r="D5671" s="5" t="s">
        <v>34</v>
      </c>
      <c r="E5671" s="3"/>
      <c r="F5671" s="4"/>
      <c r="G5671" s="4">
        <v>608.65</v>
      </c>
    </row>
    <row r="5672" spans="1:7" customFormat="1" x14ac:dyDescent="0.25">
      <c r="F5672" s="2"/>
      <c r="G5672" s="2"/>
    </row>
    <row r="5673" spans="1:7" x14ac:dyDescent="0.25">
      <c r="A5673" s="3"/>
      <c r="B5673" s="5"/>
      <c r="C5673" s="5"/>
      <c r="D5673" s="5" t="s">
        <v>35</v>
      </c>
      <c r="E5673" s="3"/>
      <c r="F5673" s="4"/>
      <c r="G5673" s="4">
        <v>38743.870000000003</v>
      </c>
    </row>
    <row r="5674" spans="1:7" x14ac:dyDescent="0.25">
      <c r="A5674" s="3"/>
      <c r="B5674" s="5"/>
      <c r="C5674" s="5"/>
      <c r="D5674" s="5" t="s">
        <v>36</v>
      </c>
      <c r="E5674" s="3"/>
      <c r="F5674" s="4"/>
      <c r="G5674" s="4">
        <v>4339313.4400000004</v>
      </c>
    </row>
    <row r="5675" spans="1:7" x14ac:dyDescent="0.25">
      <c r="A5675" s="6" t="s">
        <v>845</v>
      </c>
      <c r="B5675" s="6" t="s">
        <v>846</v>
      </c>
      <c r="C5675" s="6"/>
      <c r="D5675" s="6" t="s">
        <v>65</v>
      </c>
      <c r="E5675" s="7">
        <v>4523</v>
      </c>
      <c r="F5675" s="7"/>
      <c r="G5675" s="7"/>
    </row>
    <row r="5676" spans="1:7" customFormat="1" x14ac:dyDescent="0.25">
      <c r="F5676" s="2"/>
      <c r="G5676" s="2"/>
    </row>
    <row r="5677" spans="1:7" x14ac:dyDescent="0.25">
      <c r="A5677" s="3"/>
      <c r="B5677" s="3"/>
      <c r="C5677" s="3"/>
      <c r="D5677" s="3"/>
      <c r="E5677" s="3"/>
      <c r="F5677" s="4"/>
      <c r="G5677" s="4"/>
    </row>
    <row r="5678" spans="1:7" x14ac:dyDescent="0.25">
      <c r="A5678" s="12" t="s">
        <v>5</v>
      </c>
      <c r="B5678" s="12" t="s">
        <v>6</v>
      </c>
      <c r="C5678" s="12"/>
      <c r="D5678" s="8" t="s">
        <v>7</v>
      </c>
      <c r="E5678" s="8" t="s">
        <v>8</v>
      </c>
      <c r="F5678" s="9" t="s">
        <v>4</v>
      </c>
      <c r="G5678" s="9" t="s">
        <v>1205</v>
      </c>
    </row>
    <row r="5679" spans="1:7" x14ac:dyDescent="0.25">
      <c r="F5679" s="8" t="s">
        <v>9</v>
      </c>
      <c r="G5679" s="8" t="s">
        <v>9</v>
      </c>
    </row>
    <row r="5680" spans="1:7" customFormat="1" x14ac:dyDescent="0.25">
      <c r="F5680" s="2"/>
      <c r="G5680" s="2"/>
    </row>
    <row r="5681" spans="1:7" customFormat="1" x14ac:dyDescent="0.25">
      <c r="A5681" t="s">
        <v>213</v>
      </c>
      <c r="B5681" t="s">
        <v>214</v>
      </c>
      <c r="D5681" t="s">
        <v>65</v>
      </c>
      <c r="E5681">
        <v>1.2</v>
      </c>
      <c r="F5681" s="2"/>
      <c r="G5681" s="2"/>
    </row>
    <row r="5682" spans="1:7" customFormat="1" x14ac:dyDescent="0.25">
      <c r="A5682" t="s">
        <v>215</v>
      </c>
      <c r="B5682" t="s">
        <v>216</v>
      </c>
      <c r="D5682" t="s">
        <v>14</v>
      </c>
      <c r="E5682">
        <v>5.3999999999999999E-2</v>
      </c>
      <c r="F5682" s="2"/>
      <c r="G5682" s="2"/>
    </row>
    <row r="5683" spans="1:7" customFormat="1" x14ac:dyDescent="0.25">
      <c r="A5683" t="s">
        <v>217</v>
      </c>
      <c r="B5683" t="s">
        <v>218</v>
      </c>
      <c r="D5683" t="s">
        <v>14</v>
      </c>
      <c r="E5683">
        <v>5.3999999999999999E-2</v>
      </c>
      <c r="F5683" s="2">
        <v>5418</v>
      </c>
      <c r="G5683" s="2">
        <v>292.57</v>
      </c>
    </row>
    <row r="5684" spans="1:7" customFormat="1" x14ac:dyDescent="0.25">
      <c r="A5684" t="s">
        <v>54</v>
      </c>
      <c r="B5684" t="s">
        <v>55</v>
      </c>
      <c r="D5684" t="s">
        <v>56</v>
      </c>
      <c r="E5684">
        <v>5.3999999999999999E-2</v>
      </c>
      <c r="F5684" s="2">
        <v>1543.99</v>
      </c>
      <c r="G5684" s="2">
        <v>83.38</v>
      </c>
    </row>
    <row r="5685" spans="1:7" customFormat="1" x14ac:dyDescent="0.25">
      <c r="A5685" t="s">
        <v>219</v>
      </c>
      <c r="B5685" t="s">
        <v>220</v>
      </c>
      <c r="D5685" t="s">
        <v>65</v>
      </c>
      <c r="E5685">
        <v>1.26</v>
      </c>
      <c r="F5685" s="2">
        <v>480</v>
      </c>
      <c r="G5685" s="2">
        <v>604.79999999999995</v>
      </c>
    </row>
    <row r="5686" spans="1:7" customFormat="1" x14ac:dyDescent="0.25">
      <c r="A5686" t="s">
        <v>221</v>
      </c>
      <c r="B5686" t="s">
        <v>222</v>
      </c>
      <c r="D5686" t="s">
        <v>65</v>
      </c>
      <c r="E5686">
        <v>1.2E-2</v>
      </c>
      <c r="F5686" s="2">
        <v>670</v>
      </c>
      <c r="G5686" s="2">
        <v>8.0399999999999991</v>
      </c>
    </row>
    <row r="5687" spans="1:7" customFormat="1" x14ac:dyDescent="0.25">
      <c r="A5687" t="s">
        <v>223</v>
      </c>
      <c r="B5687" t="s">
        <v>224</v>
      </c>
      <c r="D5687" t="s">
        <v>76</v>
      </c>
      <c r="E5687" s="1">
        <v>390000</v>
      </c>
      <c r="F5687" s="2">
        <v>15.16</v>
      </c>
      <c r="G5687" s="2"/>
    </row>
    <row r="5688" spans="1:7" customFormat="1" x14ac:dyDescent="0.25">
      <c r="F5688" s="2"/>
      <c r="G5688" s="2"/>
    </row>
    <row r="5689" spans="1:7" x14ac:dyDescent="0.25">
      <c r="A5689" s="3"/>
      <c r="B5689" s="3"/>
      <c r="C5689" s="3"/>
      <c r="D5689" s="5" t="s">
        <v>31</v>
      </c>
      <c r="E5689" s="3"/>
      <c r="F5689" s="4"/>
      <c r="G5689" s="4">
        <v>612.84</v>
      </c>
    </row>
    <row r="5690" spans="1:7" x14ac:dyDescent="0.25">
      <c r="A5690" s="3"/>
      <c r="B5690" s="3"/>
      <c r="C5690" s="3"/>
      <c r="D5690" s="5" t="s">
        <v>32</v>
      </c>
      <c r="E5690" s="3"/>
      <c r="F5690" s="4"/>
      <c r="G5690" s="4">
        <v>292.57</v>
      </c>
    </row>
    <row r="5691" spans="1:7" x14ac:dyDescent="0.25">
      <c r="A5691" s="3"/>
      <c r="B5691" s="3"/>
      <c r="C5691" s="3"/>
      <c r="D5691" s="5" t="s">
        <v>33</v>
      </c>
      <c r="E5691" s="3"/>
      <c r="F5691" s="4"/>
      <c r="G5691" s="4">
        <v>83.38</v>
      </c>
    </row>
    <row r="5692" spans="1:7" x14ac:dyDescent="0.25">
      <c r="A5692" s="3"/>
      <c r="B5692" s="3"/>
      <c r="C5692" s="3"/>
      <c r="D5692" s="5" t="s">
        <v>34</v>
      </c>
      <c r="E5692" s="3"/>
      <c r="F5692" s="4"/>
      <c r="G5692" s="4">
        <v>15.16</v>
      </c>
    </row>
    <row r="5693" spans="1:7" customFormat="1" x14ac:dyDescent="0.25">
      <c r="F5693" s="2"/>
      <c r="G5693" s="2"/>
    </row>
    <row r="5694" spans="1:7" x14ac:dyDescent="0.25">
      <c r="A5694" s="3"/>
      <c r="B5694" s="5"/>
      <c r="C5694" s="5"/>
      <c r="D5694" s="5" t="s">
        <v>35</v>
      </c>
      <c r="E5694" s="3"/>
      <c r="F5694" s="4"/>
      <c r="G5694" s="4">
        <v>1003.94</v>
      </c>
    </row>
    <row r="5695" spans="1:7" x14ac:dyDescent="0.25">
      <c r="A5695" s="3"/>
      <c r="B5695" s="5"/>
      <c r="C5695" s="5"/>
      <c r="D5695" s="5" t="s">
        <v>36</v>
      </c>
      <c r="E5695" s="3"/>
      <c r="F5695" s="4"/>
      <c r="G5695" s="4">
        <v>4540820.62</v>
      </c>
    </row>
    <row r="5696" spans="1:7" x14ac:dyDescent="0.25">
      <c r="A5696" s="6" t="s">
        <v>847</v>
      </c>
      <c r="B5696" s="6" t="s">
        <v>848</v>
      </c>
      <c r="C5696" s="6"/>
      <c r="D5696" s="6" t="s">
        <v>3</v>
      </c>
      <c r="E5696" s="7">
        <v>33.5</v>
      </c>
      <c r="F5696" s="7"/>
      <c r="G5696" s="7"/>
    </row>
    <row r="5697" spans="1:7" customFormat="1" x14ac:dyDescent="0.25">
      <c r="F5697" s="2"/>
      <c r="G5697" s="2"/>
    </row>
    <row r="5698" spans="1:7" x14ac:dyDescent="0.25">
      <c r="A5698" s="3"/>
      <c r="B5698" s="3"/>
      <c r="C5698" s="3"/>
      <c r="D5698" s="3"/>
      <c r="E5698" s="3"/>
      <c r="F5698" s="4"/>
      <c r="G5698" s="4"/>
    </row>
    <row r="5699" spans="1:7" x14ac:dyDescent="0.25">
      <c r="A5699" s="12" t="s">
        <v>5</v>
      </c>
      <c r="B5699" s="12" t="s">
        <v>6</v>
      </c>
      <c r="C5699" s="12"/>
      <c r="D5699" s="8" t="s">
        <v>7</v>
      </c>
      <c r="E5699" s="8" t="s">
        <v>8</v>
      </c>
      <c r="F5699" s="9" t="s">
        <v>4</v>
      </c>
      <c r="G5699" s="9" t="s">
        <v>1205</v>
      </c>
    </row>
    <row r="5700" spans="1:7" x14ac:dyDescent="0.25">
      <c r="F5700" s="8" t="s">
        <v>9</v>
      </c>
      <c r="G5700" s="8" t="s">
        <v>9</v>
      </c>
    </row>
    <row r="5701" spans="1:7" customFormat="1" x14ac:dyDescent="0.25">
      <c r="F5701" s="2"/>
      <c r="G5701" s="2"/>
    </row>
    <row r="5702" spans="1:7" customFormat="1" x14ac:dyDescent="0.25">
      <c r="A5702" t="s">
        <v>158</v>
      </c>
      <c r="B5702" t="s">
        <v>159</v>
      </c>
      <c r="D5702" t="s">
        <v>88</v>
      </c>
      <c r="E5702">
        <v>1.2</v>
      </c>
      <c r="F5702" s="2"/>
      <c r="G5702" s="2"/>
    </row>
    <row r="5703" spans="1:7" customFormat="1" x14ac:dyDescent="0.25">
      <c r="A5703" t="s">
        <v>50</v>
      </c>
      <c r="B5703" t="s">
        <v>51</v>
      </c>
      <c r="D5703" t="s">
        <v>14</v>
      </c>
      <c r="E5703">
        <v>2.88</v>
      </c>
      <c r="F5703" s="2"/>
      <c r="G5703" s="2"/>
    </row>
    <row r="5704" spans="1:7" customFormat="1" x14ac:dyDescent="0.25">
      <c r="A5704" t="s">
        <v>52</v>
      </c>
      <c r="B5704" t="s">
        <v>53</v>
      </c>
      <c r="D5704" t="s">
        <v>14</v>
      </c>
      <c r="E5704">
        <v>2.88</v>
      </c>
      <c r="F5704" s="2">
        <v>5418</v>
      </c>
      <c r="G5704" s="2">
        <v>15603.84</v>
      </c>
    </row>
    <row r="5705" spans="1:7" customFormat="1" x14ac:dyDescent="0.25">
      <c r="A5705" t="s">
        <v>54</v>
      </c>
      <c r="B5705" t="s">
        <v>55</v>
      </c>
      <c r="D5705" t="s">
        <v>56</v>
      </c>
      <c r="E5705">
        <v>2.88</v>
      </c>
      <c r="F5705" s="2">
        <v>1543.99</v>
      </c>
      <c r="G5705" s="2">
        <v>4446.6899999999996</v>
      </c>
    </row>
    <row r="5706" spans="1:7" customFormat="1" x14ac:dyDescent="0.25">
      <c r="A5706" t="s">
        <v>160</v>
      </c>
      <c r="B5706" t="s">
        <v>161</v>
      </c>
      <c r="D5706" t="s">
        <v>18</v>
      </c>
      <c r="E5706">
        <v>0.4</v>
      </c>
      <c r="F5706" s="2"/>
      <c r="G5706" s="2"/>
    </row>
    <row r="5707" spans="1:7" customFormat="1" x14ac:dyDescent="0.25">
      <c r="A5707" t="s">
        <v>162</v>
      </c>
      <c r="B5707" t="s">
        <v>163</v>
      </c>
      <c r="D5707" t="s">
        <v>164</v>
      </c>
      <c r="E5707">
        <v>8.0000000000000002E-3</v>
      </c>
      <c r="F5707" s="2">
        <v>84000</v>
      </c>
      <c r="G5707" s="2">
        <v>672</v>
      </c>
    </row>
    <row r="5708" spans="1:7" customFormat="1" x14ac:dyDescent="0.25">
      <c r="A5708" t="s">
        <v>165</v>
      </c>
      <c r="B5708" t="s">
        <v>166</v>
      </c>
      <c r="D5708" t="s">
        <v>3</v>
      </c>
      <c r="E5708">
        <v>1.26</v>
      </c>
      <c r="F5708" s="2">
        <v>50500</v>
      </c>
      <c r="G5708" s="2">
        <v>63630</v>
      </c>
    </row>
    <row r="5709" spans="1:7" customFormat="1" x14ac:dyDescent="0.25">
      <c r="A5709" t="s">
        <v>167</v>
      </c>
      <c r="B5709" t="s">
        <v>168</v>
      </c>
      <c r="D5709" t="s">
        <v>3</v>
      </c>
      <c r="E5709">
        <v>1.26</v>
      </c>
      <c r="F5709" s="2">
        <v>8500</v>
      </c>
      <c r="G5709" s="2">
        <v>10710</v>
      </c>
    </row>
    <row r="5710" spans="1:7" customFormat="1" x14ac:dyDescent="0.25">
      <c r="A5710" t="s">
        <v>169</v>
      </c>
      <c r="B5710" t="s">
        <v>170</v>
      </c>
      <c r="D5710" t="s">
        <v>171</v>
      </c>
      <c r="E5710">
        <v>0.24</v>
      </c>
      <c r="F5710" s="2">
        <v>1799</v>
      </c>
      <c r="G5710" s="2">
        <v>431.76</v>
      </c>
    </row>
    <row r="5711" spans="1:7" customFormat="1" x14ac:dyDescent="0.25">
      <c r="A5711" t="s">
        <v>172</v>
      </c>
      <c r="B5711" t="s">
        <v>173</v>
      </c>
      <c r="D5711" t="s">
        <v>174</v>
      </c>
      <c r="E5711">
        <v>2.4E-2</v>
      </c>
      <c r="F5711" s="2">
        <v>95000</v>
      </c>
      <c r="G5711" s="2">
        <v>2280</v>
      </c>
    </row>
    <row r="5712" spans="1:7" customFormat="1" x14ac:dyDescent="0.25">
      <c r="F5712" s="2"/>
      <c r="G5712" s="2"/>
    </row>
    <row r="5713" spans="1:7" x14ac:dyDescent="0.25">
      <c r="A5713" s="3"/>
      <c r="B5713" s="3"/>
      <c r="C5713" s="3"/>
      <c r="D5713" s="5" t="s">
        <v>31</v>
      </c>
      <c r="E5713" s="3"/>
      <c r="F5713" s="4"/>
      <c r="G5713" s="4">
        <v>77051.759999999995</v>
      </c>
    </row>
    <row r="5714" spans="1:7" x14ac:dyDescent="0.25">
      <c r="A5714" s="3"/>
      <c r="B5714" s="3"/>
      <c r="C5714" s="3"/>
      <c r="D5714" s="5" t="s">
        <v>32</v>
      </c>
      <c r="E5714" s="3"/>
      <c r="F5714" s="4"/>
      <c r="G5714" s="4">
        <v>15603.84</v>
      </c>
    </row>
    <row r="5715" spans="1:7" x14ac:dyDescent="0.25">
      <c r="A5715" s="3"/>
      <c r="B5715" s="3"/>
      <c r="C5715" s="3"/>
      <c r="D5715" s="5" t="s">
        <v>33</v>
      </c>
      <c r="E5715" s="3"/>
      <c r="F5715" s="4"/>
      <c r="G5715" s="4">
        <v>5118.6899999999996</v>
      </c>
    </row>
    <row r="5716" spans="1:7" customFormat="1" x14ac:dyDescent="0.25">
      <c r="F5716" s="2"/>
      <c r="G5716" s="2"/>
    </row>
    <row r="5717" spans="1:7" x14ac:dyDescent="0.25">
      <c r="A5717" s="3"/>
      <c r="B5717" s="5"/>
      <c r="C5717" s="5"/>
      <c r="D5717" s="5" t="s">
        <v>35</v>
      </c>
      <c r="E5717" s="3"/>
      <c r="F5717" s="4"/>
      <c r="G5717" s="4">
        <v>97774.3</v>
      </c>
    </row>
    <row r="5718" spans="1:7" x14ac:dyDescent="0.25">
      <c r="A5718" s="3"/>
      <c r="B5718" s="5"/>
      <c r="C5718" s="5"/>
      <c r="D5718" s="5" t="s">
        <v>36</v>
      </c>
      <c r="E5718" s="3"/>
      <c r="F5718" s="4"/>
      <c r="G5718" s="4">
        <v>3275439.05</v>
      </c>
    </row>
    <row r="5719" spans="1:7" x14ac:dyDescent="0.25">
      <c r="A5719" s="6" t="s">
        <v>849</v>
      </c>
      <c r="B5719" s="6" t="s">
        <v>683</v>
      </c>
      <c r="C5719" s="6"/>
      <c r="D5719" s="6" t="s">
        <v>3</v>
      </c>
      <c r="E5719" s="7">
        <v>38.200000000000003</v>
      </c>
      <c r="F5719" s="7"/>
      <c r="G5719" s="7"/>
    </row>
    <row r="5720" spans="1:7" customFormat="1" x14ac:dyDescent="0.25">
      <c r="F5720" s="2"/>
      <c r="G5720" s="2"/>
    </row>
    <row r="5721" spans="1:7" x14ac:dyDescent="0.25">
      <c r="A5721" s="3"/>
      <c r="B5721" s="3"/>
      <c r="C5721" s="3"/>
      <c r="D5721" s="3"/>
      <c r="E5721" s="3"/>
      <c r="F5721" s="4"/>
      <c r="G5721" s="4"/>
    </row>
    <row r="5722" spans="1:7" x14ac:dyDescent="0.25">
      <c r="A5722" s="12" t="s">
        <v>5</v>
      </c>
      <c r="B5722" s="12" t="s">
        <v>6</v>
      </c>
      <c r="C5722" s="12"/>
      <c r="D5722" s="8" t="s">
        <v>7</v>
      </c>
      <c r="E5722" s="8" t="s">
        <v>8</v>
      </c>
      <c r="F5722" s="9" t="s">
        <v>4</v>
      </c>
      <c r="G5722" s="9" t="s">
        <v>1205</v>
      </c>
    </row>
    <row r="5723" spans="1:7" x14ac:dyDescent="0.25">
      <c r="F5723" s="8" t="s">
        <v>9</v>
      </c>
      <c r="G5723" s="8" t="s">
        <v>9</v>
      </c>
    </row>
    <row r="5724" spans="1:7" customFormat="1" x14ac:dyDescent="0.25">
      <c r="F5724" s="2"/>
      <c r="G5724" s="2"/>
    </row>
    <row r="5725" spans="1:7" customFormat="1" x14ac:dyDescent="0.25">
      <c r="A5725" t="s">
        <v>367</v>
      </c>
      <c r="B5725" t="s">
        <v>368</v>
      </c>
      <c r="D5725" t="s">
        <v>3</v>
      </c>
      <c r="E5725">
        <v>1.44</v>
      </c>
      <c r="F5725" s="2"/>
      <c r="G5725" s="2"/>
    </row>
    <row r="5726" spans="1:7" customFormat="1" x14ac:dyDescent="0.25">
      <c r="A5726" t="s">
        <v>12</v>
      </c>
      <c r="B5726" t="s">
        <v>13</v>
      </c>
      <c r="D5726" t="s">
        <v>14</v>
      </c>
      <c r="E5726">
        <v>1.728</v>
      </c>
      <c r="F5726" s="2"/>
      <c r="G5726" s="2"/>
    </row>
    <row r="5727" spans="1:7" customFormat="1" x14ac:dyDescent="0.25">
      <c r="A5727" t="s">
        <v>15</v>
      </c>
      <c r="B5727" t="s">
        <v>13</v>
      </c>
      <c r="D5727" t="s">
        <v>14</v>
      </c>
      <c r="E5727">
        <v>1.728</v>
      </c>
      <c r="F5727" s="2">
        <v>5209</v>
      </c>
      <c r="G5727" s="2">
        <v>9001.15</v>
      </c>
    </row>
    <row r="5728" spans="1:7" customFormat="1" x14ac:dyDescent="0.25">
      <c r="A5728" t="s">
        <v>16</v>
      </c>
      <c r="B5728" t="s">
        <v>17</v>
      </c>
      <c r="D5728" t="s">
        <v>18</v>
      </c>
      <c r="E5728">
        <v>0.03</v>
      </c>
      <c r="F5728" s="2">
        <v>41904</v>
      </c>
      <c r="G5728" s="2">
        <v>1257.1199999999999</v>
      </c>
    </row>
    <row r="5729" spans="1:7" customFormat="1" x14ac:dyDescent="0.25">
      <c r="A5729" t="s">
        <v>41</v>
      </c>
      <c r="B5729" t="s">
        <v>42</v>
      </c>
      <c r="D5729" t="s">
        <v>18</v>
      </c>
      <c r="E5729">
        <v>0.03</v>
      </c>
      <c r="F5729" s="2">
        <v>23464</v>
      </c>
      <c r="G5729" s="2">
        <v>703.92</v>
      </c>
    </row>
    <row r="5730" spans="1:7" customFormat="1" x14ac:dyDescent="0.25">
      <c r="A5730" t="s">
        <v>91</v>
      </c>
      <c r="B5730" t="s">
        <v>92</v>
      </c>
      <c r="D5730" t="s">
        <v>18</v>
      </c>
      <c r="E5730">
        <v>0.54</v>
      </c>
      <c r="F5730" s="2">
        <v>3000</v>
      </c>
      <c r="G5730" s="2">
        <v>1620</v>
      </c>
    </row>
    <row r="5731" spans="1:7" customFormat="1" x14ac:dyDescent="0.25">
      <c r="A5731" t="s">
        <v>21</v>
      </c>
      <c r="B5731" t="s">
        <v>22</v>
      </c>
      <c r="D5731" t="s">
        <v>23</v>
      </c>
      <c r="E5731">
        <v>4.32</v>
      </c>
      <c r="F5731" s="2">
        <v>600</v>
      </c>
      <c r="G5731" s="2">
        <v>2592</v>
      </c>
    </row>
    <row r="5732" spans="1:7" customFormat="1" x14ac:dyDescent="0.25">
      <c r="A5732" t="s">
        <v>43</v>
      </c>
      <c r="B5732" t="s">
        <v>44</v>
      </c>
      <c r="D5732" t="s">
        <v>3</v>
      </c>
      <c r="E5732">
        <v>0.78200000000000003</v>
      </c>
      <c r="F5732" s="2">
        <v>9120</v>
      </c>
      <c r="G5732" s="2">
        <v>7131.11</v>
      </c>
    </row>
    <row r="5733" spans="1:7" customFormat="1" x14ac:dyDescent="0.25">
      <c r="A5733" t="s">
        <v>93</v>
      </c>
      <c r="B5733" t="s">
        <v>94</v>
      </c>
      <c r="D5733" t="s">
        <v>95</v>
      </c>
      <c r="E5733">
        <v>4.8000000000000001E-2</v>
      </c>
      <c r="F5733" s="2">
        <v>45000</v>
      </c>
      <c r="G5733" s="2">
        <v>2160</v>
      </c>
    </row>
    <row r="5734" spans="1:7" customFormat="1" x14ac:dyDescent="0.25">
      <c r="F5734" s="2"/>
      <c r="G5734" s="2"/>
    </row>
    <row r="5735" spans="1:7" x14ac:dyDescent="0.25">
      <c r="A5735" s="3"/>
      <c r="B5735" s="3"/>
      <c r="C5735" s="3"/>
      <c r="D5735" s="5" t="s">
        <v>31</v>
      </c>
      <c r="E5735" s="3"/>
      <c r="F5735" s="4"/>
      <c r="G5735" s="4">
        <v>9723.11</v>
      </c>
    </row>
    <row r="5736" spans="1:7" x14ac:dyDescent="0.25">
      <c r="A5736" s="3"/>
      <c r="B5736" s="3"/>
      <c r="C5736" s="3"/>
      <c r="D5736" s="5" t="s">
        <v>32</v>
      </c>
      <c r="E5736" s="3"/>
      <c r="F5736" s="4"/>
      <c r="G5736" s="4">
        <v>9001.15</v>
      </c>
    </row>
    <row r="5737" spans="1:7" x14ac:dyDescent="0.25">
      <c r="A5737" s="3"/>
      <c r="B5737" s="3"/>
      <c r="C5737" s="3"/>
      <c r="D5737" s="5" t="s">
        <v>33</v>
      </c>
      <c r="E5737" s="3"/>
      <c r="F5737" s="4"/>
      <c r="G5737" s="4">
        <v>3581.04</v>
      </c>
    </row>
    <row r="5738" spans="1:7" x14ac:dyDescent="0.25">
      <c r="A5738" s="3"/>
      <c r="B5738" s="3"/>
      <c r="C5738" s="3"/>
      <c r="D5738" s="5" t="s">
        <v>34</v>
      </c>
      <c r="E5738" s="3"/>
      <c r="F5738" s="4"/>
      <c r="G5738" s="4">
        <v>2160</v>
      </c>
    </row>
    <row r="5739" spans="1:7" customFormat="1" x14ac:dyDescent="0.25">
      <c r="F5739" s="2"/>
      <c r="G5739" s="2"/>
    </row>
    <row r="5740" spans="1:7" x14ac:dyDescent="0.25">
      <c r="A5740" s="3"/>
      <c r="B5740" s="5"/>
      <c r="C5740" s="5"/>
      <c r="D5740" s="5" t="s">
        <v>35</v>
      </c>
      <c r="E5740" s="3"/>
      <c r="F5740" s="4"/>
      <c r="G5740" s="4">
        <v>24465.3</v>
      </c>
    </row>
    <row r="5741" spans="1:7" x14ac:dyDescent="0.25">
      <c r="A5741" s="3"/>
      <c r="B5741" s="5"/>
      <c r="C5741" s="5"/>
      <c r="D5741" s="5" t="s">
        <v>36</v>
      </c>
      <c r="E5741" s="3"/>
      <c r="F5741" s="4"/>
      <c r="G5741" s="4">
        <v>934574.46</v>
      </c>
    </row>
    <row r="5742" spans="1:7" x14ac:dyDescent="0.25">
      <c r="A5742" s="6" t="s">
        <v>850</v>
      </c>
      <c r="B5742" s="6" t="s">
        <v>774</v>
      </c>
      <c r="C5742" s="6"/>
      <c r="D5742" s="6" t="s">
        <v>88</v>
      </c>
      <c r="E5742" s="7">
        <v>191</v>
      </c>
      <c r="F5742" s="7"/>
      <c r="G5742" s="7"/>
    </row>
    <row r="5743" spans="1:7" customFormat="1" x14ac:dyDescent="0.25">
      <c r="F5743" s="2"/>
      <c r="G5743" s="2"/>
    </row>
    <row r="5744" spans="1:7" x14ac:dyDescent="0.25">
      <c r="A5744" s="3"/>
      <c r="B5744" s="3"/>
      <c r="C5744" s="3"/>
      <c r="D5744" s="3"/>
      <c r="E5744" s="3"/>
      <c r="F5744" s="4"/>
      <c r="G5744" s="4"/>
    </row>
    <row r="5745" spans="1:7" x14ac:dyDescent="0.25">
      <c r="A5745" s="12" t="s">
        <v>5</v>
      </c>
      <c r="B5745" s="12" t="s">
        <v>6</v>
      </c>
      <c r="C5745" s="12"/>
      <c r="D5745" s="8" t="s">
        <v>7</v>
      </c>
      <c r="E5745" s="8" t="s">
        <v>8</v>
      </c>
      <c r="F5745" s="9" t="s">
        <v>4</v>
      </c>
      <c r="G5745" s="9" t="s">
        <v>1205</v>
      </c>
    </row>
    <row r="5746" spans="1:7" x14ac:dyDescent="0.25">
      <c r="F5746" s="8" t="s">
        <v>9</v>
      </c>
      <c r="G5746" s="8" t="s">
        <v>9</v>
      </c>
    </row>
    <row r="5747" spans="1:7" customFormat="1" x14ac:dyDescent="0.25">
      <c r="F5747" s="2"/>
      <c r="G5747" s="2"/>
    </row>
    <row r="5748" spans="1:7" customFormat="1" x14ac:dyDescent="0.25">
      <c r="A5748" t="s">
        <v>50</v>
      </c>
      <c r="B5748" t="s">
        <v>51</v>
      </c>
      <c r="D5748" t="s">
        <v>14</v>
      </c>
      <c r="E5748">
        <v>0.1</v>
      </c>
      <c r="F5748" s="2"/>
      <c r="G5748" s="2"/>
    </row>
    <row r="5749" spans="1:7" customFormat="1" x14ac:dyDescent="0.25">
      <c r="A5749" t="s">
        <v>52</v>
      </c>
      <c r="B5749" t="s">
        <v>53</v>
      </c>
      <c r="D5749" t="s">
        <v>14</v>
      </c>
      <c r="E5749">
        <v>0.1</v>
      </c>
      <c r="F5749" s="2">
        <v>5418</v>
      </c>
      <c r="G5749" s="2">
        <v>541.79999999999995</v>
      </c>
    </row>
    <row r="5750" spans="1:7" customFormat="1" x14ac:dyDescent="0.25">
      <c r="A5750" t="s">
        <v>54</v>
      </c>
      <c r="B5750" t="s">
        <v>55</v>
      </c>
      <c r="D5750" t="s">
        <v>56</v>
      </c>
      <c r="E5750">
        <v>0.1</v>
      </c>
      <c r="F5750" s="2">
        <v>1543.99</v>
      </c>
      <c r="G5750" s="2">
        <v>154.4</v>
      </c>
    </row>
    <row r="5751" spans="1:7" customFormat="1" x14ac:dyDescent="0.25">
      <c r="A5751" t="s">
        <v>152</v>
      </c>
      <c r="B5751" t="s">
        <v>153</v>
      </c>
      <c r="D5751" t="s">
        <v>88</v>
      </c>
      <c r="E5751">
        <v>1</v>
      </c>
      <c r="F5751" s="2">
        <v>350</v>
      </c>
      <c r="G5751" s="2">
        <v>350</v>
      </c>
    </row>
    <row r="5752" spans="1:7" customFormat="1" x14ac:dyDescent="0.25">
      <c r="F5752" s="2"/>
      <c r="G5752" s="2"/>
    </row>
    <row r="5753" spans="1:7" x14ac:dyDescent="0.25">
      <c r="A5753" s="3"/>
      <c r="B5753" s="3"/>
      <c r="C5753" s="3"/>
      <c r="D5753" s="5" t="s">
        <v>31</v>
      </c>
      <c r="E5753" s="3"/>
      <c r="F5753" s="4"/>
      <c r="G5753" s="4">
        <v>350</v>
      </c>
    </row>
    <row r="5754" spans="1:7" x14ac:dyDescent="0.25">
      <c r="A5754" s="3"/>
      <c r="B5754" s="3"/>
      <c r="C5754" s="3"/>
      <c r="D5754" s="5" t="s">
        <v>32</v>
      </c>
      <c r="E5754" s="3"/>
      <c r="F5754" s="4"/>
      <c r="G5754" s="4">
        <v>541.79999999999995</v>
      </c>
    </row>
    <row r="5755" spans="1:7" x14ac:dyDescent="0.25">
      <c r="A5755" s="3"/>
      <c r="B5755" s="3"/>
      <c r="C5755" s="3"/>
      <c r="D5755" s="5" t="s">
        <v>33</v>
      </c>
      <c r="E5755" s="3"/>
      <c r="F5755" s="4"/>
      <c r="G5755" s="4">
        <v>154.4</v>
      </c>
    </row>
    <row r="5756" spans="1:7" customFormat="1" x14ac:dyDescent="0.25">
      <c r="F5756" s="2"/>
      <c r="G5756" s="2"/>
    </row>
    <row r="5757" spans="1:7" x14ac:dyDescent="0.25">
      <c r="A5757" s="3"/>
      <c r="B5757" s="5"/>
      <c r="C5757" s="5"/>
      <c r="D5757" s="5" t="s">
        <v>35</v>
      </c>
      <c r="E5757" s="3"/>
      <c r="F5757" s="4"/>
      <c r="G5757" s="4">
        <v>1046.2</v>
      </c>
    </row>
    <row r="5758" spans="1:7" x14ac:dyDescent="0.25">
      <c r="A5758" s="3"/>
      <c r="B5758" s="5"/>
      <c r="C5758" s="5"/>
      <c r="D5758" s="5" t="s">
        <v>36</v>
      </c>
      <c r="E5758" s="3"/>
      <c r="F5758" s="4"/>
      <c r="G5758" s="4">
        <v>199824.2</v>
      </c>
    </row>
    <row r="5759" spans="1:7" x14ac:dyDescent="0.25">
      <c r="A5759" s="6" t="s">
        <v>851</v>
      </c>
      <c r="B5759" s="6" t="s">
        <v>852</v>
      </c>
      <c r="C5759" s="6"/>
      <c r="D5759" s="6" t="s">
        <v>3</v>
      </c>
      <c r="E5759" s="7">
        <v>19.100000000000001</v>
      </c>
      <c r="F5759" s="7"/>
      <c r="G5759" s="7"/>
    </row>
    <row r="5760" spans="1:7" customFormat="1" x14ac:dyDescent="0.25">
      <c r="F5760" s="2"/>
      <c r="G5760" s="2"/>
    </row>
    <row r="5761" spans="1:7" x14ac:dyDescent="0.25">
      <c r="A5761" s="3"/>
      <c r="B5761" s="3"/>
      <c r="C5761" s="3"/>
      <c r="D5761" s="3"/>
      <c r="E5761" s="3"/>
      <c r="F5761" s="4"/>
      <c r="G5761" s="4"/>
    </row>
    <row r="5762" spans="1:7" x14ac:dyDescent="0.25">
      <c r="A5762" s="12" t="s">
        <v>5</v>
      </c>
      <c r="B5762" s="12" t="s">
        <v>6</v>
      </c>
      <c r="C5762" s="12"/>
      <c r="D5762" s="8" t="s">
        <v>7</v>
      </c>
      <c r="E5762" s="8" t="s">
        <v>8</v>
      </c>
      <c r="F5762" s="9" t="s">
        <v>4</v>
      </c>
      <c r="G5762" s="9" t="s">
        <v>1205</v>
      </c>
    </row>
    <row r="5763" spans="1:7" x14ac:dyDescent="0.25">
      <c r="F5763" s="8" t="s">
        <v>9</v>
      </c>
      <c r="G5763" s="8" t="s">
        <v>9</v>
      </c>
    </row>
    <row r="5764" spans="1:7" customFormat="1" x14ac:dyDescent="0.25">
      <c r="F5764" s="2"/>
      <c r="G5764" s="2"/>
    </row>
    <row r="5765" spans="1:7" customFormat="1" x14ac:dyDescent="0.25">
      <c r="A5765" t="s">
        <v>158</v>
      </c>
      <c r="B5765" t="s">
        <v>159</v>
      </c>
      <c r="D5765" t="s">
        <v>88</v>
      </c>
      <c r="E5765">
        <v>1.2</v>
      </c>
      <c r="F5765" s="2"/>
      <c r="G5765" s="2"/>
    </row>
    <row r="5766" spans="1:7" customFormat="1" x14ac:dyDescent="0.25">
      <c r="A5766" t="s">
        <v>50</v>
      </c>
      <c r="B5766" t="s">
        <v>51</v>
      </c>
      <c r="D5766" t="s">
        <v>14</v>
      </c>
      <c r="E5766">
        <v>2.88</v>
      </c>
      <c r="F5766" s="2"/>
      <c r="G5766" s="2"/>
    </row>
    <row r="5767" spans="1:7" customFormat="1" x14ac:dyDescent="0.25">
      <c r="A5767" t="s">
        <v>52</v>
      </c>
      <c r="B5767" t="s">
        <v>53</v>
      </c>
      <c r="D5767" t="s">
        <v>14</v>
      </c>
      <c r="E5767">
        <v>2.88</v>
      </c>
      <c r="F5767" s="2">
        <v>5418</v>
      </c>
      <c r="G5767" s="2">
        <v>15603.84</v>
      </c>
    </row>
    <row r="5768" spans="1:7" customFormat="1" x14ac:dyDescent="0.25">
      <c r="A5768" t="s">
        <v>54</v>
      </c>
      <c r="B5768" t="s">
        <v>55</v>
      </c>
      <c r="D5768" t="s">
        <v>56</v>
      </c>
      <c r="E5768">
        <v>2.88</v>
      </c>
      <c r="F5768" s="2">
        <v>1543.99</v>
      </c>
      <c r="G5768" s="2">
        <v>4446.6899999999996</v>
      </c>
    </row>
    <row r="5769" spans="1:7" customFormat="1" x14ac:dyDescent="0.25">
      <c r="A5769" t="s">
        <v>160</v>
      </c>
      <c r="B5769" t="s">
        <v>161</v>
      </c>
      <c r="D5769" t="s">
        <v>18</v>
      </c>
      <c r="E5769">
        <v>0.4</v>
      </c>
      <c r="F5769" s="2"/>
      <c r="G5769" s="2"/>
    </row>
    <row r="5770" spans="1:7" customFormat="1" x14ac:dyDescent="0.25">
      <c r="A5770" t="s">
        <v>162</v>
      </c>
      <c r="B5770" t="s">
        <v>163</v>
      </c>
      <c r="D5770" t="s">
        <v>164</v>
      </c>
      <c r="E5770">
        <v>8.0000000000000002E-3</v>
      </c>
      <c r="F5770" s="2">
        <v>84000</v>
      </c>
      <c r="G5770" s="2">
        <v>672</v>
      </c>
    </row>
    <row r="5771" spans="1:7" customFormat="1" x14ac:dyDescent="0.25">
      <c r="A5771" t="s">
        <v>165</v>
      </c>
      <c r="B5771" t="s">
        <v>166</v>
      </c>
      <c r="D5771" t="s">
        <v>3</v>
      </c>
      <c r="E5771">
        <v>1.26</v>
      </c>
      <c r="F5771" s="2">
        <v>50500</v>
      </c>
      <c r="G5771" s="2">
        <v>63630</v>
      </c>
    </row>
    <row r="5772" spans="1:7" customFormat="1" x14ac:dyDescent="0.25">
      <c r="A5772" t="s">
        <v>167</v>
      </c>
      <c r="B5772" t="s">
        <v>168</v>
      </c>
      <c r="D5772" t="s">
        <v>3</v>
      </c>
      <c r="E5772">
        <v>1.26</v>
      </c>
      <c r="F5772" s="2">
        <v>8500</v>
      </c>
      <c r="G5772" s="2">
        <v>10710</v>
      </c>
    </row>
    <row r="5773" spans="1:7" customFormat="1" x14ac:dyDescent="0.25">
      <c r="A5773" t="s">
        <v>169</v>
      </c>
      <c r="B5773" t="s">
        <v>170</v>
      </c>
      <c r="D5773" t="s">
        <v>171</v>
      </c>
      <c r="E5773">
        <v>0.24</v>
      </c>
      <c r="F5773" s="2">
        <v>1799</v>
      </c>
      <c r="G5773" s="2">
        <v>431.76</v>
      </c>
    </row>
    <row r="5774" spans="1:7" customFormat="1" x14ac:dyDescent="0.25">
      <c r="A5774" t="s">
        <v>172</v>
      </c>
      <c r="B5774" t="s">
        <v>173</v>
      </c>
      <c r="D5774" t="s">
        <v>174</v>
      </c>
      <c r="E5774">
        <v>2.4E-2</v>
      </c>
      <c r="F5774" s="2">
        <v>95000</v>
      </c>
      <c r="G5774" s="2">
        <v>2280</v>
      </c>
    </row>
    <row r="5775" spans="1:7" customFormat="1" x14ac:dyDescent="0.25">
      <c r="F5775" s="2"/>
      <c r="G5775" s="2"/>
    </row>
    <row r="5776" spans="1:7" x14ac:dyDescent="0.25">
      <c r="A5776" s="3"/>
      <c r="B5776" s="3"/>
      <c r="C5776" s="3"/>
      <c r="D5776" s="5" t="s">
        <v>31</v>
      </c>
      <c r="E5776" s="3"/>
      <c r="F5776" s="4"/>
      <c r="G5776" s="4">
        <v>77051.759999999995</v>
      </c>
    </row>
    <row r="5777" spans="1:7" x14ac:dyDescent="0.25">
      <c r="A5777" s="3"/>
      <c r="B5777" s="3"/>
      <c r="C5777" s="3"/>
      <c r="D5777" s="5" t="s">
        <v>32</v>
      </c>
      <c r="E5777" s="3"/>
      <c r="F5777" s="4"/>
      <c r="G5777" s="4">
        <v>15603.84</v>
      </c>
    </row>
    <row r="5778" spans="1:7" x14ac:dyDescent="0.25">
      <c r="A5778" s="3"/>
      <c r="B5778" s="3"/>
      <c r="C5778" s="3"/>
      <c r="D5778" s="5" t="s">
        <v>33</v>
      </c>
      <c r="E5778" s="3"/>
      <c r="F5778" s="4"/>
      <c r="G5778" s="4">
        <v>5118.6899999999996</v>
      </c>
    </row>
    <row r="5779" spans="1:7" customFormat="1" x14ac:dyDescent="0.25">
      <c r="F5779" s="2"/>
      <c r="G5779" s="2"/>
    </row>
    <row r="5780" spans="1:7" x14ac:dyDescent="0.25">
      <c r="A5780" s="3"/>
      <c r="B5780" s="5"/>
      <c r="C5780" s="5"/>
      <c r="D5780" s="5" t="s">
        <v>35</v>
      </c>
      <c r="E5780" s="3"/>
      <c r="F5780" s="4"/>
      <c r="G5780" s="4">
        <v>97774.3</v>
      </c>
    </row>
    <row r="5781" spans="1:7" x14ac:dyDescent="0.25">
      <c r="A5781" s="3"/>
      <c r="B5781" s="5"/>
      <c r="C5781" s="5"/>
      <c r="D5781" s="5" t="s">
        <v>36</v>
      </c>
      <c r="E5781" s="3"/>
      <c r="F5781" s="4"/>
      <c r="G5781" s="4">
        <v>1867489.13</v>
      </c>
    </row>
    <row r="5782" spans="1:7" x14ac:dyDescent="0.25">
      <c r="A5782" s="6" t="s">
        <v>853</v>
      </c>
      <c r="B5782" s="6" t="s">
        <v>854</v>
      </c>
      <c r="C5782" s="6"/>
      <c r="D5782" s="6" t="s">
        <v>88</v>
      </c>
      <c r="E5782" s="7">
        <v>227</v>
      </c>
      <c r="F5782" s="7"/>
      <c r="G5782" s="7"/>
    </row>
    <row r="5783" spans="1:7" customFormat="1" x14ac:dyDescent="0.25">
      <c r="F5783" s="2"/>
      <c r="G5783" s="2"/>
    </row>
    <row r="5784" spans="1:7" x14ac:dyDescent="0.25">
      <c r="A5784" s="3"/>
      <c r="B5784" s="3"/>
      <c r="C5784" s="3"/>
      <c r="D5784" s="3"/>
      <c r="E5784" s="3"/>
      <c r="F5784" s="4"/>
      <c r="G5784" s="4"/>
    </row>
    <row r="5785" spans="1:7" x14ac:dyDescent="0.25">
      <c r="A5785" s="12" t="s">
        <v>5</v>
      </c>
      <c r="B5785" s="12" t="s">
        <v>6</v>
      </c>
      <c r="C5785" s="12"/>
      <c r="D5785" s="8" t="s">
        <v>7</v>
      </c>
      <c r="E5785" s="8" t="s">
        <v>8</v>
      </c>
      <c r="F5785" s="9" t="s">
        <v>4</v>
      </c>
      <c r="G5785" s="9" t="s">
        <v>1205</v>
      </c>
    </row>
    <row r="5786" spans="1:7" x14ac:dyDescent="0.25">
      <c r="F5786" s="8" t="s">
        <v>9</v>
      </c>
      <c r="G5786" s="8" t="s">
        <v>9</v>
      </c>
    </row>
    <row r="5787" spans="1:7" customFormat="1" x14ac:dyDescent="0.25">
      <c r="F5787" s="2"/>
      <c r="G5787" s="2"/>
    </row>
    <row r="5788" spans="1:7" customFormat="1" x14ac:dyDescent="0.25">
      <c r="A5788" t="s">
        <v>574</v>
      </c>
      <c r="B5788" t="s">
        <v>575</v>
      </c>
      <c r="D5788" t="s">
        <v>65</v>
      </c>
      <c r="E5788">
        <v>1</v>
      </c>
      <c r="F5788" s="2"/>
      <c r="G5788" s="2"/>
    </row>
    <row r="5789" spans="1:7" customFormat="1" x14ac:dyDescent="0.25">
      <c r="A5789" t="s">
        <v>304</v>
      </c>
      <c r="B5789" t="s">
        <v>305</v>
      </c>
      <c r="D5789" t="s">
        <v>14</v>
      </c>
      <c r="E5789">
        <v>7.4999999999999997E-2</v>
      </c>
      <c r="F5789" s="2"/>
      <c r="G5789" s="2"/>
    </row>
    <row r="5790" spans="1:7" customFormat="1" x14ac:dyDescent="0.25">
      <c r="A5790" t="s">
        <v>306</v>
      </c>
      <c r="B5790" t="s">
        <v>305</v>
      </c>
      <c r="D5790" t="s">
        <v>14</v>
      </c>
      <c r="E5790">
        <v>7.4999999999999997E-2</v>
      </c>
      <c r="F5790" s="2">
        <v>6383</v>
      </c>
      <c r="G5790" s="2">
        <v>478.73</v>
      </c>
    </row>
    <row r="5791" spans="1:7" customFormat="1" x14ac:dyDescent="0.25">
      <c r="A5791" t="s">
        <v>54</v>
      </c>
      <c r="B5791" t="s">
        <v>55</v>
      </c>
      <c r="D5791" t="s">
        <v>56</v>
      </c>
      <c r="E5791">
        <v>7.4999999999999997E-2</v>
      </c>
      <c r="F5791" s="2">
        <v>1543.99</v>
      </c>
      <c r="G5791" s="2">
        <v>115.8</v>
      </c>
    </row>
    <row r="5792" spans="1:7" customFormat="1" x14ac:dyDescent="0.25">
      <c r="A5792" t="s">
        <v>307</v>
      </c>
      <c r="B5792" t="s">
        <v>308</v>
      </c>
      <c r="D5792" t="s">
        <v>246</v>
      </c>
      <c r="E5792">
        <v>0.01</v>
      </c>
      <c r="F5792" s="2"/>
      <c r="G5792" s="2"/>
    </row>
    <row r="5793" spans="1:7" customFormat="1" x14ac:dyDescent="0.25">
      <c r="A5793" t="s">
        <v>247</v>
      </c>
      <c r="B5793" t="s">
        <v>248</v>
      </c>
      <c r="D5793" t="s">
        <v>14</v>
      </c>
      <c r="E5793">
        <v>2E-3</v>
      </c>
      <c r="F5793" s="2"/>
      <c r="G5793" s="2"/>
    </row>
    <row r="5794" spans="1:7" customFormat="1" x14ac:dyDescent="0.25">
      <c r="A5794" t="s">
        <v>249</v>
      </c>
      <c r="B5794" t="s">
        <v>248</v>
      </c>
      <c r="D5794" t="s">
        <v>14</v>
      </c>
      <c r="E5794">
        <v>2E-3</v>
      </c>
      <c r="F5794" s="2">
        <v>5418</v>
      </c>
      <c r="G5794" s="2">
        <v>10.84</v>
      </c>
    </row>
    <row r="5795" spans="1:7" customFormat="1" x14ac:dyDescent="0.25">
      <c r="A5795" t="s">
        <v>54</v>
      </c>
      <c r="B5795" t="s">
        <v>55</v>
      </c>
      <c r="D5795" t="s">
        <v>56</v>
      </c>
      <c r="E5795">
        <v>2E-3</v>
      </c>
      <c r="F5795" s="2">
        <v>1543.99</v>
      </c>
      <c r="G5795" s="2">
        <v>3.09</v>
      </c>
    </row>
    <row r="5796" spans="1:7" customFormat="1" x14ac:dyDescent="0.25">
      <c r="A5796" t="s">
        <v>279</v>
      </c>
      <c r="B5796" t="s">
        <v>280</v>
      </c>
      <c r="D5796" t="s">
        <v>88</v>
      </c>
      <c r="E5796" s="1">
        <v>2912</v>
      </c>
      <c r="F5796" s="2">
        <v>0.65</v>
      </c>
      <c r="G5796" s="2"/>
    </row>
    <row r="5797" spans="1:7" customFormat="1" x14ac:dyDescent="0.25">
      <c r="A5797" t="s">
        <v>290</v>
      </c>
      <c r="B5797" t="s">
        <v>291</v>
      </c>
      <c r="D5797" t="s">
        <v>65</v>
      </c>
      <c r="E5797">
        <v>3.2000000000000001E-2</v>
      </c>
      <c r="F5797" s="2">
        <v>300</v>
      </c>
      <c r="G5797" s="2">
        <v>9.4499999999999993</v>
      </c>
    </row>
    <row r="5798" spans="1:7" customFormat="1" x14ac:dyDescent="0.25">
      <c r="A5798" t="s">
        <v>466</v>
      </c>
      <c r="B5798" t="s">
        <v>467</v>
      </c>
      <c r="D5798" t="s">
        <v>65</v>
      </c>
      <c r="E5798">
        <v>1</v>
      </c>
      <c r="F5798" s="2">
        <v>1532</v>
      </c>
      <c r="G5798" s="2">
        <v>1532</v>
      </c>
    </row>
    <row r="5799" spans="1:7" customFormat="1" x14ac:dyDescent="0.25">
      <c r="A5799" t="s">
        <v>311</v>
      </c>
      <c r="B5799" t="s">
        <v>312</v>
      </c>
      <c r="D5799" t="s">
        <v>65</v>
      </c>
      <c r="E5799">
        <v>2.5000000000000001E-2</v>
      </c>
      <c r="F5799" s="2"/>
      <c r="G5799" s="2"/>
    </row>
    <row r="5800" spans="1:7" customFormat="1" x14ac:dyDescent="0.25">
      <c r="A5800" t="s">
        <v>313</v>
      </c>
      <c r="B5800" t="s">
        <v>314</v>
      </c>
      <c r="D5800" t="s">
        <v>65</v>
      </c>
      <c r="E5800">
        <v>1.05</v>
      </c>
      <c r="F5800" s="2">
        <v>50</v>
      </c>
      <c r="G5800" s="2">
        <v>52.5</v>
      </c>
    </row>
    <row r="5801" spans="1:7" customFormat="1" x14ac:dyDescent="0.25">
      <c r="A5801" t="s">
        <v>315</v>
      </c>
      <c r="B5801" t="s">
        <v>316</v>
      </c>
      <c r="D5801" t="s">
        <v>79</v>
      </c>
      <c r="E5801" s="1">
        <v>390000</v>
      </c>
      <c r="F5801" s="2">
        <v>34.57</v>
      </c>
      <c r="G5801" s="2"/>
    </row>
    <row r="5802" spans="1:7" customFormat="1" x14ac:dyDescent="0.25">
      <c r="F5802" s="2"/>
      <c r="G5802" s="2"/>
    </row>
    <row r="5803" spans="1:7" x14ac:dyDescent="0.25">
      <c r="A5803" s="3"/>
      <c r="B5803" s="3"/>
      <c r="C5803" s="3"/>
      <c r="D5803" s="5" t="s">
        <v>31</v>
      </c>
      <c r="E5803" s="3"/>
      <c r="F5803" s="4"/>
      <c r="G5803" s="4">
        <v>1594.6</v>
      </c>
    </row>
    <row r="5804" spans="1:7" x14ac:dyDescent="0.25">
      <c r="A5804" s="3"/>
      <c r="B5804" s="3"/>
      <c r="C5804" s="3"/>
      <c r="D5804" s="5" t="s">
        <v>32</v>
      </c>
      <c r="E5804" s="3"/>
      <c r="F5804" s="4"/>
      <c r="G5804" s="4">
        <v>489.57</v>
      </c>
    </row>
    <row r="5805" spans="1:7" x14ac:dyDescent="0.25">
      <c r="A5805" s="3"/>
      <c r="B5805" s="3"/>
      <c r="C5805" s="3"/>
      <c r="D5805" s="5" t="s">
        <v>33</v>
      </c>
      <c r="E5805" s="3"/>
      <c r="F5805" s="4"/>
      <c r="G5805" s="4">
        <v>118.89</v>
      </c>
    </row>
    <row r="5806" spans="1:7" x14ac:dyDescent="0.25">
      <c r="A5806" s="3"/>
      <c r="B5806" s="3"/>
      <c r="C5806" s="3"/>
      <c r="D5806" s="5" t="s">
        <v>34</v>
      </c>
      <c r="E5806" s="3"/>
      <c r="F5806" s="4"/>
      <c r="G5806" s="4">
        <v>34.57</v>
      </c>
    </row>
    <row r="5807" spans="1:7" customFormat="1" x14ac:dyDescent="0.25">
      <c r="F5807" s="2"/>
      <c r="G5807" s="2"/>
    </row>
    <row r="5808" spans="1:7" x14ac:dyDescent="0.25">
      <c r="A5808" s="3"/>
      <c r="B5808" s="5"/>
      <c r="C5808" s="5"/>
      <c r="D5808" s="5" t="s">
        <v>35</v>
      </c>
      <c r="E5808" s="3"/>
      <c r="F5808" s="4"/>
      <c r="G5808" s="4">
        <v>2234.13</v>
      </c>
    </row>
    <row r="5809" spans="1:7" x14ac:dyDescent="0.25">
      <c r="A5809" s="3"/>
      <c r="B5809" s="5"/>
      <c r="C5809" s="5"/>
      <c r="D5809" s="5" t="s">
        <v>36</v>
      </c>
      <c r="E5809" s="3"/>
      <c r="F5809" s="4"/>
      <c r="G5809" s="4">
        <v>507147.51</v>
      </c>
    </row>
    <row r="5810" spans="1:7" x14ac:dyDescent="0.25">
      <c r="A5810" s="6" t="s">
        <v>855</v>
      </c>
      <c r="B5810" s="6" t="s">
        <v>856</v>
      </c>
      <c r="C5810" s="6"/>
      <c r="D5810" s="6" t="s">
        <v>88</v>
      </c>
      <c r="E5810" s="7">
        <v>261</v>
      </c>
      <c r="F5810" s="7"/>
      <c r="G5810" s="7"/>
    </row>
    <row r="5811" spans="1:7" customFormat="1" x14ac:dyDescent="0.25">
      <c r="F5811" s="2"/>
      <c r="G5811" s="2"/>
    </row>
    <row r="5812" spans="1:7" x14ac:dyDescent="0.25">
      <c r="A5812" s="3"/>
      <c r="B5812" s="3"/>
      <c r="C5812" s="3"/>
      <c r="D5812" s="3"/>
      <c r="E5812" s="3"/>
      <c r="F5812" s="4"/>
      <c r="G5812" s="4"/>
    </row>
    <row r="5813" spans="1:7" x14ac:dyDescent="0.25">
      <c r="A5813" s="12" t="s">
        <v>5</v>
      </c>
      <c r="B5813" s="12" t="s">
        <v>6</v>
      </c>
      <c r="C5813" s="12"/>
      <c r="D5813" s="8" t="s">
        <v>7</v>
      </c>
      <c r="E5813" s="8" t="s">
        <v>8</v>
      </c>
      <c r="F5813" s="9" t="s">
        <v>4</v>
      </c>
      <c r="G5813" s="9" t="s">
        <v>1205</v>
      </c>
    </row>
    <row r="5814" spans="1:7" x14ac:dyDescent="0.25">
      <c r="F5814" s="8" t="s">
        <v>9</v>
      </c>
      <c r="G5814" s="8" t="s">
        <v>9</v>
      </c>
    </row>
    <row r="5815" spans="1:7" customFormat="1" x14ac:dyDescent="0.25">
      <c r="F5815" s="2"/>
      <c r="G5815" s="2"/>
    </row>
    <row r="5816" spans="1:7" customFormat="1" x14ac:dyDescent="0.25">
      <c r="A5816" t="s">
        <v>857</v>
      </c>
      <c r="B5816" t="s">
        <v>858</v>
      </c>
      <c r="D5816" t="s">
        <v>88</v>
      </c>
      <c r="E5816">
        <v>1</v>
      </c>
      <c r="F5816" s="2"/>
      <c r="G5816" s="2"/>
    </row>
    <row r="5817" spans="1:7" customFormat="1" x14ac:dyDescent="0.25">
      <c r="A5817" t="s">
        <v>111</v>
      </c>
      <c r="B5817" t="s">
        <v>112</v>
      </c>
      <c r="D5817" t="s">
        <v>14</v>
      </c>
      <c r="E5817">
        <v>0.5</v>
      </c>
      <c r="F5817" s="2"/>
      <c r="G5817" s="2"/>
    </row>
    <row r="5818" spans="1:7" customFormat="1" x14ac:dyDescent="0.25">
      <c r="A5818" t="s">
        <v>113</v>
      </c>
      <c r="B5818" t="s">
        <v>114</v>
      </c>
      <c r="D5818" t="s">
        <v>14</v>
      </c>
      <c r="E5818">
        <v>0.5</v>
      </c>
      <c r="F5818" s="2">
        <v>5418</v>
      </c>
      <c r="G5818" s="2">
        <v>2709</v>
      </c>
    </row>
    <row r="5819" spans="1:7" customFormat="1" x14ac:dyDescent="0.25">
      <c r="A5819" t="s">
        <v>54</v>
      </c>
      <c r="B5819" t="s">
        <v>55</v>
      </c>
      <c r="D5819" t="s">
        <v>56</v>
      </c>
      <c r="E5819">
        <v>0.5</v>
      </c>
      <c r="F5819" s="2">
        <v>1543.99</v>
      </c>
      <c r="G5819" s="2">
        <v>772</v>
      </c>
    </row>
    <row r="5820" spans="1:7" customFormat="1" x14ac:dyDescent="0.25">
      <c r="A5820" t="s">
        <v>859</v>
      </c>
      <c r="B5820" t="s">
        <v>860</v>
      </c>
      <c r="D5820" t="s">
        <v>47</v>
      </c>
      <c r="E5820">
        <v>0.7</v>
      </c>
      <c r="F5820" s="2">
        <v>470</v>
      </c>
      <c r="G5820" s="2">
        <v>329</v>
      </c>
    </row>
    <row r="5821" spans="1:7" customFormat="1" x14ac:dyDescent="0.25">
      <c r="A5821" t="s">
        <v>861</v>
      </c>
      <c r="B5821" t="s">
        <v>665</v>
      </c>
      <c r="D5821" t="s">
        <v>47</v>
      </c>
      <c r="E5821">
        <v>1</v>
      </c>
      <c r="F5821" s="2">
        <v>50</v>
      </c>
      <c r="G5821" s="2">
        <v>50</v>
      </c>
    </row>
    <row r="5822" spans="1:7" customFormat="1" x14ac:dyDescent="0.25">
      <c r="F5822" s="2"/>
      <c r="G5822" s="2"/>
    </row>
    <row r="5823" spans="1:7" x14ac:dyDescent="0.25">
      <c r="A5823" s="3"/>
      <c r="B5823" s="3"/>
      <c r="C5823" s="3"/>
      <c r="D5823" s="5" t="s">
        <v>31</v>
      </c>
      <c r="E5823" s="3"/>
      <c r="F5823" s="4"/>
      <c r="G5823" s="4">
        <v>379</v>
      </c>
    </row>
    <row r="5824" spans="1:7" x14ac:dyDescent="0.25">
      <c r="A5824" s="3"/>
      <c r="B5824" s="3"/>
      <c r="C5824" s="3"/>
      <c r="D5824" s="5" t="s">
        <v>32</v>
      </c>
      <c r="E5824" s="3"/>
      <c r="F5824" s="4"/>
      <c r="G5824" s="4">
        <v>2709</v>
      </c>
    </row>
    <row r="5825" spans="1:7" x14ac:dyDescent="0.25">
      <c r="A5825" s="3"/>
      <c r="B5825" s="3"/>
      <c r="C5825" s="3"/>
      <c r="D5825" s="5" t="s">
        <v>33</v>
      </c>
      <c r="E5825" s="3"/>
      <c r="F5825" s="4"/>
      <c r="G5825" s="4">
        <v>772</v>
      </c>
    </row>
    <row r="5826" spans="1:7" customFormat="1" x14ac:dyDescent="0.25">
      <c r="F5826" s="2"/>
      <c r="G5826" s="2"/>
    </row>
    <row r="5827" spans="1:7" x14ac:dyDescent="0.25">
      <c r="A5827" s="3"/>
      <c r="B5827" s="5"/>
      <c r="C5827" s="5"/>
      <c r="D5827" s="5" t="s">
        <v>35</v>
      </c>
      <c r="E5827" s="3"/>
      <c r="F5827" s="4"/>
      <c r="G5827" s="4">
        <v>3860</v>
      </c>
    </row>
    <row r="5828" spans="1:7" x14ac:dyDescent="0.25">
      <c r="A5828" s="3"/>
      <c r="B5828" s="5"/>
      <c r="C5828" s="5"/>
      <c r="D5828" s="5" t="s">
        <v>36</v>
      </c>
      <c r="E5828" s="3"/>
      <c r="F5828" s="4"/>
      <c r="G5828" s="4">
        <v>1007460</v>
      </c>
    </row>
    <row r="5829" spans="1:7" x14ac:dyDescent="0.25">
      <c r="A5829" s="6" t="s">
        <v>862</v>
      </c>
      <c r="B5829" s="6" t="s">
        <v>795</v>
      </c>
      <c r="C5829" s="6"/>
      <c r="D5829" s="6" t="s">
        <v>65</v>
      </c>
      <c r="E5829" s="7">
        <v>6800</v>
      </c>
      <c r="F5829" s="7"/>
      <c r="G5829" s="7"/>
    </row>
    <row r="5830" spans="1:7" customFormat="1" x14ac:dyDescent="0.25">
      <c r="F5830" s="2"/>
      <c r="G5830" s="2"/>
    </row>
    <row r="5831" spans="1:7" x14ac:dyDescent="0.25">
      <c r="A5831" s="3"/>
      <c r="B5831" s="3"/>
      <c r="C5831" s="3"/>
      <c r="D5831" s="3"/>
      <c r="E5831" s="3"/>
      <c r="F5831" s="4"/>
      <c r="G5831" s="4"/>
    </row>
    <row r="5832" spans="1:7" x14ac:dyDescent="0.25">
      <c r="A5832" s="12" t="s">
        <v>5</v>
      </c>
      <c r="B5832" s="12" t="s">
        <v>6</v>
      </c>
      <c r="C5832" s="12"/>
      <c r="D5832" s="8" t="s">
        <v>7</v>
      </c>
      <c r="E5832" s="8" t="s">
        <v>8</v>
      </c>
      <c r="F5832" s="9" t="s">
        <v>4</v>
      </c>
      <c r="G5832" s="9" t="s">
        <v>1205</v>
      </c>
    </row>
    <row r="5833" spans="1:7" x14ac:dyDescent="0.25">
      <c r="F5833" s="8" t="s">
        <v>9</v>
      </c>
      <c r="G5833" s="8" t="s">
        <v>9</v>
      </c>
    </row>
    <row r="5834" spans="1:7" customFormat="1" x14ac:dyDescent="0.25">
      <c r="F5834" s="2"/>
      <c r="G5834" s="2"/>
    </row>
    <row r="5835" spans="1:7" customFormat="1" x14ac:dyDescent="0.25">
      <c r="A5835" t="s">
        <v>574</v>
      </c>
      <c r="B5835" t="s">
        <v>575</v>
      </c>
      <c r="D5835" t="s">
        <v>65</v>
      </c>
      <c r="E5835">
        <v>1</v>
      </c>
      <c r="F5835" s="2"/>
      <c r="G5835" s="2"/>
    </row>
    <row r="5836" spans="1:7" customFormat="1" x14ac:dyDescent="0.25">
      <c r="A5836" t="s">
        <v>304</v>
      </c>
      <c r="B5836" t="s">
        <v>305</v>
      </c>
      <c r="D5836" t="s">
        <v>14</v>
      </c>
      <c r="E5836">
        <v>7.4999999999999997E-2</v>
      </c>
      <c r="F5836" s="2"/>
      <c r="G5836" s="2"/>
    </row>
    <row r="5837" spans="1:7" customFormat="1" x14ac:dyDescent="0.25">
      <c r="A5837" t="s">
        <v>306</v>
      </c>
      <c r="B5837" t="s">
        <v>305</v>
      </c>
      <c r="D5837" t="s">
        <v>14</v>
      </c>
      <c r="E5837">
        <v>7.4999999999999997E-2</v>
      </c>
      <c r="F5837" s="2">
        <v>6383</v>
      </c>
      <c r="G5837" s="2">
        <v>478.73</v>
      </c>
    </row>
    <row r="5838" spans="1:7" customFormat="1" x14ac:dyDescent="0.25">
      <c r="A5838" t="s">
        <v>54</v>
      </c>
      <c r="B5838" t="s">
        <v>55</v>
      </c>
      <c r="D5838" t="s">
        <v>56</v>
      </c>
      <c r="E5838">
        <v>7.4999999999999997E-2</v>
      </c>
      <c r="F5838" s="2">
        <v>1543.99</v>
      </c>
      <c r="G5838" s="2">
        <v>115.8</v>
      </c>
    </row>
    <row r="5839" spans="1:7" customFormat="1" x14ac:dyDescent="0.25">
      <c r="A5839" t="s">
        <v>307</v>
      </c>
      <c r="B5839" t="s">
        <v>308</v>
      </c>
      <c r="D5839" t="s">
        <v>246</v>
      </c>
      <c r="E5839">
        <v>0.01</v>
      </c>
      <c r="F5839" s="2"/>
      <c r="G5839" s="2"/>
    </row>
    <row r="5840" spans="1:7" customFormat="1" x14ac:dyDescent="0.25">
      <c r="A5840" t="s">
        <v>247</v>
      </c>
      <c r="B5840" t="s">
        <v>248</v>
      </c>
      <c r="D5840" t="s">
        <v>14</v>
      </c>
      <c r="E5840">
        <v>2E-3</v>
      </c>
      <c r="F5840" s="2"/>
      <c r="G5840" s="2"/>
    </row>
    <row r="5841" spans="1:7" customFormat="1" x14ac:dyDescent="0.25">
      <c r="A5841" t="s">
        <v>249</v>
      </c>
      <c r="B5841" t="s">
        <v>248</v>
      </c>
      <c r="D5841" t="s">
        <v>14</v>
      </c>
      <c r="E5841">
        <v>2E-3</v>
      </c>
      <c r="F5841" s="2">
        <v>5418</v>
      </c>
      <c r="G5841" s="2">
        <v>10.84</v>
      </c>
    </row>
    <row r="5842" spans="1:7" customFormat="1" x14ac:dyDescent="0.25">
      <c r="A5842" t="s">
        <v>54</v>
      </c>
      <c r="B5842" t="s">
        <v>55</v>
      </c>
      <c r="D5842" t="s">
        <v>56</v>
      </c>
      <c r="E5842">
        <v>2E-3</v>
      </c>
      <c r="F5842" s="2">
        <v>1543.99</v>
      </c>
      <c r="G5842" s="2">
        <v>3.09</v>
      </c>
    </row>
    <row r="5843" spans="1:7" customFormat="1" x14ac:dyDescent="0.25">
      <c r="A5843" t="s">
        <v>279</v>
      </c>
      <c r="B5843" t="s">
        <v>280</v>
      </c>
      <c r="D5843" t="s">
        <v>88</v>
      </c>
      <c r="E5843" s="1">
        <v>2912</v>
      </c>
      <c r="F5843" s="2">
        <v>0.65</v>
      </c>
      <c r="G5843" s="2"/>
    </row>
    <row r="5844" spans="1:7" customFormat="1" x14ac:dyDescent="0.25">
      <c r="A5844" t="s">
        <v>290</v>
      </c>
      <c r="B5844" t="s">
        <v>291</v>
      </c>
      <c r="D5844" t="s">
        <v>65</v>
      </c>
      <c r="E5844">
        <v>3.2000000000000001E-2</v>
      </c>
      <c r="F5844" s="2">
        <v>300</v>
      </c>
      <c r="G5844" s="2">
        <v>9.4499999999999993</v>
      </c>
    </row>
    <row r="5845" spans="1:7" customFormat="1" x14ac:dyDescent="0.25">
      <c r="A5845" t="s">
        <v>466</v>
      </c>
      <c r="B5845" t="s">
        <v>467</v>
      </c>
      <c r="D5845" t="s">
        <v>65</v>
      </c>
      <c r="E5845">
        <v>1</v>
      </c>
      <c r="F5845" s="2">
        <v>1532</v>
      </c>
      <c r="G5845" s="2">
        <v>1532</v>
      </c>
    </row>
    <row r="5846" spans="1:7" customFormat="1" x14ac:dyDescent="0.25">
      <c r="A5846" t="s">
        <v>311</v>
      </c>
      <c r="B5846" t="s">
        <v>312</v>
      </c>
      <c r="D5846" t="s">
        <v>65</v>
      </c>
      <c r="E5846">
        <v>2.5000000000000001E-2</v>
      </c>
      <c r="F5846" s="2"/>
      <c r="G5846" s="2"/>
    </row>
    <row r="5847" spans="1:7" customFormat="1" x14ac:dyDescent="0.25">
      <c r="A5847" t="s">
        <v>313</v>
      </c>
      <c r="B5847" t="s">
        <v>314</v>
      </c>
      <c r="D5847" t="s">
        <v>65</v>
      </c>
      <c r="E5847">
        <v>1.05</v>
      </c>
      <c r="F5847" s="2">
        <v>50</v>
      </c>
      <c r="G5847" s="2">
        <v>52.5</v>
      </c>
    </row>
    <row r="5848" spans="1:7" customFormat="1" x14ac:dyDescent="0.25">
      <c r="A5848" t="s">
        <v>315</v>
      </c>
      <c r="B5848" t="s">
        <v>316</v>
      </c>
      <c r="D5848" t="s">
        <v>79</v>
      </c>
      <c r="E5848" s="1">
        <v>390000</v>
      </c>
      <c r="F5848" s="2">
        <v>34.57</v>
      </c>
      <c r="G5848" s="2"/>
    </row>
    <row r="5849" spans="1:7" customFormat="1" x14ac:dyDescent="0.25">
      <c r="F5849" s="2"/>
      <c r="G5849" s="2"/>
    </row>
    <row r="5850" spans="1:7" x14ac:dyDescent="0.25">
      <c r="A5850" s="3"/>
      <c r="B5850" s="3"/>
      <c r="C5850" s="3"/>
      <c r="D5850" s="5" t="s">
        <v>31</v>
      </c>
      <c r="E5850" s="3"/>
      <c r="F5850" s="4"/>
      <c r="G5850" s="4">
        <v>1594.6</v>
      </c>
    </row>
    <row r="5851" spans="1:7" x14ac:dyDescent="0.25">
      <c r="A5851" s="3"/>
      <c r="B5851" s="3"/>
      <c r="C5851" s="3"/>
      <c r="D5851" s="5" t="s">
        <v>32</v>
      </c>
      <c r="E5851" s="3"/>
      <c r="F5851" s="4"/>
      <c r="G5851" s="4">
        <v>489.57</v>
      </c>
    </row>
    <row r="5852" spans="1:7" x14ac:dyDescent="0.25">
      <c r="A5852" s="3"/>
      <c r="B5852" s="3"/>
      <c r="C5852" s="3"/>
      <c r="D5852" s="5" t="s">
        <v>33</v>
      </c>
      <c r="E5852" s="3"/>
      <c r="F5852" s="4"/>
      <c r="G5852" s="4">
        <v>118.89</v>
      </c>
    </row>
    <row r="5853" spans="1:7" x14ac:dyDescent="0.25">
      <c r="A5853" s="3"/>
      <c r="B5853" s="3"/>
      <c r="C5853" s="3"/>
      <c r="D5853" s="5" t="s">
        <v>34</v>
      </c>
      <c r="E5853" s="3"/>
      <c r="F5853" s="4"/>
      <c r="G5853" s="4">
        <v>34.57</v>
      </c>
    </row>
    <row r="5854" spans="1:7" customFormat="1" x14ac:dyDescent="0.25">
      <c r="F5854" s="2"/>
      <c r="G5854" s="2"/>
    </row>
    <row r="5855" spans="1:7" x14ac:dyDescent="0.25">
      <c r="A5855" s="3"/>
      <c r="B5855" s="5"/>
      <c r="C5855" s="5"/>
      <c r="D5855" s="5" t="s">
        <v>35</v>
      </c>
      <c r="E5855" s="3"/>
      <c r="F5855" s="4"/>
      <c r="G5855" s="4">
        <v>2234.13</v>
      </c>
    </row>
    <row r="5856" spans="1:7" x14ac:dyDescent="0.25">
      <c r="A5856" s="3"/>
      <c r="B5856" s="5"/>
      <c r="C5856" s="5"/>
      <c r="D5856" s="5" t="s">
        <v>36</v>
      </c>
      <c r="E5856" s="3"/>
      <c r="F5856" s="4"/>
      <c r="G5856" s="4">
        <v>15192084</v>
      </c>
    </row>
    <row r="5857" spans="1:7" x14ac:dyDescent="0.25">
      <c r="A5857" s="6" t="s">
        <v>863</v>
      </c>
      <c r="B5857" s="6" t="s">
        <v>864</v>
      </c>
      <c r="C5857" s="6"/>
      <c r="D5857" s="6" t="s">
        <v>88</v>
      </c>
      <c r="E5857" s="7">
        <v>227</v>
      </c>
      <c r="F5857" s="7"/>
      <c r="G5857" s="7"/>
    </row>
    <row r="5858" spans="1:7" customFormat="1" x14ac:dyDescent="0.25">
      <c r="F5858" s="2"/>
      <c r="G5858" s="2"/>
    </row>
    <row r="5859" spans="1:7" x14ac:dyDescent="0.25">
      <c r="A5859" s="3"/>
      <c r="B5859" s="3"/>
      <c r="C5859" s="3"/>
      <c r="D5859" s="3"/>
      <c r="E5859" s="3"/>
      <c r="F5859" s="4"/>
      <c r="G5859" s="4"/>
    </row>
    <row r="5860" spans="1:7" x14ac:dyDescent="0.25">
      <c r="A5860" s="12" t="s">
        <v>5</v>
      </c>
      <c r="B5860" s="12" t="s">
        <v>6</v>
      </c>
      <c r="C5860" s="12"/>
      <c r="D5860" s="8" t="s">
        <v>7</v>
      </c>
      <c r="E5860" s="8" t="s">
        <v>8</v>
      </c>
      <c r="F5860" s="9" t="s">
        <v>4</v>
      </c>
      <c r="G5860" s="9" t="s">
        <v>1205</v>
      </c>
    </row>
    <row r="5861" spans="1:7" x14ac:dyDescent="0.25">
      <c r="F5861" s="8" t="s">
        <v>9</v>
      </c>
      <c r="G5861" s="8" t="s">
        <v>9</v>
      </c>
    </row>
    <row r="5862" spans="1:7" customFormat="1" x14ac:dyDescent="0.25">
      <c r="F5862" s="2"/>
      <c r="G5862" s="2"/>
    </row>
    <row r="5863" spans="1:7" customFormat="1" x14ac:dyDescent="0.25">
      <c r="A5863" t="s">
        <v>609</v>
      </c>
      <c r="B5863" t="s">
        <v>610</v>
      </c>
      <c r="D5863" t="s">
        <v>59</v>
      </c>
      <c r="E5863">
        <v>1</v>
      </c>
      <c r="F5863" s="2"/>
      <c r="G5863" s="2"/>
    </row>
    <row r="5864" spans="1:7" customFormat="1" x14ac:dyDescent="0.25">
      <c r="A5864" t="s">
        <v>111</v>
      </c>
      <c r="B5864" t="s">
        <v>112</v>
      </c>
      <c r="D5864" t="s">
        <v>14</v>
      </c>
      <c r="E5864">
        <v>1.2</v>
      </c>
      <c r="F5864" s="2"/>
      <c r="G5864" s="2"/>
    </row>
    <row r="5865" spans="1:7" customFormat="1" x14ac:dyDescent="0.25">
      <c r="A5865" t="s">
        <v>113</v>
      </c>
      <c r="B5865" t="s">
        <v>114</v>
      </c>
      <c r="D5865" t="s">
        <v>14</v>
      </c>
      <c r="E5865">
        <v>1.2</v>
      </c>
      <c r="F5865" s="2">
        <v>5418</v>
      </c>
      <c r="G5865" s="2">
        <v>6501.6</v>
      </c>
    </row>
    <row r="5866" spans="1:7" customFormat="1" x14ac:dyDescent="0.25">
      <c r="A5866" t="s">
        <v>54</v>
      </c>
      <c r="B5866" t="s">
        <v>55</v>
      </c>
      <c r="D5866" t="s">
        <v>56</v>
      </c>
      <c r="E5866">
        <v>1.2</v>
      </c>
      <c r="F5866" s="2">
        <v>1543.99</v>
      </c>
      <c r="G5866" s="2">
        <v>1852.79</v>
      </c>
    </row>
    <row r="5867" spans="1:7" customFormat="1" x14ac:dyDescent="0.25">
      <c r="A5867" t="s">
        <v>611</v>
      </c>
      <c r="B5867" t="s">
        <v>612</v>
      </c>
      <c r="D5867" t="s">
        <v>88</v>
      </c>
      <c r="E5867">
        <v>1</v>
      </c>
      <c r="F5867" s="2">
        <v>18400</v>
      </c>
      <c r="G5867" s="2">
        <v>18400</v>
      </c>
    </row>
    <row r="5868" spans="1:7" customFormat="1" x14ac:dyDescent="0.25">
      <c r="A5868" t="s">
        <v>613</v>
      </c>
      <c r="B5868" t="s">
        <v>614</v>
      </c>
      <c r="D5868" t="s">
        <v>30</v>
      </c>
      <c r="E5868">
        <v>1</v>
      </c>
      <c r="F5868" s="2">
        <v>950</v>
      </c>
      <c r="G5868" s="2">
        <v>950</v>
      </c>
    </row>
    <row r="5869" spans="1:7" customFormat="1" x14ac:dyDescent="0.25">
      <c r="A5869" t="s">
        <v>615</v>
      </c>
      <c r="B5869" t="s">
        <v>616</v>
      </c>
      <c r="D5869" t="s">
        <v>76</v>
      </c>
      <c r="E5869">
        <v>1E-3</v>
      </c>
      <c r="F5869" s="2">
        <v>390000</v>
      </c>
      <c r="G5869" s="2">
        <v>347.97</v>
      </c>
    </row>
    <row r="5870" spans="1:7" customFormat="1" x14ac:dyDescent="0.25">
      <c r="F5870" s="2"/>
      <c r="G5870" s="2"/>
    </row>
    <row r="5871" spans="1:7" x14ac:dyDescent="0.25">
      <c r="A5871" s="3"/>
      <c r="B5871" s="3"/>
      <c r="C5871" s="3"/>
      <c r="D5871" s="5" t="s">
        <v>31</v>
      </c>
      <c r="E5871" s="3"/>
      <c r="F5871" s="4"/>
      <c r="G5871" s="4">
        <v>19350</v>
      </c>
    </row>
    <row r="5872" spans="1:7" x14ac:dyDescent="0.25">
      <c r="A5872" s="3"/>
      <c r="B5872" s="3"/>
      <c r="C5872" s="3"/>
      <c r="D5872" s="5" t="s">
        <v>32</v>
      </c>
      <c r="E5872" s="3"/>
      <c r="F5872" s="4"/>
      <c r="G5872" s="4">
        <v>6501.6</v>
      </c>
    </row>
    <row r="5873" spans="1:7" x14ac:dyDescent="0.25">
      <c r="A5873" s="3"/>
      <c r="B5873" s="3"/>
      <c r="C5873" s="3"/>
      <c r="D5873" s="5" t="s">
        <v>33</v>
      </c>
      <c r="E5873" s="3"/>
      <c r="F5873" s="4"/>
      <c r="G5873" s="4">
        <v>1852.79</v>
      </c>
    </row>
    <row r="5874" spans="1:7" x14ac:dyDescent="0.25">
      <c r="A5874" s="3"/>
      <c r="B5874" s="3"/>
      <c r="C5874" s="3"/>
      <c r="D5874" s="5" t="s">
        <v>34</v>
      </c>
      <c r="E5874" s="3"/>
      <c r="F5874" s="4"/>
      <c r="G5874" s="4">
        <v>347.97</v>
      </c>
    </row>
    <row r="5875" spans="1:7" customFormat="1" x14ac:dyDescent="0.25">
      <c r="F5875" s="2"/>
      <c r="G5875" s="2"/>
    </row>
    <row r="5876" spans="1:7" x14ac:dyDescent="0.25">
      <c r="A5876" s="3"/>
      <c r="B5876" s="5"/>
      <c r="C5876" s="5"/>
      <c r="D5876" s="5" t="s">
        <v>35</v>
      </c>
      <c r="E5876" s="3"/>
      <c r="F5876" s="4"/>
      <c r="G5876" s="4">
        <v>28052.36</v>
      </c>
    </row>
    <row r="5877" spans="1:7" x14ac:dyDescent="0.25">
      <c r="A5877" s="3"/>
      <c r="B5877" s="5"/>
      <c r="C5877" s="5"/>
      <c r="D5877" s="5" t="s">
        <v>36</v>
      </c>
      <c r="E5877" s="3"/>
      <c r="F5877" s="4"/>
      <c r="G5877" s="4">
        <v>6367885.7199999997</v>
      </c>
    </row>
    <row r="5878" spans="1:7" x14ac:dyDescent="0.25">
      <c r="A5878" s="6" t="s">
        <v>865</v>
      </c>
      <c r="B5878" s="6" t="s">
        <v>579</v>
      </c>
      <c r="C5878" s="6"/>
      <c r="D5878" s="6" t="s">
        <v>88</v>
      </c>
      <c r="E5878" s="7">
        <v>272</v>
      </c>
      <c r="F5878" s="7"/>
      <c r="G5878" s="7"/>
    </row>
    <row r="5879" spans="1:7" customFormat="1" x14ac:dyDescent="0.25">
      <c r="F5879" s="2"/>
      <c r="G5879" s="2"/>
    </row>
    <row r="5880" spans="1:7" x14ac:dyDescent="0.25">
      <c r="A5880" s="3"/>
      <c r="B5880" s="3"/>
      <c r="C5880" s="3"/>
      <c r="D5880" s="3"/>
      <c r="E5880" s="3"/>
      <c r="F5880" s="4"/>
      <c r="G5880" s="4"/>
    </row>
    <row r="5881" spans="1:7" x14ac:dyDescent="0.25">
      <c r="A5881" s="12" t="s">
        <v>5</v>
      </c>
      <c r="B5881" s="12" t="s">
        <v>6</v>
      </c>
      <c r="C5881" s="12"/>
      <c r="D5881" s="8" t="s">
        <v>7</v>
      </c>
      <c r="E5881" s="8" t="s">
        <v>8</v>
      </c>
      <c r="F5881" s="9" t="s">
        <v>4</v>
      </c>
      <c r="G5881" s="9" t="s">
        <v>1205</v>
      </c>
    </row>
    <row r="5882" spans="1:7" x14ac:dyDescent="0.25">
      <c r="F5882" s="8" t="s">
        <v>9</v>
      </c>
      <c r="G5882" s="8" t="s">
        <v>9</v>
      </c>
    </row>
    <row r="5883" spans="1:7" customFormat="1" x14ac:dyDescent="0.25">
      <c r="F5883" s="2"/>
      <c r="G5883" s="2"/>
    </row>
    <row r="5884" spans="1:7" customFormat="1" x14ac:dyDescent="0.25">
      <c r="F5884" s="2"/>
      <c r="G5884" s="2"/>
    </row>
    <row r="5885" spans="1:7" customFormat="1" x14ac:dyDescent="0.25">
      <c r="F5885" s="2"/>
      <c r="G5885" s="2"/>
    </row>
    <row r="5886" spans="1:7" x14ac:dyDescent="0.25">
      <c r="A5886" s="3"/>
      <c r="B5886" s="5"/>
      <c r="C5886" s="5"/>
      <c r="D5886" s="5" t="s">
        <v>35</v>
      </c>
      <c r="E5886" s="3"/>
      <c r="F5886" s="4"/>
      <c r="G5886" s="4">
        <v>0</v>
      </c>
    </row>
    <row r="5887" spans="1:7" x14ac:dyDescent="0.25">
      <c r="A5887" s="3"/>
      <c r="B5887" s="5"/>
      <c r="C5887" s="5"/>
      <c r="D5887" s="5" t="s">
        <v>36</v>
      </c>
      <c r="E5887" s="3"/>
      <c r="F5887" s="4"/>
      <c r="G5887" s="4">
        <v>0</v>
      </c>
    </row>
    <row r="5888" spans="1:7" x14ac:dyDescent="0.25">
      <c r="A5888" s="6" t="s">
        <v>866</v>
      </c>
      <c r="B5888" s="6" t="s">
        <v>867</v>
      </c>
      <c r="C5888" s="6"/>
      <c r="D5888" s="6" t="s">
        <v>88</v>
      </c>
      <c r="E5888" s="7">
        <v>233</v>
      </c>
      <c r="F5888" s="7"/>
      <c r="G5888" s="7"/>
    </row>
    <row r="5889" spans="1:7" customFormat="1" x14ac:dyDescent="0.25">
      <c r="F5889" s="2"/>
      <c r="G5889" s="2"/>
    </row>
    <row r="5890" spans="1:7" x14ac:dyDescent="0.25">
      <c r="A5890" s="3"/>
      <c r="B5890" s="3"/>
      <c r="C5890" s="3"/>
      <c r="D5890" s="3"/>
      <c r="E5890" s="3"/>
      <c r="F5890" s="4"/>
      <c r="G5890" s="4"/>
    </row>
    <row r="5891" spans="1:7" x14ac:dyDescent="0.25">
      <c r="A5891" s="12" t="s">
        <v>5</v>
      </c>
      <c r="B5891" s="12" t="s">
        <v>6</v>
      </c>
      <c r="C5891" s="12"/>
      <c r="D5891" s="8" t="s">
        <v>7</v>
      </c>
      <c r="E5891" s="8" t="s">
        <v>8</v>
      </c>
      <c r="F5891" s="9" t="s">
        <v>4</v>
      </c>
      <c r="G5891" s="9" t="s">
        <v>1205</v>
      </c>
    </row>
    <row r="5892" spans="1:7" x14ac:dyDescent="0.25">
      <c r="F5892" s="8" t="s">
        <v>9</v>
      </c>
      <c r="G5892" s="8" t="s">
        <v>9</v>
      </c>
    </row>
    <row r="5893" spans="1:7" customFormat="1" x14ac:dyDescent="0.25">
      <c r="F5893" s="2"/>
      <c r="G5893" s="2"/>
    </row>
    <row r="5894" spans="1:7" customFormat="1" x14ac:dyDescent="0.25">
      <c r="A5894" t="s">
        <v>868</v>
      </c>
      <c r="B5894" t="s">
        <v>867</v>
      </c>
      <c r="D5894" t="s">
        <v>47</v>
      </c>
      <c r="E5894">
        <v>1</v>
      </c>
      <c r="F5894" s="2"/>
      <c r="G5894" s="2"/>
    </row>
    <row r="5895" spans="1:7" customFormat="1" x14ac:dyDescent="0.25">
      <c r="A5895" t="s">
        <v>111</v>
      </c>
      <c r="B5895" t="s">
        <v>112</v>
      </c>
      <c r="D5895" t="s">
        <v>14</v>
      </c>
      <c r="E5895">
        <v>0.65</v>
      </c>
      <c r="F5895" s="2"/>
      <c r="G5895" s="2"/>
    </row>
    <row r="5896" spans="1:7" customFormat="1" x14ac:dyDescent="0.25">
      <c r="A5896" t="s">
        <v>113</v>
      </c>
      <c r="B5896" t="s">
        <v>114</v>
      </c>
      <c r="D5896" t="s">
        <v>14</v>
      </c>
      <c r="E5896">
        <v>0.65</v>
      </c>
      <c r="F5896" s="2">
        <v>5418</v>
      </c>
      <c r="G5896" s="2">
        <v>3521.7</v>
      </c>
    </row>
    <row r="5897" spans="1:7" customFormat="1" x14ac:dyDescent="0.25">
      <c r="A5897" t="s">
        <v>54</v>
      </c>
      <c r="B5897" t="s">
        <v>55</v>
      </c>
      <c r="D5897" t="s">
        <v>56</v>
      </c>
      <c r="E5897">
        <v>0.65</v>
      </c>
      <c r="F5897" s="2">
        <v>1543.99</v>
      </c>
      <c r="G5897" s="2">
        <v>1003.59</v>
      </c>
    </row>
    <row r="5898" spans="1:7" customFormat="1" x14ac:dyDescent="0.25">
      <c r="A5898" t="s">
        <v>869</v>
      </c>
      <c r="B5898" t="s">
        <v>870</v>
      </c>
      <c r="D5898" t="s">
        <v>88</v>
      </c>
      <c r="E5898">
        <v>1.05</v>
      </c>
      <c r="F5898" s="2">
        <v>7500</v>
      </c>
      <c r="G5898" s="2">
        <v>7875</v>
      </c>
    </row>
    <row r="5899" spans="1:7" customFormat="1" x14ac:dyDescent="0.25">
      <c r="A5899" t="s">
        <v>871</v>
      </c>
      <c r="B5899" t="s">
        <v>872</v>
      </c>
      <c r="D5899" t="s">
        <v>47</v>
      </c>
      <c r="E5899">
        <v>1</v>
      </c>
      <c r="F5899" s="2">
        <v>2800</v>
      </c>
      <c r="G5899" s="2">
        <v>2800</v>
      </c>
    </row>
    <row r="5900" spans="1:7" customFormat="1" x14ac:dyDescent="0.25">
      <c r="F5900" s="2"/>
      <c r="G5900" s="2"/>
    </row>
    <row r="5901" spans="1:7" x14ac:dyDescent="0.25">
      <c r="A5901" s="3"/>
      <c r="B5901" s="3"/>
      <c r="C5901" s="3"/>
      <c r="D5901" s="5" t="s">
        <v>31</v>
      </c>
      <c r="E5901" s="3"/>
      <c r="F5901" s="4"/>
      <c r="G5901" s="4">
        <v>10675</v>
      </c>
    </row>
    <row r="5902" spans="1:7" x14ac:dyDescent="0.25">
      <c r="A5902" s="3"/>
      <c r="B5902" s="3"/>
      <c r="C5902" s="3"/>
      <c r="D5902" s="5" t="s">
        <v>32</v>
      </c>
      <c r="E5902" s="3"/>
      <c r="F5902" s="4"/>
      <c r="G5902" s="4">
        <v>3521.7</v>
      </c>
    </row>
    <row r="5903" spans="1:7" x14ac:dyDescent="0.25">
      <c r="A5903" s="3"/>
      <c r="B5903" s="3"/>
      <c r="C5903" s="3"/>
      <c r="D5903" s="5" t="s">
        <v>33</v>
      </c>
      <c r="E5903" s="3"/>
      <c r="F5903" s="4"/>
      <c r="G5903" s="4">
        <v>1003.59</v>
      </c>
    </row>
    <row r="5904" spans="1:7" customFormat="1" x14ac:dyDescent="0.25">
      <c r="F5904" s="2"/>
      <c r="G5904" s="2"/>
    </row>
    <row r="5905" spans="1:7" x14ac:dyDescent="0.25">
      <c r="A5905" s="3"/>
      <c r="B5905" s="5"/>
      <c r="C5905" s="5"/>
      <c r="D5905" s="5" t="s">
        <v>35</v>
      </c>
      <c r="E5905" s="3"/>
      <c r="F5905" s="4"/>
      <c r="G5905" s="4">
        <v>15200.29</v>
      </c>
    </row>
    <row r="5906" spans="1:7" x14ac:dyDescent="0.25">
      <c r="A5906" s="3"/>
      <c r="B5906" s="5"/>
      <c r="C5906" s="5"/>
      <c r="D5906" s="5" t="s">
        <v>36</v>
      </c>
      <c r="E5906" s="3"/>
      <c r="F5906" s="4"/>
      <c r="G5906" s="4">
        <v>3541667.57</v>
      </c>
    </row>
    <row r="5907" spans="1:7" x14ac:dyDescent="0.25">
      <c r="A5907" s="6" t="s">
        <v>873</v>
      </c>
      <c r="B5907" s="6" t="s">
        <v>874</v>
      </c>
      <c r="C5907" s="6"/>
      <c r="D5907" s="6" t="s">
        <v>88</v>
      </c>
      <c r="E5907" s="7">
        <v>27.8</v>
      </c>
      <c r="F5907" s="7"/>
      <c r="G5907" s="7"/>
    </row>
    <row r="5908" spans="1:7" customFormat="1" x14ac:dyDescent="0.25">
      <c r="F5908" s="2"/>
      <c r="G5908" s="2"/>
    </row>
    <row r="5909" spans="1:7" x14ac:dyDescent="0.25">
      <c r="A5909" s="3"/>
      <c r="B5909" s="3"/>
      <c r="C5909" s="3"/>
      <c r="D5909" s="3"/>
      <c r="E5909" s="3"/>
      <c r="F5909" s="4"/>
      <c r="G5909" s="4"/>
    </row>
    <row r="5910" spans="1:7" x14ac:dyDescent="0.25">
      <c r="A5910" s="12" t="s">
        <v>5</v>
      </c>
      <c r="B5910" s="12" t="s">
        <v>6</v>
      </c>
      <c r="C5910" s="12"/>
      <c r="D5910" s="8" t="s">
        <v>7</v>
      </c>
      <c r="E5910" s="8" t="s">
        <v>8</v>
      </c>
      <c r="F5910" s="9" t="s">
        <v>4</v>
      </c>
      <c r="G5910" s="9" t="s">
        <v>1205</v>
      </c>
    </row>
    <row r="5911" spans="1:7" x14ac:dyDescent="0.25">
      <c r="F5911" s="8" t="s">
        <v>9</v>
      </c>
      <c r="G5911" s="8" t="s">
        <v>9</v>
      </c>
    </row>
    <row r="5912" spans="1:7" customFormat="1" x14ac:dyDescent="0.25">
      <c r="F5912" s="2"/>
      <c r="G5912" s="2"/>
    </row>
    <row r="5913" spans="1:7" customFormat="1" x14ac:dyDescent="0.25">
      <c r="A5913" t="s">
        <v>875</v>
      </c>
      <c r="B5913" t="s">
        <v>874</v>
      </c>
      <c r="D5913" t="s">
        <v>47</v>
      </c>
      <c r="E5913">
        <v>1</v>
      </c>
      <c r="F5913" s="2"/>
      <c r="G5913" s="2"/>
    </row>
    <row r="5914" spans="1:7" customFormat="1" x14ac:dyDescent="0.25">
      <c r="A5914" t="s">
        <v>111</v>
      </c>
      <c r="B5914" t="s">
        <v>112</v>
      </c>
      <c r="D5914" t="s">
        <v>14</v>
      </c>
      <c r="E5914">
        <v>0.9</v>
      </c>
      <c r="F5914" s="2"/>
      <c r="G5914" s="2"/>
    </row>
    <row r="5915" spans="1:7" customFormat="1" x14ac:dyDescent="0.25">
      <c r="A5915" t="s">
        <v>113</v>
      </c>
      <c r="B5915" t="s">
        <v>114</v>
      </c>
      <c r="D5915" t="s">
        <v>14</v>
      </c>
      <c r="E5915">
        <v>0.9</v>
      </c>
      <c r="F5915" s="2">
        <v>5418</v>
      </c>
      <c r="G5915" s="2">
        <v>4876.2</v>
      </c>
    </row>
    <row r="5916" spans="1:7" customFormat="1" x14ac:dyDescent="0.25">
      <c r="A5916" t="s">
        <v>54</v>
      </c>
      <c r="B5916" t="s">
        <v>55</v>
      </c>
      <c r="D5916" t="s">
        <v>56</v>
      </c>
      <c r="E5916">
        <v>0.9</v>
      </c>
      <c r="F5916" s="2">
        <v>1543.99</v>
      </c>
      <c r="G5916" s="2">
        <v>1389.59</v>
      </c>
    </row>
    <row r="5917" spans="1:7" customFormat="1" x14ac:dyDescent="0.25">
      <c r="A5917" t="s">
        <v>876</v>
      </c>
      <c r="B5917" t="s">
        <v>877</v>
      </c>
      <c r="D5917" t="s">
        <v>59</v>
      </c>
      <c r="E5917">
        <v>0.35</v>
      </c>
      <c r="F5917" s="2">
        <v>16090</v>
      </c>
      <c r="G5917" s="2">
        <v>5631.5</v>
      </c>
    </row>
    <row r="5918" spans="1:7" customFormat="1" x14ac:dyDescent="0.25">
      <c r="A5918" t="s">
        <v>878</v>
      </c>
      <c r="B5918" t="s">
        <v>879</v>
      </c>
      <c r="D5918" t="s">
        <v>47</v>
      </c>
      <c r="E5918">
        <v>1</v>
      </c>
      <c r="F5918" s="2">
        <v>3200</v>
      </c>
      <c r="G5918" s="2">
        <v>3200</v>
      </c>
    </row>
    <row r="5919" spans="1:7" customFormat="1" x14ac:dyDescent="0.25">
      <c r="F5919" s="2"/>
      <c r="G5919" s="2"/>
    </row>
    <row r="5920" spans="1:7" x14ac:dyDescent="0.25">
      <c r="A5920" s="3"/>
      <c r="B5920" s="3"/>
      <c r="C5920" s="3"/>
      <c r="D5920" s="5" t="s">
        <v>31</v>
      </c>
      <c r="E5920" s="3"/>
      <c r="F5920" s="4"/>
      <c r="G5920" s="4">
        <v>8831.5</v>
      </c>
    </row>
    <row r="5921" spans="1:7" x14ac:dyDescent="0.25">
      <c r="A5921" s="3"/>
      <c r="B5921" s="3"/>
      <c r="C5921" s="3"/>
      <c r="D5921" s="5" t="s">
        <v>32</v>
      </c>
      <c r="E5921" s="3"/>
      <c r="F5921" s="4"/>
      <c r="G5921" s="4">
        <v>4876.2</v>
      </c>
    </row>
    <row r="5922" spans="1:7" x14ac:dyDescent="0.25">
      <c r="A5922" s="3"/>
      <c r="B5922" s="3"/>
      <c r="C5922" s="3"/>
      <c r="D5922" s="5" t="s">
        <v>33</v>
      </c>
      <c r="E5922" s="3"/>
      <c r="F5922" s="4"/>
      <c r="G5922" s="4">
        <v>1389.59</v>
      </c>
    </row>
    <row r="5923" spans="1:7" customFormat="1" x14ac:dyDescent="0.25">
      <c r="F5923" s="2"/>
      <c r="G5923" s="2"/>
    </row>
    <row r="5924" spans="1:7" x14ac:dyDescent="0.25">
      <c r="A5924" s="3"/>
      <c r="B5924" s="5"/>
      <c r="C5924" s="5"/>
      <c r="D5924" s="5" t="s">
        <v>35</v>
      </c>
      <c r="E5924" s="3"/>
      <c r="F5924" s="4"/>
      <c r="G5924" s="4">
        <v>15097.29</v>
      </c>
    </row>
    <row r="5925" spans="1:7" x14ac:dyDescent="0.25">
      <c r="A5925" s="3"/>
      <c r="B5925" s="5"/>
      <c r="C5925" s="5"/>
      <c r="D5925" s="5" t="s">
        <v>36</v>
      </c>
      <c r="E5925" s="3"/>
      <c r="F5925" s="4"/>
      <c r="G5925" s="4">
        <v>419704.66</v>
      </c>
    </row>
    <row r="5926" spans="1:7" x14ac:dyDescent="0.25">
      <c r="A5926" s="6" t="s">
        <v>880</v>
      </c>
      <c r="B5926" s="6" t="s">
        <v>881</v>
      </c>
      <c r="C5926" s="6"/>
      <c r="D5926" s="6" t="s">
        <v>88</v>
      </c>
      <c r="E5926" s="7">
        <v>160</v>
      </c>
      <c r="F5926" s="7"/>
      <c r="G5926" s="7"/>
    </row>
    <row r="5927" spans="1:7" customFormat="1" x14ac:dyDescent="0.25">
      <c r="F5927" s="2"/>
      <c r="G5927" s="2"/>
    </row>
    <row r="5928" spans="1:7" x14ac:dyDescent="0.25">
      <c r="A5928" s="3"/>
      <c r="B5928" s="3"/>
      <c r="C5928" s="3"/>
      <c r="D5928" s="3"/>
      <c r="E5928" s="3"/>
      <c r="F5928" s="4"/>
      <c r="G5928" s="4"/>
    </row>
    <row r="5929" spans="1:7" x14ac:dyDescent="0.25">
      <c r="A5929" s="12" t="s">
        <v>5</v>
      </c>
      <c r="B5929" s="12" t="s">
        <v>6</v>
      </c>
      <c r="C5929" s="12"/>
      <c r="D5929" s="8" t="s">
        <v>7</v>
      </c>
      <c r="E5929" s="8" t="s">
        <v>8</v>
      </c>
      <c r="F5929" s="9" t="s">
        <v>4</v>
      </c>
      <c r="G5929" s="9" t="s">
        <v>1205</v>
      </c>
    </row>
    <row r="5930" spans="1:7" x14ac:dyDescent="0.25">
      <c r="F5930" s="8" t="s">
        <v>9</v>
      </c>
      <c r="G5930" s="8" t="s">
        <v>9</v>
      </c>
    </row>
    <row r="5931" spans="1:7" customFormat="1" x14ac:dyDescent="0.25">
      <c r="F5931" s="2"/>
      <c r="G5931" s="2"/>
    </row>
    <row r="5932" spans="1:7" customFormat="1" x14ac:dyDescent="0.25">
      <c r="A5932" t="s">
        <v>882</v>
      </c>
      <c r="B5932" t="s">
        <v>858</v>
      </c>
      <c r="D5932" t="s">
        <v>88</v>
      </c>
      <c r="E5932">
        <v>1</v>
      </c>
      <c r="F5932" s="2"/>
      <c r="G5932" s="2"/>
    </row>
    <row r="5933" spans="1:7" customFormat="1" x14ac:dyDescent="0.25">
      <c r="A5933" t="s">
        <v>111</v>
      </c>
      <c r="B5933" t="s">
        <v>112</v>
      </c>
      <c r="D5933" t="s">
        <v>14</v>
      </c>
      <c r="E5933">
        <v>0.7</v>
      </c>
      <c r="F5933" s="2"/>
      <c r="G5933" s="2"/>
    </row>
    <row r="5934" spans="1:7" customFormat="1" x14ac:dyDescent="0.25">
      <c r="A5934" t="s">
        <v>113</v>
      </c>
      <c r="B5934" t="s">
        <v>114</v>
      </c>
      <c r="D5934" t="s">
        <v>14</v>
      </c>
      <c r="E5934">
        <v>0.7</v>
      </c>
      <c r="F5934" s="2">
        <v>5418</v>
      </c>
      <c r="G5934" s="2">
        <v>3792.6</v>
      </c>
    </row>
    <row r="5935" spans="1:7" customFormat="1" x14ac:dyDescent="0.25">
      <c r="A5935" t="s">
        <v>54</v>
      </c>
      <c r="B5935" t="s">
        <v>55</v>
      </c>
      <c r="D5935" t="s">
        <v>56</v>
      </c>
      <c r="E5935">
        <v>0.7</v>
      </c>
      <c r="F5935" s="2">
        <v>1543.99</v>
      </c>
      <c r="G5935" s="2">
        <v>1080.79</v>
      </c>
    </row>
    <row r="5936" spans="1:7" customFormat="1" x14ac:dyDescent="0.25">
      <c r="A5936" t="s">
        <v>883</v>
      </c>
      <c r="B5936" t="s">
        <v>884</v>
      </c>
      <c r="D5936" t="s">
        <v>47</v>
      </c>
      <c r="E5936">
        <v>0.7</v>
      </c>
      <c r="F5936" s="2">
        <v>470</v>
      </c>
      <c r="G5936" s="2">
        <v>329</v>
      </c>
    </row>
    <row r="5937" spans="1:7" customFormat="1" x14ac:dyDescent="0.25">
      <c r="A5937" t="s">
        <v>885</v>
      </c>
      <c r="B5937" t="s">
        <v>886</v>
      </c>
      <c r="D5937" t="s">
        <v>47</v>
      </c>
      <c r="E5937">
        <v>2.7</v>
      </c>
      <c r="F5937" s="2">
        <v>1300</v>
      </c>
      <c r="G5937" s="2">
        <v>3510</v>
      </c>
    </row>
    <row r="5938" spans="1:7" customFormat="1" x14ac:dyDescent="0.25">
      <c r="A5938" t="s">
        <v>861</v>
      </c>
      <c r="B5938" t="s">
        <v>665</v>
      </c>
      <c r="D5938" t="s">
        <v>47</v>
      </c>
      <c r="E5938">
        <v>1</v>
      </c>
      <c r="F5938" s="2">
        <v>50</v>
      </c>
      <c r="G5938" s="2">
        <v>50</v>
      </c>
    </row>
    <row r="5939" spans="1:7" customFormat="1" x14ac:dyDescent="0.25">
      <c r="F5939" s="2"/>
      <c r="G5939" s="2"/>
    </row>
    <row r="5940" spans="1:7" x14ac:dyDescent="0.25">
      <c r="A5940" s="3"/>
      <c r="B5940" s="3"/>
      <c r="C5940" s="3"/>
      <c r="D5940" s="5" t="s">
        <v>31</v>
      </c>
      <c r="E5940" s="3"/>
      <c r="F5940" s="4"/>
      <c r="G5940" s="4">
        <v>3889</v>
      </c>
    </row>
    <row r="5941" spans="1:7" x14ac:dyDescent="0.25">
      <c r="A5941" s="3"/>
      <c r="B5941" s="3"/>
      <c r="C5941" s="3"/>
      <c r="D5941" s="5" t="s">
        <v>32</v>
      </c>
      <c r="E5941" s="3"/>
      <c r="F5941" s="4"/>
      <c r="G5941" s="4">
        <v>3792.6</v>
      </c>
    </row>
    <row r="5942" spans="1:7" x14ac:dyDescent="0.25">
      <c r="A5942" s="3"/>
      <c r="B5942" s="3"/>
      <c r="C5942" s="3"/>
      <c r="D5942" s="5" t="s">
        <v>33</v>
      </c>
      <c r="E5942" s="3"/>
      <c r="F5942" s="4"/>
      <c r="G5942" s="4">
        <v>1080.79</v>
      </c>
    </row>
    <row r="5943" spans="1:7" customFormat="1" x14ac:dyDescent="0.25">
      <c r="F5943" s="2"/>
      <c r="G5943" s="2"/>
    </row>
    <row r="5944" spans="1:7" x14ac:dyDescent="0.25">
      <c r="A5944" s="3"/>
      <c r="B5944" s="5"/>
      <c r="C5944" s="5"/>
      <c r="D5944" s="5" t="s">
        <v>35</v>
      </c>
      <c r="E5944" s="3"/>
      <c r="F5944" s="4"/>
      <c r="G5944" s="4">
        <v>8762.39</v>
      </c>
    </row>
    <row r="5945" spans="1:7" x14ac:dyDescent="0.25">
      <c r="A5945" s="3"/>
      <c r="B5945" s="5"/>
      <c r="C5945" s="5"/>
      <c r="D5945" s="5" t="s">
        <v>36</v>
      </c>
      <c r="E5945" s="3"/>
      <c r="F5945" s="4"/>
      <c r="G5945" s="4">
        <v>1401982.4</v>
      </c>
    </row>
    <row r="5946" spans="1:7" x14ac:dyDescent="0.25">
      <c r="A5946" s="6" t="s">
        <v>887</v>
      </c>
      <c r="B5946" s="6" t="s">
        <v>888</v>
      </c>
      <c r="C5946" s="6"/>
      <c r="D5946" s="6" t="s">
        <v>88</v>
      </c>
      <c r="E5946" s="7">
        <v>253</v>
      </c>
      <c r="F5946" s="7"/>
      <c r="G5946" s="7"/>
    </row>
    <row r="5947" spans="1:7" customFormat="1" x14ac:dyDescent="0.25">
      <c r="F5947" s="2"/>
      <c r="G5947" s="2"/>
    </row>
    <row r="5948" spans="1:7" x14ac:dyDescent="0.25">
      <c r="A5948" s="3"/>
      <c r="B5948" s="3"/>
      <c r="C5948" s="3"/>
      <c r="D5948" s="3"/>
      <c r="E5948" s="3"/>
      <c r="F5948" s="4"/>
      <c r="G5948" s="4"/>
    </row>
    <row r="5949" spans="1:7" x14ac:dyDescent="0.25">
      <c r="A5949" s="12" t="s">
        <v>5</v>
      </c>
      <c r="B5949" s="12" t="s">
        <v>6</v>
      </c>
      <c r="C5949" s="12"/>
      <c r="D5949" s="8" t="s">
        <v>7</v>
      </c>
      <c r="E5949" s="8" t="s">
        <v>8</v>
      </c>
      <c r="F5949" s="9" t="s">
        <v>4</v>
      </c>
      <c r="G5949" s="9" t="s">
        <v>1205</v>
      </c>
    </row>
    <row r="5950" spans="1:7" x14ac:dyDescent="0.25">
      <c r="F5950" s="8" t="s">
        <v>9</v>
      </c>
      <c r="G5950" s="8" t="s">
        <v>9</v>
      </c>
    </row>
    <row r="5951" spans="1:7" customFormat="1" x14ac:dyDescent="0.25">
      <c r="F5951" s="2"/>
      <c r="G5951" s="2"/>
    </row>
    <row r="5952" spans="1:7" customFormat="1" x14ac:dyDescent="0.25">
      <c r="A5952" t="s">
        <v>889</v>
      </c>
      <c r="B5952" t="s">
        <v>890</v>
      </c>
      <c r="D5952" t="s">
        <v>88</v>
      </c>
      <c r="E5952">
        <v>1</v>
      </c>
      <c r="F5952" s="2"/>
      <c r="G5952" s="2"/>
    </row>
    <row r="5953" spans="1:7" customFormat="1" x14ac:dyDescent="0.25">
      <c r="A5953" t="s">
        <v>111</v>
      </c>
      <c r="B5953" t="s">
        <v>112</v>
      </c>
      <c r="D5953" t="s">
        <v>14</v>
      </c>
      <c r="E5953">
        <v>0.7</v>
      </c>
      <c r="F5953" s="2"/>
      <c r="G5953" s="2"/>
    </row>
    <row r="5954" spans="1:7" customFormat="1" x14ac:dyDescent="0.25">
      <c r="A5954" t="s">
        <v>113</v>
      </c>
      <c r="B5954" t="s">
        <v>114</v>
      </c>
      <c r="D5954" t="s">
        <v>14</v>
      </c>
      <c r="E5954">
        <v>0.7</v>
      </c>
      <c r="F5954" s="2">
        <v>5418</v>
      </c>
      <c r="G5954" s="2">
        <v>3792.6</v>
      </c>
    </row>
    <row r="5955" spans="1:7" customFormat="1" x14ac:dyDescent="0.25">
      <c r="A5955" t="s">
        <v>54</v>
      </c>
      <c r="B5955" t="s">
        <v>55</v>
      </c>
      <c r="D5955" t="s">
        <v>56</v>
      </c>
      <c r="E5955">
        <v>0.7</v>
      </c>
      <c r="F5955" s="2">
        <v>1543.99</v>
      </c>
      <c r="G5955" s="2">
        <v>1080.79</v>
      </c>
    </row>
    <row r="5956" spans="1:7" customFormat="1" x14ac:dyDescent="0.25">
      <c r="A5956" t="s">
        <v>891</v>
      </c>
      <c r="B5956" t="s">
        <v>892</v>
      </c>
      <c r="D5956" t="s">
        <v>88</v>
      </c>
      <c r="E5956">
        <v>1.1000000000000001</v>
      </c>
      <c r="F5956" s="2">
        <v>3950</v>
      </c>
      <c r="G5956" s="2">
        <v>4345</v>
      </c>
    </row>
    <row r="5957" spans="1:7" customFormat="1" x14ac:dyDescent="0.25">
      <c r="A5957" t="s">
        <v>893</v>
      </c>
      <c r="B5957" t="s">
        <v>894</v>
      </c>
      <c r="D5957" t="s">
        <v>88</v>
      </c>
      <c r="E5957">
        <v>1</v>
      </c>
      <c r="F5957" s="2">
        <v>900</v>
      </c>
      <c r="G5957" s="2">
        <v>900</v>
      </c>
    </row>
    <row r="5958" spans="1:7" customFormat="1" x14ac:dyDescent="0.25">
      <c r="F5958" s="2"/>
      <c r="G5958" s="2"/>
    </row>
    <row r="5959" spans="1:7" x14ac:dyDescent="0.25">
      <c r="A5959" s="3"/>
      <c r="B5959" s="3"/>
      <c r="C5959" s="3"/>
      <c r="D5959" s="5" t="s">
        <v>31</v>
      </c>
      <c r="E5959" s="3"/>
      <c r="F5959" s="4"/>
      <c r="G5959" s="4">
        <v>5245</v>
      </c>
    </row>
    <row r="5960" spans="1:7" x14ac:dyDescent="0.25">
      <c r="A5960" s="3"/>
      <c r="B5960" s="3"/>
      <c r="C5960" s="3"/>
      <c r="D5960" s="5" t="s">
        <v>32</v>
      </c>
      <c r="E5960" s="3"/>
      <c r="F5960" s="4"/>
      <c r="G5960" s="4">
        <v>3792.6</v>
      </c>
    </row>
    <row r="5961" spans="1:7" x14ac:dyDescent="0.25">
      <c r="A5961" s="3"/>
      <c r="B5961" s="3"/>
      <c r="C5961" s="3"/>
      <c r="D5961" s="5" t="s">
        <v>33</v>
      </c>
      <c r="E5961" s="3"/>
      <c r="F5961" s="4"/>
      <c r="G5961" s="4">
        <v>1080.79</v>
      </c>
    </row>
    <row r="5962" spans="1:7" customFormat="1" x14ac:dyDescent="0.25">
      <c r="F5962" s="2"/>
      <c r="G5962" s="2"/>
    </row>
    <row r="5963" spans="1:7" x14ac:dyDescent="0.25">
      <c r="A5963" s="3"/>
      <c r="B5963" s="5"/>
      <c r="C5963" s="5"/>
      <c r="D5963" s="5" t="s">
        <v>35</v>
      </c>
      <c r="E5963" s="3"/>
      <c r="F5963" s="4"/>
      <c r="G5963" s="4">
        <v>10118.39</v>
      </c>
    </row>
    <row r="5964" spans="1:7" x14ac:dyDescent="0.25">
      <c r="A5964" s="3"/>
      <c r="B5964" s="5"/>
      <c r="C5964" s="5"/>
      <c r="D5964" s="5" t="s">
        <v>36</v>
      </c>
      <c r="E5964" s="3"/>
      <c r="F5964" s="4"/>
      <c r="G5964" s="4">
        <v>2559952.67</v>
      </c>
    </row>
    <row r="5965" spans="1:7" x14ac:dyDescent="0.25">
      <c r="A5965" s="6" t="s">
        <v>895</v>
      </c>
      <c r="B5965" s="6" t="s">
        <v>896</v>
      </c>
      <c r="C5965" s="6"/>
      <c r="D5965" s="6" t="s">
        <v>88</v>
      </c>
      <c r="E5965" s="7">
        <v>82</v>
      </c>
      <c r="F5965" s="7"/>
      <c r="G5965" s="7"/>
    </row>
    <row r="5966" spans="1:7" customFormat="1" x14ac:dyDescent="0.25">
      <c r="F5966" s="2"/>
      <c r="G5966" s="2"/>
    </row>
    <row r="5967" spans="1:7" x14ac:dyDescent="0.25">
      <c r="A5967" s="3"/>
      <c r="B5967" s="3"/>
      <c r="C5967" s="3"/>
      <c r="D5967" s="3"/>
      <c r="E5967" s="3"/>
      <c r="F5967" s="4"/>
      <c r="G5967" s="4"/>
    </row>
    <row r="5968" spans="1:7" x14ac:dyDescent="0.25">
      <c r="A5968" s="12" t="s">
        <v>5</v>
      </c>
      <c r="B5968" s="12" t="s">
        <v>6</v>
      </c>
      <c r="C5968" s="12"/>
      <c r="D5968" s="8" t="s">
        <v>7</v>
      </c>
      <c r="E5968" s="8" t="s">
        <v>8</v>
      </c>
      <c r="F5968" s="9" t="s">
        <v>4</v>
      </c>
      <c r="G5968" s="9" t="s">
        <v>1205</v>
      </c>
    </row>
    <row r="5969" spans="1:7" x14ac:dyDescent="0.25">
      <c r="F5969" s="8" t="s">
        <v>9</v>
      </c>
      <c r="G5969" s="8" t="s">
        <v>9</v>
      </c>
    </row>
    <row r="5970" spans="1:7" customFormat="1" x14ac:dyDescent="0.25">
      <c r="F5970" s="2"/>
      <c r="G5970" s="2"/>
    </row>
    <row r="5971" spans="1:7" customFormat="1" x14ac:dyDescent="0.25">
      <c r="A5971" t="s">
        <v>897</v>
      </c>
      <c r="B5971" t="s">
        <v>898</v>
      </c>
      <c r="D5971" t="s">
        <v>88</v>
      </c>
      <c r="E5971">
        <v>1</v>
      </c>
      <c r="F5971" s="2"/>
      <c r="G5971" s="2"/>
    </row>
    <row r="5972" spans="1:7" customFormat="1" x14ac:dyDescent="0.25">
      <c r="A5972" t="s">
        <v>111</v>
      </c>
      <c r="B5972" t="s">
        <v>112</v>
      </c>
      <c r="D5972" t="s">
        <v>14</v>
      </c>
      <c r="E5972">
        <v>0.7</v>
      </c>
      <c r="F5972" s="2"/>
      <c r="G5972" s="2"/>
    </row>
    <row r="5973" spans="1:7" customFormat="1" x14ac:dyDescent="0.25">
      <c r="A5973" t="s">
        <v>113</v>
      </c>
      <c r="B5973" t="s">
        <v>114</v>
      </c>
      <c r="D5973" t="s">
        <v>14</v>
      </c>
      <c r="E5973">
        <v>0.7</v>
      </c>
      <c r="F5973" s="2">
        <v>5418</v>
      </c>
      <c r="G5973" s="2">
        <v>3792.6</v>
      </c>
    </row>
    <row r="5974" spans="1:7" customFormat="1" x14ac:dyDescent="0.25">
      <c r="A5974" t="s">
        <v>54</v>
      </c>
      <c r="B5974" t="s">
        <v>55</v>
      </c>
      <c r="D5974" t="s">
        <v>56</v>
      </c>
      <c r="E5974">
        <v>0.7</v>
      </c>
      <c r="F5974" s="2">
        <v>1543.99</v>
      </c>
      <c r="G5974" s="2">
        <v>1080.79</v>
      </c>
    </row>
    <row r="5975" spans="1:7" customFormat="1" x14ac:dyDescent="0.25">
      <c r="A5975" t="s">
        <v>899</v>
      </c>
      <c r="B5975" t="s">
        <v>900</v>
      </c>
      <c r="D5975" t="s">
        <v>88</v>
      </c>
      <c r="E5975">
        <v>1.1000000000000001</v>
      </c>
      <c r="F5975" s="2">
        <v>4700</v>
      </c>
      <c r="G5975" s="2">
        <v>5170</v>
      </c>
    </row>
    <row r="5976" spans="1:7" customFormat="1" x14ac:dyDescent="0.25">
      <c r="A5976" t="s">
        <v>893</v>
      </c>
      <c r="B5976" t="s">
        <v>894</v>
      </c>
      <c r="D5976" t="s">
        <v>88</v>
      </c>
      <c r="E5976">
        <v>1</v>
      </c>
      <c r="F5976" s="2">
        <v>900</v>
      </c>
      <c r="G5976" s="2">
        <v>900</v>
      </c>
    </row>
    <row r="5977" spans="1:7" customFormat="1" x14ac:dyDescent="0.25">
      <c r="F5977" s="2"/>
      <c r="G5977" s="2"/>
    </row>
    <row r="5978" spans="1:7" x14ac:dyDescent="0.25">
      <c r="A5978" s="3"/>
      <c r="B5978" s="3"/>
      <c r="C5978" s="3"/>
      <c r="D5978" s="5" t="s">
        <v>31</v>
      </c>
      <c r="E5978" s="3"/>
      <c r="F5978" s="4"/>
      <c r="G5978" s="4">
        <v>6070</v>
      </c>
    </row>
    <row r="5979" spans="1:7" x14ac:dyDescent="0.25">
      <c r="A5979" s="3"/>
      <c r="B5979" s="3"/>
      <c r="C5979" s="3"/>
      <c r="D5979" s="5" t="s">
        <v>32</v>
      </c>
      <c r="E5979" s="3"/>
      <c r="F5979" s="4"/>
      <c r="G5979" s="4">
        <v>3792.6</v>
      </c>
    </row>
    <row r="5980" spans="1:7" x14ac:dyDescent="0.25">
      <c r="A5980" s="3"/>
      <c r="B5980" s="3"/>
      <c r="C5980" s="3"/>
      <c r="D5980" s="5" t="s">
        <v>33</v>
      </c>
      <c r="E5980" s="3"/>
      <c r="F5980" s="4"/>
      <c r="G5980" s="4">
        <v>1080.79</v>
      </c>
    </row>
    <row r="5981" spans="1:7" customFormat="1" x14ac:dyDescent="0.25">
      <c r="F5981" s="2"/>
      <c r="G5981" s="2"/>
    </row>
    <row r="5982" spans="1:7" x14ac:dyDescent="0.25">
      <c r="A5982" s="3"/>
      <c r="B5982" s="5"/>
      <c r="C5982" s="5"/>
      <c r="D5982" s="5" t="s">
        <v>35</v>
      </c>
      <c r="E5982" s="3"/>
      <c r="F5982" s="4"/>
      <c r="G5982" s="4">
        <v>10943.39</v>
      </c>
    </row>
    <row r="5983" spans="1:7" x14ac:dyDescent="0.25">
      <c r="A5983" s="3"/>
      <c r="B5983" s="5"/>
      <c r="C5983" s="5"/>
      <c r="D5983" s="5" t="s">
        <v>36</v>
      </c>
      <c r="E5983" s="3"/>
      <c r="F5983" s="4"/>
      <c r="G5983" s="4">
        <v>897357.98</v>
      </c>
    </row>
    <row r="5984" spans="1:7" x14ac:dyDescent="0.25">
      <c r="A5984" s="6" t="s">
        <v>901</v>
      </c>
      <c r="B5984" s="6" t="s">
        <v>902</v>
      </c>
      <c r="C5984" s="6"/>
      <c r="D5984" s="6" t="s">
        <v>88</v>
      </c>
      <c r="E5984" s="7">
        <v>18</v>
      </c>
      <c r="F5984" s="7"/>
      <c r="G5984" s="7"/>
    </row>
    <row r="5985" spans="1:7" customFormat="1" x14ac:dyDescent="0.25">
      <c r="F5985" s="2"/>
      <c r="G5985" s="2"/>
    </row>
    <row r="5986" spans="1:7" x14ac:dyDescent="0.25">
      <c r="A5986" s="3"/>
      <c r="B5986" s="3"/>
      <c r="C5986" s="3"/>
      <c r="D5986" s="3"/>
      <c r="E5986" s="3"/>
      <c r="F5986" s="4"/>
      <c r="G5986" s="4"/>
    </row>
    <row r="5987" spans="1:7" x14ac:dyDescent="0.25">
      <c r="A5987" s="12" t="s">
        <v>5</v>
      </c>
      <c r="B5987" s="12" t="s">
        <v>6</v>
      </c>
      <c r="C5987" s="12"/>
      <c r="D5987" s="8" t="s">
        <v>7</v>
      </c>
      <c r="E5987" s="8" t="s">
        <v>8</v>
      </c>
      <c r="F5987" s="9" t="s">
        <v>4</v>
      </c>
      <c r="G5987" s="9" t="s">
        <v>1205</v>
      </c>
    </row>
    <row r="5988" spans="1:7" x14ac:dyDescent="0.25">
      <c r="F5988" s="8" t="s">
        <v>9</v>
      </c>
      <c r="G5988" s="8" t="s">
        <v>9</v>
      </c>
    </row>
    <row r="5989" spans="1:7" customFormat="1" x14ac:dyDescent="0.25">
      <c r="F5989" s="2"/>
      <c r="G5989" s="2"/>
    </row>
    <row r="5990" spans="1:7" customFormat="1" x14ac:dyDescent="0.25">
      <c r="A5990" t="s">
        <v>903</v>
      </c>
      <c r="B5990" t="s">
        <v>904</v>
      </c>
      <c r="D5990" t="s">
        <v>88</v>
      </c>
      <c r="E5990">
        <v>1</v>
      </c>
      <c r="F5990" s="2">
        <v>57000</v>
      </c>
      <c r="G5990" s="2">
        <v>57000</v>
      </c>
    </row>
    <row r="5991" spans="1:7" customFormat="1" x14ac:dyDescent="0.25">
      <c r="F5991" s="2"/>
      <c r="G5991" s="2"/>
    </row>
    <row r="5992" spans="1:7" x14ac:dyDescent="0.25">
      <c r="A5992" s="3"/>
      <c r="B5992" s="3"/>
      <c r="C5992" s="3"/>
      <c r="D5992" s="5" t="s">
        <v>34</v>
      </c>
      <c r="E5992" s="3"/>
      <c r="F5992" s="4"/>
      <c r="G5992" s="4">
        <v>57000</v>
      </c>
    </row>
    <row r="5993" spans="1:7" customFormat="1" x14ac:dyDescent="0.25">
      <c r="F5993" s="2"/>
      <c r="G5993" s="2"/>
    </row>
    <row r="5994" spans="1:7" x14ac:dyDescent="0.25">
      <c r="A5994" s="3"/>
      <c r="B5994" s="5"/>
      <c r="C5994" s="5"/>
      <c r="D5994" s="5" t="s">
        <v>35</v>
      </c>
      <c r="E5994" s="3"/>
      <c r="F5994" s="4"/>
      <c r="G5994" s="4">
        <v>57000</v>
      </c>
    </row>
    <row r="5995" spans="1:7" x14ac:dyDescent="0.25">
      <c r="A5995" s="3"/>
      <c r="B5995" s="5"/>
      <c r="C5995" s="5"/>
      <c r="D5995" s="5" t="s">
        <v>36</v>
      </c>
      <c r="E5995" s="3"/>
      <c r="F5995" s="4"/>
      <c r="G5995" s="4">
        <v>1026000</v>
      </c>
    </row>
    <row r="5996" spans="1:7" customFormat="1" x14ac:dyDescent="0.25">
      <c r="F5996" s="2"/>
      <c r="G5996" s="2"/>
    </row>
    <row r="5997" spans="1:7" x14ac:dyDescent="0.25">
      <c r="A5997" s="6" t="s">
        <v>905</v>
      </c>
      <c r="B5997" s="6" t="s">
        <v>906</v>
      </c>
      <c r="C5997" s="6"/>
      <c r="D5997" s="6" t="s">
        <v>88</v>
      </c>
      <c r="E5997" s="7">
        <v>226</v>
      </c>
      <c r="F5997" s="7"/>
      <c r="G5997" s="7"/>
    </row>
    <row r="5998" spans="1:7" customFormat="1" x14ac:dyDescent="0.25">
      <c r="F5998" s="2"/>
      <c r="G5998" s="2"/>
    </row>
    <row r="5999" spans="1:7" x14ac:dyDescent="0.25">
      <c r="A5999" s="3"/>
      <c r="B5999" s="3"/>
      <c r="C5999" s="3"/>
      <c r="D5999" s="3"/>
      <c r="E5999" s="3"/>
      <c r="F5999" s="4"/>
      <c r="G5999" s="4"/>
    </row>
    <row r="6000" spans="1:7" x14ac:dyDescent="0.25">
      <c r="A6000" s="12" t="s">
        <v>5</v>
      </c>
      <c r="B6000" s="12" t="s">
        <v>6</v>
      </c>
      <c r="C6000" s="12"/>
      <c r="D6000" s="8" t="s">
        <v>7</v>
      </c>
      <c r="E6000" s="8" t="s">
        <v>8</v>
      </c>
      <c r="F6000" s="9" t="s">
        <v>4</v>
      </c>
      <c r="G6000" s="9" t="s">
        <v>1205</v>
      </c>
    </row>
    <row r="6001" spans="1:7" x14ac:dyDescent="0.25">
      <c r="F6001" s="8" t="s">
        <v>9</v>
      </c>
      <c r="G6001" s="8" t="s">
        <v>9</v>
      </c>
    </row>
    <row r="6002" spans="1:7" customFormat="1" x14ac:dyDescent="0.25">
      <c r="F6002" s="2"/>
      <c r="G6002" s="2"/>
    </row>
    <row r="6003" spans="1:7" customFormat="1" x14ac:dyDescent="0.25">
      <c r="A6003" t="s">
        <v>907</v>
      </c>
      <c r="B6003" t="s">
        <v>906</v>
      </c>
      <c r="D6003" t="s">
        <v>88</v>
      </c>
      <c r="E6003">
        <v>1</v>
      </c>
      <c r="F6003" s="2"/>
      <c r="G6003" s="2"/>
    </row>
    <row r="6004" spans="1:7" customFormat="1" x14ac:dyDescent="0.25">
      <c r="A6004" t="s">
        <v>111</v>
      </c>
      <c r="B6004" t="s">
        <v>112</v>
      </c>
      <c r="D6004" t="s">
        <v>14</v>
      </c>
      <c r="E6004">
        <v>1.1000000000000001</v>
      </c>
      <c r="F6004" s="2"/>
      <c r="G6004" s="2"/>
    </row>
    <row r="6005" spans="1:7" customFormat="1" x14ac:dyDescent="0.25">
      <c r="A6005" t="s">
        <v>113</v>
      </c>
      <c r="B6005" t="s">
        <v>114</v>
      </c>
      <c r="D6005" t="s">
        <v>14</v>
      </c>
      <c r="E6005">
        <v>1.1000000000000001</v>
      </c>
      <c r="F6005" s="2">
        <v>5418</v>
      </c>
      <c r="G6005" s="2">
        <v>5959.8</v>
      </c>
    </row>
    <row r="6006" spans="1:7" customFormat="1" x14ac:dyDescent="0.25">
      <c r="A6006" t="s">
        <v>54</v>
      </c>
      <c r="B6006" t="s">
        <v>55</v>
      </c>
      <c r="D6006" t="s">
        <v>56</v>
      </c>
      <c r="E6006">
        <v>1.1000000000000001</v>
      </c>
      <c r="F6006" s="2">
        <v>1543.99</v>
      </c>
      <c r="G6006" s="2">
        <v>1698.39</v>
      </c>
    </row>
    <row r="6007" spans="1:7" customFormat="1" x14ac:dyDescent="0.25">
      <c r="A6007" t="s">
        <v>908</v>
      </c>
      <c r="B6007" t="s">
        <v>909</v>
      </c>
      <c r="D6007" t="s">
        <v>88</v>
      </c>
      <c r="E6007">
        <v>1.05</v>
      </c>
      <c r="F6007" s="2">
        <v>8690</v>
      </c>
      <c r="G6007" s="2">
        <v>9124.5</v>
      </c>
    </row>
    <row r="6008" spans="1:7" customFormat="1" x14ac:dyDescent="0.25">
      <c r="A6008" t="s">
        <v>910</v>
      </c>
      <c r="B6008" t="s">
        <v>911</v>
      </c>
      <c r="D6008" t="s">
        <v>59</v>
      </c>
      <c r="E6008">
        <v>0.16</v>
      </c>
      <c r="F6008" s="2">
        <v>2150</v>
      </c>
      <c r="G6008" s="2">
        <v>344</v>
      </c>
    </row>
    <row r="6009" spans="1:7" customFormat="1" x14ac:dyDescent="0.25">
      <c r="A6009" t="s">
        <v>912</v>
      </c>
      <c r="B6009" t="s">
        <v>913</v>
      </c>
      <c r="D6009" t="s">
        <v>59</v>
      </c>
      <c r="E6009">
        <v>0.4</v>
      </c>
      <c r="F6009" s="2">
        <v>1690</v>
      </c>
      <c r="G6009" s="2">
        <v>676</v>
      </c>
    </row>
    <row r="6010" spans="1:7" customFormat="1" x14ac:dyDescent="0.25">
      <c r="F6010" s="2"/>
      <c r="G6010" s="2"/>
    </row>
    <row r="6011" spans="1:7" x14ac:dyDescent="0.25">
      <c r="A6011" s="3"/>
      <c r="B6011" s="3"/>
      <c r="C6011" s="3"/>
      <c r="D6011" s="5" t="s">
        <v>31</v>
      </c>
      <c r="E6011" s="3"/>
      <c r="F6011" s="4"/>
      <c r="G6011" s="4">
        <v>10144.5</v>
      </c>
    </row>
    <row r="6012" spans="1:7" x14ac:dyDescent="0.25">
      <c r="A6012" s="3"/>
      <c r="B6012" s="3"/>
      <c r="C6012" s="3"/>
      <c r="D6012" s="5" t="s">
        <v>32</v>
      </c>
      <c r="E6012" s="3"/>
      <c r="F6012" s="4"/>
      <c r="G6012" s="4">
        <v>5959.8</v>
      </c>
    </row>
    <row r="6013" spans="1:7" x14ac:dyDescent="0.25">
      <c r="A6013" s="3"/>
      <c r="B6013" s="3"/>
      <c r="C6013" s="3"/>
      <c r="D6013" s="5" t="s">
        <v>33</v>
      </c>
      <c r="E6013" s="3"/>
      <c r="F6013" s="4"/>
      <c r="G6013" s="4">
        <v>1698.39</v>
      </c>
    </row>
    <row r="6014" spans="1:7" customFormat="1" x14ac:dyDescent="0.25">
      <c r="F6014" s="2"/>
      <c r="G6014" s="2"/>
    </row>
    <row r="6015" spans="1:7" x14ac:dyDescent="0.25">
      <c r="A6015" s="3"/>
      <c r="B6015" s="5"/>
      <c r="C6015" s="5"/>
      <c r="D6015" s="5" t="s">
        <v>35</v>
      </c>
      <c r="E6015" s="3"/>
      <c r="F6015" s="4"/>
      <c r="G6015" s="4">
        <v>17802.689999999999</v>
      </c>
    </row>
    <row r="6016" spans="1:7" x14ac:dyDescent="0.25">
      <c r="A6016" s="3"/>
      <c r="B6016" s="5"/>
      <c r="C6016" s="5"/>
      <c r="D6016" s="5" t="s">
        <v>36</v>
      </c>
      <c r="E6016" s="3"/>
      <c r="F6016" s="4"/>
      <c r="G6016" s="4">
        <v>4023407.94</v>
      </c>
    </row>
    <row r="6017" spans="1:7" x14ac:dyDescent="0.25">
      <c r="A6017" s="6" t="s">
        <v>914</v>
      </c>
      <c r="B6017" s="6" t="s">
        <v>915</v>
      </c>
      <c r="C6017" s="6"/>
      <c r="D6017" s="6" t="s">
        <v>88</v>
      </c>
      <c r="E6017" s="7">
        <v>56</v>
      </c>
      <c r="F6017" s="7"/>
      <c r="G6017" s="7"/>
    </row>
    <row r="6018" spans="1:7" customFormat="1" x14ac:dyDescent="0.25">
      <c r="F6018" s="2"/>
      <c r="G6018" s="2"/>
    </row>
    <row r="6019" spans="1:7" x14ac:dyDescent="0.25">
      <c r="A6019" s="3"/>
      <c r="B6019" s="3"/>
      <c r="C6019" s="3"/>
      <c r="D6019" s="3"/>
      <c r="E6019" s="3"/>
      <c r="F6019" s="4"/>
      <c r="G6019" s="4"/>
    </row>
    <row r="6020" spans="1:7" x14ac:dyDescent="0.25">
      <c r="A6020" s="12" t="s">
        <v>5</v>
      </c>
      <c r="B6020" s="12" t="s">
        <v>6</v>
      </c>
      <c r="C6020" s="12"/>
      <c r="D6020" s="8" t="s">
        <v>7</v>
      </c>
      <c r="E6020" s="8" t="s">
        <v>8</v>
      </c>
      <c r="F6020" s="9" t="s">
        <v>4</v>
      </c>
      <c r="G6020" s="9" t="s">
        <v>1205</v>
      </c>
    </row>
    <row r="6021" spans="1:7" x14ac:dyDescent="0.25">
      <c r="F6021" s="8" t="s">
        <v>9</v>
      </c>
      <c r="G6021" s="8" t="s">
        <v>9</v>
      </c>
    </row>
    <row r="6022" spans="1:7" customFormat="1" x14ac:dyDescent="0.25">
      <c r="F6022" s="2"/>
      <c r="G6022" s="2"/>
    </row>
    <row r="6023" spans="1:7" customFormat="1" x14ac:dyDescent="0.25">
      <c r="A6023" t="s">
        <v>916</v>
      </c>
      <c r="B6023" t="s">
        <v>915</v>
      </c>
      <c r="D6023" t="s">
        <v>88</v>
      </c>
      <c r="E6023">
        <v>1</v>
      </c>
      <c r="F6023" s="2"/>
      <c r="G6023" s="2"/>
    </row>
    <row r="6024" spans="1:7" customFormat="1" x14ac:dyDescent="0.25">
      <c r="A6024" t="s">
        <v>111</v>
      </c>
      <c r="B6024" t="s">
        <v>112</v>
      </c>
      <c r="D6024" t="s">
        <v>14</v>
      </c>
      <c r="E6024">
        <v>1.5</v>
      </c>
      <c r="F6024" s="2"/>
      <c r="G6024" s="2"/>
    </row>
    <row r="6025" spans="1:7" customFormat="1" x14ac:dyDescent="0.25">
      <c r="A6025" t="s">
        <v>113</v>
      </c>
      <c r="B6025" t="s">
        <v>114</v>
      </c>
      <c r="D6025" t="s">
        <v>14</v>
      </c>
      <c r="E6025">
        <v>1.5</v>
      </c>
      <c r="F6025" s="2">
        <v>5418</v>
      </c>
      <c r="G6025" s="2">
        <v>8127</v>
      </c>
    </row>
    <row r="6026" spans="1:7" customFormat="1" x14ac:dyDescent="0.25">
      <c r="A6026" t="s">
        <v>54</v>
      </c>
      <c r="B6026" t="s">
        <v>55</v>
      </c>
      <c r="D6026" t="s">
        <v>56</v>
      </c>
      <c r="E6026">
        <v>1.5</v>
      </c>
      <c r="F6026" s="2">
        <v>1543.99</v>
      </c>
      <c r="G6026" s="2">
        <v>2315.9899999999998</v>
      </c>
    </row>
    <row r="6027" spans="1:7" customFormat="1" x14ac:dyDescent="0.25">
      <c r="A6027" t="s">
        <v>917</v>
      </c>
      <c r="B6027" t="s">
        <v>918</v>
      </c>
      <c r="D6027" t="s">
        <v>919</v>
      </c>
      <c r="E6027">
        <v>0.42</v>
      </c>
      <c r="F6027" s="2">
        <v>12500</v>
      </c>
      <c r="G6027" s="2">
        <v>5250</v>
      </c>
    </row>
    <row r="6028" spans="1:7" customFormat="1" x14ac:dyDescent="0.25">
      <c r="A6028" t="s">
        <v>920</v>
      </c>
      <c r="B6028" t="s">
        <v>921</v>
      </c>
      <c r="D6028" t="s">
        <v>88</v>
      </c>
      <c r="E6028">
        <v>1.1000000000000001</v>
      </c>
      <c r="F6028" s="2">
        <v>990</v>
      </c>
      <c r="G6028" s="2">
        <v>1089</v>
      </c>
    </row>
    <row r="6029" spans="1:7" customFormat="1" x14ac:dyDescent="0.25">
      <c r="F6029" s="2"/>
      <c r="G6029" s="2"/>
    </row>
    <row r="6030" spans="1:7" x14ac:dyDescent="0.25">
      <c r="A6030" s="3"/>
      <c r="B6030" s="3"/>
      <c r="C6030" s="3"/>
      <c r="D6030" s="5" t="s">
        <v>31</v>
      </c>
      <c r="E6030" s="3"/>
      <c r="F6030" s="4"/>
      <c r="G6030" s="4">
        <v>6339</v>
      </c>
    </row>
    <row r="6031" spans="1:7" x14ac:dyDescent="0.25">
      <c r="A6031" s="3"/>
      <c r="B6031" s="3"/>
      <c r="C6031" s="3"/>
      <c r="D6031" s="5" t="s">
        <v>32</v>
      </c>
      <c r="E6031" s="3"/>
      <c r="F6031" s="4"/>
      <c r="G6031" s="4">
        <v>8127</v>
      </c>
    </row>
    <row r="6032" spans="1:7" x14ac:dyDescent="0.25">
      <c r="A6032" s="3"/>
      <c r="B6032" s="3"/>
      <c r="C6032" s="3"/>
      <c r="D6032" s="5" t="s">
        <v>33</v>
      </c>
      <c r="E6032" s="3"/>
      <c r="F6032" s="4"/>
      <c r="G6032" s="4">
        <v>2315.9899999999998</v>
      </c>
    </row>
    <row r="6033" spans="1:7" customFormat="1" x14ac:dyDescent="0.25">
      <c r="F6033" s="2"/>
      <c r="G6033" s="2"/>
    </row>
    <row r="6034" spans="1:7" x14ac:dyDescent="0.25">
      <c r="A6034" s="3"/>
      <c r="B6034" s="5"/>
      <c r="C6034" s="5"/>
      <c r="D6034" s="5" t="s">
        <v>35</v>
      </c>
      <c r="E6034" s="3"/>
      <c r="F6034" s="4"/>
      <c r="G6034" s="4">
        <v>16781.990000000002</v>
      </c>
    </row>
    <row r="6035" spans="1:7" x14ac:dyDescent="0.25">
      <c r="A6035" s="3"/>
      <c r="B6035" s="5"/>
      <c r="C6035" s="5"/>
      <c r="D6035" s="5" t="s">
        <v>36</v>
      </c>
      <c r="E6035" s="3"/>
      <c r="F6035" s="4"/>
      <c r="G6035" s="4">
        <v>939791.44</v>
      </c>
    </row>
    <row r="6036" spans="1:7" x14ac:dyDescent="0.25">
      <c r="A6036" s="6" t="s">
        <v>922</v>
      </c>
      <c r="B6036" s="6" t="s">
        <v>923</v>
      </c>
      <c r="C6036" s="6"/>
      <c r="D6036" s="6" t="s">
        <v>88</v>
      </c>
      <c r="E6036" s="7">
        <v>1020</v>
      </c>
      <c r="F6036" s="7"/>
      <c r="G6036" s="7"/>
    </row>
    <row r="6037" spans="1:7" customFormat="1" x14ac:dyDescent="0.25">
      <c r="F6037" s="2"/>
      <c r="G6037" s="2"/>
    </row>
    <row r="6038" spans="1:7" x14ac:dyDescent="0.25">
      <c r="A6038" s="3"/>
      <c r="B6038" s="3"/>
      <c r="C6038" s="3"/>
      <c r="D6038" s="3"/>
      <c r="E6038" s="3"/>
      <c r="F6038" s="4"/>
      <c r="G6038" s="4"/>
    </row>
    <row r="6039" spans="1:7" x14ac:dyDescent="0.25">
      <c r="A6039" s="12" t="s">
        <v>5</v>
      </c>
      <c r="B6039" s="12" t="s">
        <v>6</v>
      </c>
      <c r="C6039" s="12"/>
      <c r="D6039" s="8" t="s">
        <v>7</v>
      </c>
      <c r="E6039" s="8" t="s">
        <v>8</v>
      </c>
      <c r="F6039" s="9" t="s">
        <v>4</v>
      </c>
      <c r="G6039" s="9" t="s">
        <v>1205</v>
      </c>
    </row>
    <row r="6040" spans="1:7" x14ac:dyDescent="0.25">
      <c r="F6040" s="8" t="s">
        <v>9</v>
      </c>
      <c r="G6040" s="8" t="s">
        <v>9</v>
      </c>
    </row>
    <row r="6041" spans="1:7" customFormat="1" x14ac:dyDescent="0.25">
      <c r="F6041" s="2"/>
      <c r="G6041" s="2"/>
    </row>
    <row r="6042" spans="1:7" customFormat="1" x14ac:dyDescent="0.25">
      <c r="A6042" t="s">
        <v>924</v>
      </c>
      <c r="B6042" t="s">
        <v>925</v>
      </c>
      <c r="D6042" t="s">
        <v>88</v>
      </c>
      <c r="E6042">
        <v>1</v>
      </c>
      <c r="F6042" s="2"/>
      <c r="G6042" s="2"/>
    </row>
    <row r="6043" spans="1:7" customFormat="1" x14ac:dyDescent="0.25">
      <c r="A6043" t="s">
        <v>111</v>
      </c>
      <c r="B6043" t="s">
        <v>112</v>
      </c>
      <c r="D6043" t="s">
        <v>14</v>
      </c>
      <c r="E6043">
        <v>1.8</v>
      </c>
      <c r="F6043" s="2"/>
      <c r="G6043" s="2"/>
    </row>
    <row r="6044" spans="1:7" customFormat="1" x14ac:dyDescent="0.25">
      <c r="A6044" t="s">
        <v>113</v>
      </c>
      <c r="B6044" t="s">
        <v>114</v>
      </c>
      <c r="D6044" t="s">
        <v>14</v>
      </c>
      <c r="E6044">
        <v>1.8</v>
      </c>
      <c r="F6044" s="2">
        <v>5418</v>
      </c>
      <c r="G6044" s="2">
        <v>9752.4</v>
      </c>
    </row>
    <row r="6045" spans="1:7" customFormat="1" x14ac:dyDescent="0.25">
      <c r="A6045" t="s">
        <v>54</v>
      </c>
      <c r="B6045" t="s">
        <v>55</v>
      </c>
      <c r="D6045" t="s">
        <v>56</v>
      </c>
      <c r="E6045">
        <v>1.8</v>
      </c>
      <c r="F6045" s="2">
        <v>1543.99</v>
      </c>
      <c r="G6045" s="2">
        <v>2779.18</v>
      </c>
    </row>
    <row r="6046" spans="1:7" customFormat="1" x14ac:dyDescent="0.25">
      <c r="A6046" t="s">
        <v>926</v>
      </c>
      <c r="B6046" t="s">
        <v>927</v>
      </c>
      <c r="D6046" t="s">
        <v>928</v>
      </c>
      <c r="E6046">
        <v>0.56000000000000005</v>
      </c>
      <c r="F6046" s="2">
        <v>4990</v>
      </c>
      <c r="G6046" s="2">
        <v>2794.4</v>
      </c>
    </row>
    <row r="6047" spans="1:7" customFormat="1" x14ac:dyDescent="0.25">
      <c r="A6047" t="s">
        <v>929</v>
      </c>
      <c r="B6047" t="s">
        <v>930</v>
      </c>
      <c r="D6047" t="s">
        <v>30</v>
      </c>
      <c r="E6047">
        <v>1</v>
      </c>
      <c r="F6047" s="2">
        <v>850</v>
      </c>
      <c r="G6047" s="2">
        <v>850</v>
      </c>
    </row>
    <row r="6048" spans="1:7" customFormat="1" x14ac:dyDescent="0.25">
      <c r="F6048" s="2"/>
      <c r="G6048" s="2"/>
    </row>
    <row r="6049" spans="1:7" x14ac:dyDescent="0.25">
      <c r="A6049" s="3"/>
      <c r="B6049" s="3"/>
      <c r="C6049" s="3"/>
      <c r="D6049" s="5" t="s">
        <v>31</v>
      </c>
      <c r="E6049" s="3"/>
      <c r="F6049" s="4"/>
      <c r="G6049" s="4">
        <v>3644.4</v>
      </c>
    </row>
    <row r="6050" spans="1:7" x14ac:dyDescent="0.25">
      <c r="A6050" s="3"/>
      <c r="B6050" s="3"/>
      <c r="C6050" s="3"/>
      <c r="D6050" s="5" t="s">
        <v>32</v>
      </c>
      <c r="E6050" s="3"/>
      <c r="F6050" s="4"/>
      <c r="G6050" s="4">
        <v>9752.4</v>
      </c>
    </row>
    <row r="6051" spans="1:7" x14ac:dyDescent="0.25">
      <c r="A6051" s="3"/>
      <c r="B6051" s="3"/>
      <c r="C6051" s="3"/>
      <c r="D6051" s="5" t="s">
        <v>33</v>
      </c>
      <c r="E6051" s="3"/>
      <c r="F6051" s="4"/>
      <c r="G6051" s="4">
        <v>2779.18</v>
      </c>
    </row>
    <row r="6052" spans="1:7" customFormat="1" x14ac:dyDescent="0.25">
      <c r="F6052" s="2"/>
      <c r="G6052" s="2"/>
    </row>
    <row r="6053" spans="1:7" x14ac:dyDescent="0.25">
      <c r="A6053" s="3"/>
      <c r="B6053" s="5"/>
      <c r="C6053" s="5"/>
      <c r="D6053" s="5" t="s">
        <v>35</v>
      </c>
      <c r="E6053" s="3"/>
      <c r="F6053" s="4"/>
      <c r="G6053" s="4">
        <v>16175.98</v>
      </c>
    </row>
    <row r="6054" spans="1:7" x14ac:dyDescent="0.25">
      <c r="A6054" s="3"/>
      <c r="B6054" s="5"/>
      <c r="C6054" s="5"/>
      <c r="D6054" s="5" t="s">
        <v>36</v>
      </c>
      <c r="E6054" s="3"/>
      <c r="F6054" s="4"/>
      <c r="G6054" s="4">
        <v>16499499.6</v>
      </c>
    </row>
    <row r="6055" spans="1:7" x14ac:dyDescent="0.25">
      <c r="A6055" s="6" t="s">
        <v>931</v>
      </c>
      <c r="B6055" s="6" t="s">
        <v>932</v>
      </c>
      <c r="C6055" s="6"/>
      <c r="D6055" s="6" t="s">
        <v>47</v>
      </c>
      <c r="E6055" s="7">
        <v>268</v>
      </c>
      <c r="F6055" s="7"/>
      <c r="G6055" s="7"/>
    </row>
    <row r="6056" spans="1:7" customFormat="1" x14ac:dyDescent="0.25">
      <c r="F6056" s="2"/>
      <c r="G6056" s="2"/>
    </row>
    <row r="6057" spans="1:7" x14ac:dyDescent="0.25">
      <c r="A6057" s="3"/>
      <c r="B6057" s="3"/>
      <c r="C6057" s="3"/>
      <c r="D6057" s="3"/>
      <c r="E6057" s="3"/>
      <c r="F6057" s="4"/>
      <c r="G6057" s="4"/>
    </row>
    <row r="6058" spans="1:7" x14ac:dyDescent="0.25">
      <c r="A6058" s="12" t="s">
        <v>5</v>
      </c>
      <c r="B6058" s="12" t="s">
        <v>6</v>
      </c>
      <c r="C6058" s="12"/>
      <c r="D6058" s="8" t="s">
        <v>7</v>
      </c>
      <c r="E6058" s="8" t="s">
        <v>8</v>
      </c>
      <c r="F6058" s="9" t="s">
        <v>4</v>
      </c>
      <c r="G6058" s="9" t="s">
        <v>1205</v>
      </c>
    </row>
    <row r="6059" spans="1:7" x14ac:dyDescent="0.25">
      <c r="F6059" s="8" t="s">
        <v>9</v>
      </c>
      <c r="G6059" s="8" t="s">
        <v>9</v>
      </c>
    </row>
    <row r="6060" spans="1:7" customFormat="1" x14ac:dyDescent="0.25">
      <c r="F6060" s="2"/>
      <c r="G6060" s="2"/>
    </row>
    <row r="6061" spans="1:7" customFormat="1" x14ac:dyDescent="0.25">
      <c r="A6061" t="s">
        <v>933</v>
      </c>
      <c r="B6061" t="s">
        <v>932</v>
      </c>
      <c r="D6061" t="s">
        <v>47</v>
      </c>
      <c r="E6061">
        <v>1</v>
      </c>
      <c r="F6061" s="2"/>
      <c r="G6061" s="2"/>
    </row>
    <row r="6062" spans="1:7" customFormat="1" x14ac:dyDescent="0.25">
      <c r="A6062" t="s">
        <v>111</v>
      </c>
      <c r="B6062" t="s">
        <v>112</v>
      </c>
      <c r="D6062" t="s">
        <v>14</v>
      </c>
      <c r="E6062">
        <v>0.15</v>
      </c>
      <c r="F6062" s="2"/>
      <c r="G6062" s="2"/>
    </row>
    <row r="6063" spans="1:7" customFormat="1" x14ac:dyDescent="0.25">
      <c r="A6063" t="s">
        <v>113</v>
      </c>
      <c r="B6063" t="s">
        <v>114</v>
      </c>
      <c r="D6063" t="s">
        <v>14</v>
      </c>
      <c r="E6063">
        <v>0.15</v>
      </c>
      <c r="F6063" s="2">
        <v>5418</v>
      </c>
      <c r="G6063" s="2">
        <v>812.7</v>
      </c>
    </row>
    <row r="6064" spans="1:7" customFormat="1" x14ac:dyDescent="0.25">
      <c r="A6064" t="s">
        <v>54</v>
      </c>
      <c r="B6064" t="s">
        <v>55</v>
      </c>
      <c r="D6064" t="s">
        <v>56</v>
      </c>
      <c r="E6064">
        <v>0.15</v>
      </c>
      <c r="F6064" s="2">
        <v>1543.99</v>
      </c>
      <c r="G6064" s="2">
        <v>231.6</v>
      </c>
    </row>
    <row r="6065" spans="1:7" customFormat="1" x14ac:dyDescent="0.25">
      <c r="A6065" t="s">
        <v>934</v>
      </c>
      <c r="B6065" t="s">
        <v>935</v>
      </c>
      <c r="D6065" t="s">
        <v>47</v>
      </c>
      <c r="E6065">
        <v>1</v>
      </c>
      <c r="F6065" s="2">
        <v>1950</v>
      </c>
      <c r="G6065" s="2">
        <v>1950</v>
      </c>
    </row>
    <row r="6066" spans="1:7" customFormat="1" x14ac:dyDescent="0.25">
      <c r="A6066" t="s">
        <v>936</v>
      </c>
      <c r="B6066" t="s">
        <v>937</v>
      </c>
      <c r="D6066" t="s">
        <v>47</v>
      </c>
      <c r="E6066">
        <v>1</v>
      </c>
      <c r="F6066" s="2">
        <v>160</v>
      </c>
      <c r="G6066" s="2">
        <v>160</v>
      </c>
    </row>
    <row r="6067" spans="1:7" customFormat="1" x14ac:dyDescent="0.25">
      <c r="F6067" s="2"/>
      <c r="G6067" s="2"/>
    </row>
    <row r="6068" spans="1:7" x14ac:dyDescent="0.25">
      <c r="A6068" s="3"/>
      <c r="B6068" s="3"/>
      <c r="C6068" s="3"/>
      <c r="D6068" s="5" t="s">
        <v>31</v>
      </c>
      <c r="E6068" s="3"/>
      <c r="F6068" s="4"/>
      <c r="G6068" s="4">
        <v>2110</v>
      </c>
    </row>
    <row r="6069" spans="1:7" x14ac:dyDescent="0.25">
      <c r="A6069" s="3"/>
      <c r="B6069" s="3"/>
      <c r="C6069" s="3"/>
      <c r="D6069" s="5" t="s">
        <v>32</v>
      </c>
      <c r="E6069" s="3"/>
      <c r="F6069" s="4"/>
      <c r="G6069" s="4">
        <v>812.7</v>
      </c>
    </row>
    <row r="6070" spans="1:7" x14ac:dyDescent="0.25">
      <c r="A6070" s="3"/>
      <c r="B6070" s="3"/>
      <c r="C6070" s="3"/>
      <c r="D6070" s="5" t="s">
        <v>33</v>
      </c>
      <c r="E6070" s="3"/>
      <c r="F6070" s="4"/>
      <c r="G6070" s="4">
        <v>231.6</v>
      </c>
    </row>
    <row r="6071" spans="1:7" customFormat="1" x14ac:dyDescent="0.25">
      <c r="F6071" s="2"/>
      <c r="G6071" s="2"/>
    </row>
    <row r="6072" spans="1:7" x14ac:dyDescent="0.25">
      <c r="A6072" s="3"/>
      <c r="B6072" s="5"/>
      <c r="C6072" s="5"/>
      <c r="D6072" s="5" t="s">
        <v>35</v>
      </c>
      <c r="E6072" s="3"/>
      <c r="F6072" s="4"/>
      <c r="G6072" s="4">
        <v>3154.3</v>
      </c>
    </row>
    <row r="6073" spans="1:7" x14ac:dyDescent="0.25">
      <c r="A6073" s="3"/>
      <c r="B6073" s="5"/>
      <c r="C6073" s="5"/>
      <c r="D6073" s="5" t="s">
        <v>36</v>
      </c>
      <c r="E6073" s="3"/>
      <c r="F6073" s="4"/>
      <c r="G6073" s="4">
        <v>845352.4</v>
      </c>
    </row>
    <row r="6074" spans="1:7" x14ac:dyDescent="0.25">
      <c r="A6074" s="6" t="s">
        <v>938</v>
      </c>
      <c r="B6074" s="6" t="s">
        <v>939</v>
      </c>
      <c r="C6074" s="6"/>
      <c r="D6074" s="6" t="s">
        <v>47</v>
      </c>
      <c r="E6074" s="7">
        <v>228</v>
      </c>
      <c r="F6074" s="7"/>
      <c r="G6074" s="7"/>
    </row>
    <row r="6075" spans="1:7" customFormat="1" x14ac:dyDescent="0.25">
      <c r="F6075" s="2"/>
      <c r="G6075" s="2"/>
    </row>
    <row r="6076" spans="1:7" x14ac:dyDescent="0.25">
      <c r="A6076" s="3"/>
      <c r="B6076" s="3"/>
      <c r="C6076" s="3"/>
      <c r="D6076" s="3"/>
      <c r="E6076" s="3"/>
      <c r="F6076" s="4"/>
      <c r="G6076" s="4"/>
    </row>
    <row r="6077" spans="1:7" x14ac:dyDescent="0.25">
      <c r="A6077" s="12" t="s">
        <v>5</v>
      </c>
      <c r="B6077" s="12" t="s">
        <v>6</v>
      </c>
      <c r="C6077" s="12"/>
      <c r="D6077" s="8" t="s">
        <v>7</v>
      </c>
      <c r="E6077" s="8" t="s">
        <v>8</v>
      </c>
      <c r="F6077" s="9" t="s">
        <v>4</v>
      </c>
      <c r="G6077" s="9" t="s">
        <v>1205</v>
      </c>
    </row>
    <row r="6078" spans="1:7" x14ac:dyDescent="0.25">
      <c r="F6078" s="8" t="s">
        <v>9</v>
      </c>
      <c r="G6078" s="8" t="s">
        <v>9</v>
      </c>
    </row>
    <row r="6079" spans="1:7" customFormat="1" x14ac:dyDescent="0.25">
      <c r="F6079" s="2"/>
      <c r="G6079" s="2"/>
    </row>
    <row r="6080" spans="1:7" customFormat="1" x14ac:dyDescent="0.25">
      <c r="A6080" t="s">
        <v>940</v>
      </c>
      <c r="B6080" t="s">
        <v>941</v>
      </c>
      <c r="D6080" t="s">
        <v>47</v>
      </c>
      <c r="E6080">
        <v>1</v>
      </c>
      <c r="F6080" s="2"/>
      <c r="G6080" s="2"/>
    </row>
    <row r="6081" spans="1:7" customFormat="1" x14ac:dyDescent="0.25">
      <c r="A6081" t="s">
        <v>111</v>
      </c>
      <c r="B6081" t="s">
        <v>112</v>
      </c>
      <c r="D6081" t="s">
        <v>14</v>
      </c>
      <c r="E6081">
        <v>0.2</v>
      </c>
      <c r="F6081" s="2"/>
      <c r="G6081" s="2"/>
    </row>
    <row r="6082" spans="1:7" customFormat="1" x14ac:dyDescent="0.25">
      <c r="A6082" t="s">
        <v>113</v>
      </c>
      <c r="B6082" t="s">
        <v>114</v>
      </c>
      <c r="D6082" t="s">
        <v>14</v>
      </c>
      <c r="E6082">
        <v>0.2</v>
      </c>
      <c r="F6082" s="2">
        <v>5418</v>
      </c>
      <c r="G6082" s="2">
        <v>1083.5999999999999</v>
      </c>
    </row>
    <row r="6083" spans="1:7" customFormat="1" x14ac:dyDescent="0.25">
      <c r="A6083" t="s">
        <v>54</v>
      </c>
      <c r="B6083" t="s">
        <v>55</v>
      </c>
      <c r="D6083" t="s">
        <v>56</v>
      </c>
      <c r="E6083">
        <v>0.2</v>
      </c>
      <c r="F6083" s="2">
        <v>1543.99</v>
      </c>
      <c r="G6083" s="2">
        <v>308.8</v>
      </c>
    </row>
    <row r="6084" spans="1:7" customFormat="1" x14ac:dyDescent="0.25">
      <c r="A6084" t="s">
        <v>942</v>
      </c>
      <c r="B6084" t="s">
        <v>943</v>
      </c>
      <c r="D6084" t="s">
        <v>88</v>
      </c>
      <c r="E6084">
        <v>1.05</v>
      </c>
      <c r="F6084" s="2">
        <v>1900</v>
      </c>
      <c r="G6084" s="2">
        <v>1995</v>
      </c>
    </row>
    <row r="6085" spans="1:7" customFormat="1" x14ac:dyDescent="0.25">
      <c r="A6085" t="s">
        <v>944</v>
      </c>
      <c r="B6085" t="s">
        <v>945</v>
      </c>
      <c r="D6085" t="s">
        <v>47</v>
      </c>
      <c r="E6085">
        <v>1</v>
      </c>
      <c r="F6085" s="2">
        <v>50</v>
      </c>
      <c r="G6085" s="2">
        <v>50</v>
      </c>
    </row>
    <row r="6086" spans="1:7" customFormat="1" x14ac:dyDescent="0.25">
      <c r="F6086" s="2"/>
      <c r="G6086" s="2"/>
    </row>
    <row r="6087" spans="1:7" x14ac:dyDescent="0.25">
      <c r="A6087" s="3"/>
      <c r="B6087" s="3"/>
      <c r="C6087" s="3"/>
      <c r="D6087" s="5" t="s">
        <v>31</v>
      </c>
      <c r="E6087" s="3"/>
      <c r="F6087" s="4"/>
      <c r="G6087" s="4">
        <v>2045</v>
      </c>
    </row>
    <row r="6088" spans="1:7" x14ac:dyDescent="0.25">
      <c r="A6088" s="3"/>
      <c r="B6088" s="3"/>
      <c r="C6088" s="3"/>
      <c r="D6088" s="5" t="s">
        <v>32</v>
      </c>
      <c r="E6088" s="3"/>
      <c r="F6088" s="4"/>
      <c r="G6088" s="4">
        <v>1083.5999999999999</v>
      </c>
    </row>
    <row r="6089" spans="1:7" x14ac:dyDescent="0.25">
      <c r="A6089" s="3"/>
      <c r="B6089" s="3"/>
      <c r="C6089" s="3"/>
      <c r="D6089" s="5" t="s">
        <v>33</v>
      </c>
      <c r="E6089" s="3"/>
      <c r="F6089" s="4"/>
      <c r="G6089" s="4">
        <v>308.8</v>
      </c>
    </row>
    <row r="6090" spans="1:7" customFormat="1" x14ac:dyDescent="0.25">
      <c r="F6090" s="2"/>
      <c r="G6090" s="2"/>
    </row>
    <row r="6091" spans="1:7" x14ac:dyDescent="0.25">
      <c r="A6091" s="3"/>
      <c r="B6091" s="5"/>
      <c r="C6091" s="5"/>
      <c r="D6091" s="5" t="s">
        <v>35</v>
      </c>
      <c r="E6091" s="3"/>
      <c r="F6091" s="4"/>
      <c r="G6091" s="4">
        <v>3437.4</v>
      </c>
    </row>
    <row r="6092" spans="1:7" x14ac:dyDescent="0.25">
      <c r="A6092" s="3"/>
      <c r="B6092" s="5"/>
      <c r="C6092" s="5"/>
      <c r="D6092" s="5" t="s">
        <v>36</v>
      </c>
      <c r="E6092" s="3"/>
      <c r="F6092" s="4"/>
      <c r="G6092" s="4">
        <v>783727.2</v>
      </c>
    </row>
    <row r="6093" spans="1:7" x14ac:dyDescent="0.25">
      <c r="A6093" s="6" t="s">
        <v>946</v>
      </c>
      <c r="B6093" s="6" t="s">
        <v>947</v>
      </c>
      <c r="C6093" s="6"/>
      <c r="D6093" s="6" t="s">
        <v>179</v>
      </c>
      <c r="E6093" s="7">
        <v>0</v>
      </c>
      <c r="F6093" s="7"/>
      <c r="G6093" s="7"/>
    </row>
    <row r="6094" spans="1:7" customFormat="1" x14ac:dyDescent="0.25">
      <c r="F6094" s="2"/>
      <c r="G6094" s="2"/>
    </row>
    <row r="6095" spans="1:7" x14ac:dyDescent="0.25">
      <c r="A6095" s="3"/>
      <c r="B6095" s="3"/>
      <c r="C6095" s="3"/>
      <c r="D6095" s="3"/>
      <c r="E6095" s="3"/>
      <c r="F6095" s="4"/>
      <c r="G6095" s="4"/>
    </row>
    <row r="6096" spans="1:7" x14ac:dyDescent="0.25">
      <c r="A6096" s="12" t="s">
        <v>5</v>
      </c>
      <c r="B6096" s="12" t="s">
        <v>6</v>
      </c>
      <c r="C6096" s="12"/>
      <c r="D6096" s="8" t="s">
        <v>7</v>
      </c>
      <c r="E6096" s="8" t="s">
        <v>8</v>
      </c>
      <c r="F6096" s="9" t="s">
        <v>4</v>
      </c>
      <c r="G6096" s="9" t="s">
        <v>1205</v>
      </c>
    </row>
    <row r="6097" spans="1:7" x14ac:dyDescent="0.25">
      <c r="F6097" s="8" t="s">
        <v>9</v>
      </c>
      <c r="G6097" s="8" t="s">
        <v>9</v>
      </c>
    </row>
    <row r="6098" spans="1:7" customFormat="1" x14ac:dyDescent="0.25">
      <c r="F6098" s="2"/>
      <c r="G6098" s="2"/>
    </row>
    <row r="6099" spans="1:7" customFormat="1" x14ac:dyDescent="0.25">
      <c r="F6099" s="2"/>
      <c r="G6099" s="2"/>
    </row>
    <row r="6100" spans="1:7" customFormat="1" x14ac:dyDescent="0.25">
      <c r="F6100" s="2"/>
      <c r="G6100" s="2"/>
    </row>
    <row r="6101" spans="1:7" x14ac:dyDescent="0.25">
      <c r="A6101" s="3"/>
      <c r="B6101" s="5"/>
      <c r="C6101" s="5"/>
      <c r="D6101" s="5" t="s">
        <v>35</v>
      </c>
      <c r="E6101" s="3"/>
      <c r="F6101" s="4"/>
      <c r="G6101" s="4">
        <v>0</v>
      </c>
    </row>
    <row r="6102" spans="1:7" x14ac:dyDescent="0.25">
      <c r="A6102" s="3"/>
      <c r="B6102" s="5"/>
      <c r="C6102" s="5"/>
      <c r="D6102" s="5" t="s">
        <v>36</v>
      </c>
      <c r="E6102" s="3"/>
      <c r="F6102" s="4"/>
      <c r="G6102" s="4">
        <v>0</v>
      </c>
    </row>
    <row r="6103" spans="1:7" x14ac:dyDescent="0.25">
      <c r="A6103" s="6" t="s">
        <v>948</v>
      </c>
      <c r="B6103" s="6" t="s">
        <v>949</v>
      </c>
      <c r="C6103" s="6"/>
      <c r="D6103" s="6" t="s">
        <v>79</v>
      </c>
      <c r="E6103" s="7">
        <v>16</v>
      </c>
      <c r="F6103" s="7"/>
      <c r="G6103" s="7"/>
    </row>
    <row r="6104" spans="1:7" customFormat="1" x14ac:dyDescent="0.25">
      <c r="F6104" s="2"/>
      <c r="G6104" s="2"/>
    </row>
    <row r="6105" spans="1:7" x14ac:dyDescent="0.25">
      <c r="A6105" s="3"/>
      <c r="B6105" s="3"/>
      <c r="C6105" s="3"/>
      <c r="D6105" s="3"/>
      <c r="E6105" s="3"/>
      <c r="F6105" s="4"/>
      <c r="G6105" s="4"/>
    </row>
    <row r="6106" spans="1:7" x14ac:dyDescent="0.25">
      <c r="A6106" s="12" t="s">
        <v>5</v>
      </c>
      <c r="B6106" s="12" t="s">
        <v>6</v>
      </c>
      <c r="C6106" s="12"/>
      <c r="D6106" s="8" t="s">
        <v>7</v>
      </c>
      <c r="E6106" s="8" t="s">
        <v>8</v>
      </c>
      <c r="F6106" s="9" t="s">
        <v>4</v>
      </c>
      <c r="G6106" s="9" t="s">
        <v>1205</v>
      </c>
    </row>
    <row r="6107" spans="1:7" x14ac:dyDescent="0.25">
      <c r="F6107" s="8" t="s">
        <v>9</v>
      </c>
      <c r="G6107" s="8" t="s">
        <v>9</v>
      </c>
    </row>
    <row r="6108" spans="1:7" customFormat="1" x14ac:dyDescent="0.25">
      <c r="F6108" s="2"/>
      <c r="G6108" s="2"/>
    </row>
    <row r="6109" spans="1:7" customFormat="1" x14ac:dyDescent="0.25">
      <c r="A6109" t="s">
        <v>950</v>
      </c>
      <c r="B6109" t="s">
        <v>951</v>
      </c>
      <c r="D6109" t="s">
        <v>59</v>
      </c>
      <c r="E6109">
        <v>1</v>
      </c>
      <c r="F6109" s="2">
        <v>151260</v>
      </c>
      <c r="G6109" s="2">
        <v>151260</v>
      </c>
    </row>
    <row r="6110" spans="1:7" customFormat="1" x14ac:dyDescent="0.25">
      <c r="F6110" s="2"/>
      <c r="G6110" s="2"/>
    </row>
    <row r="6111" spans="1:7" x14ac:dyDescent="0.25">
      <c r="A6111" s="3"/>
      <c r="B6111" s="3"/>
      <c r="C6111" s="3"/>
      <c r="D6111" s="5" t="s">
        <v>34</v>
      </c>
      <c r="E6111" s="3"/>
      <c r="F6111" s="4"/>
      <c r="G6111" s="4">
        <v>151260</v>
      </c>
    </row>
    <row r="6112" spans="1:7" customFormat="1" x14ac:dyDescent="0.25">
      <c r="F6112" s="2"/>
      <c r="G6112" s="2"/>
    </row>
    <row r="6113" spans="1:7" x14ac:dyDescent="0.25">
      <c r="A6113" s="3"/>
      <c r="B6113" s="5"/>
      <c r="C6113" s="5"/>
      <c r="D6113" s="5" t="s">
        <v>35</v>
      </c>
      <c r="E6113" s="3"/>
      <c r="F6113" s="4"/>
      <c r="G6113" s="4">
        <v>151260</v>
      </c>
    </row>
    <row r="6114" spans="1:7" x14ac:dyDescent="0.25">
      <c r="A6114" s="3"/>
      <c r="B6114" s="5"/>
      <c r="C6114" s="5"/>
      <c r="D6114" s="5" t="s">
        <v>36</v>
      </c>
      <c r="E6114" s="3"/>
      <c r="F6114" s="4"/>
      <c r="G6114" s="4">
        <v>2420160</v>
      </c>
    </row>
    <row r="6115" spans="1:7" x14ac:dyDescent="0.25">
      <c r="A6115" s="6" t="s">
        <v>952</v>
      </c>
      <c r="B6115" s="6" t="s">
        <v>953</v>
      </c>
      <c r="C6115" s="6"/>
      <c r="D6115" s="6" t="s">
        <v>79</v>
      </c>
      <c r="E6115" s="7">
        <v>5</v>
      </c>
      <c r="F6115" s="7"/>
      <c r="G6115" s="7"/>
    </row>
    <row r="6116" spans="1:7" customFormat="1" x14ac:dyDescent="0.25">
      <c r="F6116" s="2"/>
      <c r="G6116" s="2"/>
    </row>
    <row r="6117" spans="1:7" x14ac:dyDescent="0.25">
      <c r="A6117" s="3"/>
      <c r="B6117" s="3"/>
      <c r="C6117" s="3"/>
      <c r="D6117" s="3"/>
      <c r="E6117" s="3"/>
      <c r="F6117" s="4"/>
      <c r="G6117" s="4"/>
    </row>
    <row r="6118" spans="1:7" x14ac:dyDescent="0.25">
      <c r="A6118" s="12" t="s">
        <v>5</v>
      </c>
      <c r="B6118" s="12" t="s">
        <v>6</v>
      </c>
      <c r="C6118" s="12"/>
      <c r="D6118" s="8" t="s">
        <v>7</v>
      </c>
      <c r="E6118" s="8" t="s">
        <v>8</v>
      </c>
      <c r="F6118" s="9" t="s">
        <v>4</v>
      </c>
      <c r="G6118" s="9" t="s">
        <v>1205</v>
      </c>
    </row>
    <row r="6119" spans="1:7" x14ac:dyDescent="0.25">
      <c r="F6119" s="8" t="s">
        <v>9</v>
      </c>
      <c r="G6119" s="8" t="s">
        <v>9</v>
      </c>
    </row>
    <row r="6120" spans="1:7" customFormat="1" x14ac:dyDescent="0.25">
      <c r="F6120" s="2"/>
      <c r="G6120" s="2"/>
    </row>
    <row r="6121" spans="1:7" customFormat="1" x14ac:dyDescent="0.25">
      <c r="A6121" t="s">
        <v>954</v>
      </c>
      <c r="B6121" t="s">
        <v>955</v>
      </c>
      <c r="D6121" t="s">
        <v>59</v>
      </c>
      <c r="E6121">
        <v>1</v>
      </c>
      <c r="F6121" s="2"/>
      <c r="G6121" s="2"/>
    </row>
    <row r="6122" spans="1:7" customFormat="1" x14ac:dyDescent="0.25">
      <c r="A6122" t="s">
        <v>111</v>
      </c>
      <c r="B6122" t="s">
        <v>112</v>
      </c>
      <c r="D6122" t="s">
        <v>14</v>
      </c>
      <c r="E6122">
        <v>5</v>
      </c>
      <c r="F6122" s="2"/>
      <c r="G6122" s="2"/>
    </row>
    <row r="6123" spans="1:7" customFormat="1" x14ac:dyDescent="0.25">
      <c r="A6123" t="s">
        <v>113</v>
      </c>
      <c r="B6123" t="s">
        <v>114</v>
      </c>
      <c r="D6123" t="s">
        <v>14</v>
      </c>
      <c r="E6123">
        <v>5</v>
      </c>
      <c r="F6123" s="2">
        <v>5418</v>
      </c>
      <c r="G6123" s="2">
        <v>27090</v>
      </c>
    </row>
    <row r="6124" spans="1:7" customFormat="1" x14ac:dyDescent="0.25">
      <c r="A6124" t="s">
        <v>54</v>
      </c>
      <c r="B6124" t="s">
        <v>55</v>
      </c>
      <c r="D6124" t="s">
        <v>56</v>
      </c>
      <c r="E6124">
        <v>5</v>
      </c>
      <c r="F6124" s="2">
        <v>1543.99</v>
      </c>
      <c r="G6124" s="2">
        <v>7719.95</v>
      </c>
    </row>
    <row r="6125" spans="1:7" customFormat="1" x14ac:dyDescent="0.25">
      <c r="A6125" t="s">
        <v>956</v>
      </c>
      <c r="B6125" t="s">
        <v>957</v>
      </c>
      <c r="D6125" t="s">
        <v>59</v>
      </c>
      <c r="E6125">
        <v>1</v>
      </c>
      <c r="F6125" s="2">
        <v>35500</v>
      </c>
      <c r="G6125" s="2">
        <v>35500</v>
      </c>
    </row>
    <row r="6126" spans="1:7" customFormat="1" x14ac:dyDescent="0.25">
      <c r="A6126" t="s">
        <v>958</v>
      </c>
      <c r="B6126" t="s">
        <v>959</v>
      </c>
      <c r="D6126" t="s">
        <v>59</v>
      </c>
      <c r="E6126">
        <v>1</v>
      </c>
      <c r="F6126" s="2">
        <v>12500</v>
      </c>
      <c r="G6126" s="2">
        <v>12500</v>
      </c>
    </row>
    <row r="6127" spans="1:7" customFormat="1" x14ac:dyDescent="0.25">
      <c r="A6127" t="s">
        <v>960</v>
      </c>
      <c r="B6127" t="s">
        <v>961</v>
      </c>
      <c r="D6127" t="s">
        <v>59</v>
      </c>
      <c r="E6127">
        <v>3</v>
      </c>
      <c r="F6127" s="2">
        <v>1200</v>
      </c>
      <c r="G6127" s="2">
        <v>3600</v>
      </c>
    </row>
    <row r="6128" spans="1:7" customFormat="1" x14ac:dyDescent="0.25">
      <c r="A6128" t="s">
        <v>962</v>
      </c>
      <c r="B6128" t="s">
        <v>963</v>
      </c>
      <c r="D6128" t="s">
        <v>59</v>
      </c>
      <c r="E6128">
        <v>1</v>
      </c>
      <c r="F6128" s="2">
        <v>1050</v>
      </c>
      <c r="G6128" s="2">
        <v>1050</v>
      </c>
    </row>
    <row r="6129" spans="1:7" customFormat="1" x14ac:dyDescent="0.25">
      <c r="F6129" s="2"/>
      <c r="G6129" s="2"/>
    </row>
    <row r="6130" spans="1:7" x14ac:dyDescent="0.25">
      <c r="A6130" s="3"/>
      <c r="B6130" s="3"/>
      <c r="C6130" s="3"/>
      <c r="D6130" s="5" t="s">
        <v>31</v>
      </c>
      <c r="E6130" s="3"/>
      <c r="F6130" s="4"/>
      <c r="G6130" s="4">
        <v>52650</v>
      </c>
    </row>
    <row r="6131" spans="1:7" x14ac:dyDescent="0.25">
      <c r="A6131" s="3"/>
      <c r="B6131" s="3"/>
      <c r="C6131" s="3"/>
      <c r="D6131" s="5" t="s">
        <v>32</v>
      </c>
      <c r="E6131" s="3"/>
      <c r="F6131" s="4"/>
      <c r="G6131" s="4">
        <v>27090</v>
      </c>
    </row>
    <row r="6132" spans="1:7" x14ac:dyDescent="0.25">
      <c r="A6132" s="3"/>
      <c r="B6132" s="3"/>
      <c r="C6132" s="3"/>
      <c r="D6132" s="5" t="s">
        <v>33</v>
      </c>
      <c r="E6132" s="3"/>
      <c r="F6132" s="4"/>
      <c r="G6132" s="4">
        <v>7719.95</v>
      </c>
    </row>
    <row r="6133" spans="1:7" customFormat="1" x14ac:dyDescent="0.25">
      <c r="F6133" s="2"/>
      <c r="G6133" s="2"/>
    </row>
    <row r="6134" spans="1:7" x14ac:dyDescent="0.25">
      <c r="A6134" s="3"/>
      <c r="B6134" s="5"/>
      <c r="C6134" s="5"/>
      <c r="D6134" s="5" t="s">
        <v>35</v>
      </c>
      <c r="E6134" s="3"/>
      <c r="F6134" s="4"/>
      <c r="G6134" s="4">
        <v>87459.95</v>
      </c>
    </row>
    <row r="6135" spans="1:7" x14ac:dyDescent="0.25">
      <c r="A6135" s="3"/>
      <c r="B6135" s="5"/>
      <c r="C6135" s="5"/>
      <c r="D6135" s="5" t="s">
        <v>36</v>
      </c>
      <c r="E6135" s="3"/>
      <c r="F6135" s="4"/>
      <c r="G6135" s="4">
        <v>437299.75</v>
      </c>
    </row>
    <row r="6136" spans="1:7" x14ac:dyDescent="0.25">
      <c r="A6136" s="6" t="s">
        <v>964</v>
      </c>
      <c r="B6136" s="6" t="s">
        <v>965</v>
      </c>
      <c r="C6136" s="6"/>
      <c r="D6136" s="6" t="s">
        <v>98</v>
      </c>
      <c r="E6136" s="7">
        <v>1</v>
      </c>
      <c r="F6136" s="7"/>
      <c r="G6136" s="7"/>
    </row>
    <row r="6137" spans="1:7" customFormat="1" x14ac:dyDescent="0.25">
      <c r="F6137" s="2"/>
      <c r="G6137" s="2"/>
    </row>
    <row r="6138" spans="1:7" x14ac:dyDescent="0.25">
      <c r="A6138" s="3"/>
      <c r="B6138" s="3"/>
      <c r="C6138" s="3"/>
      <c r="D6138" s="3"/>
      <c r="E6138" s="3"/>
      <c r="F6138" s="4"/>
      <c r="G6138" s="4"/>
    </row>
    <row r="6139" spans="1:7" x14ac:dyDescent="0.25">
      <c r="A6139" s="12" t="s">
        <v>5</v>
      </c>
      <c r="B6139" s="12" t="s">
        <v>6</v>
      </c>
      <c r="C6139" s="12"/>
      <c r="D6139" s="8" t="s">
        <v>7</v>
      </c>
      <c r="E6139" s="8" t="s">
        <v>8</v>
      </c>
      <c r="F6139" s="9" t="s">
        <v>4</v>
      </c>
      <c r="G6139" s="9" t="s">
        <v>1205</v>
      </c>
    </row>
    <row r="6140" spans="1:7" x14ac:dyDescent="0.25">
      <c r="F6140" s="8" t="s">
        <v>9</v>
      </c>
      <c r="G6140" s="8" t="s">
        <v>9</v>
      </c>
    </row>
    <row r="6141" spans="1:7" customFormat="1" x14ac:dyDescent="0.25">
      <c r="F6141" s="2"/>
      <c r="G6141" s="2"/>
    </row>
    <row r="6142" spans="1:7" customFormat="1" x14ac:dyDescent="0.25">
      <c r="A6142" t="s">
        <v>966</v>
      </c>
      <c r="B6142" t="s">
        <v>965</v>
      </c>
      <c r="D6142" t="s">
        <v>59</v>
      </c>
      <c r="E6142">
        <v>21</v>
      </c>
      <c r="F6142" s="2"/>
      <c r="G6142" s="2"/>
    </row>
    <row r="6143" spans="1:7" customFormat="1" x14ac:dyDescent="0.25">
      <c r="A6143" t="s">
        <v>111</v>
      </c>
      <c r="B6143" t="s">
        <v>112</v>
      </c>
      <c r="D6143" t="s">
        <v>14</v>
      </c>
      <c r="E6143">
        <v>52.5</v>
      </c>
      <c r="F6143" s="2"/>
      <c r="G6143" s="2"/>
    </row>
    <row r="6144" spans="1:7" customFormat="1" x14ac:dyDescent="0.25">
      <c r="A6144" t="s">
        <v>113</v>
      </c>
      <c r="B6144" t="s">
        <v>114</v>
      </c>
      <c r="D6144" t="s">
        <v>14</v>
      </c>
      <c r="E6144">
        <v>52.5</v>
      </c>
      <c r="F6144" s="2">
        <v>5418</v>
      </c>
      <c r="G6144" s="2">
        <v>284445</v>
      </c>
    </row>
    <row r="6145" spans="1:7" customFormat="1" x14ac:dyDescent="0.25">
      <c r="A6145" t="s">
        <v>54</v>
      </c>
      <c r="B6145" t="s">
        <v>55</v>
      </c>
      <c r="D6145" t="s">
        <v>56</v>
      </c>
      <c r="E6145">
        <v>52.5</v>
      </c>
      <c r="F6145" s="2">
        <v>1543.99</v>
      </c>
      <c r="G6145" s="2">
        <v>81059.48</v>
      </c>
    </row>
    <row r="6146" spans="1:7" customFormat="1" x14ac:dyDescent="0.25">
      <c r="A6146" t="s">
        <v>967</v>
      </c>
      <c r="B6146" t="s">
        <v>968</v>
      </c>
      <c r="D6146" t="s">
        <v>79</v>
      </c>
      <c r="E6146">
        <v>21</v>
      </c>
      <c r="F6146" s="2">
        <v>15500</v>
      </c>
      <c r="G6146" s="2">
        <v>325500</v>
      </c>
    </row>
    <row r="6147" spans="1:7" customFormat="1" x14ac:dyDescent="0.25">
      <c r="F6147" s="2"/>
      <c r="G6147" s="2"/>
    </row>
    <row r="6148" spans="1:7" x14ac:dyDescent="0.25">
      <c r="A6148" s="3"/>
      <c r="B6148" s="3"/>
      <c r="C6148" s="3"/>
      <c r="D6148" s="5" t="s">
        <v>31</v>
      </c>
      <c r="E6148" s="3"/>
      <c r="F6148" s="4"/>
      <c r="G6148" s="4">
        <v>325500</v>
      </c>
    </row>
    <row r="6149" spans="1:7" x14ac:dyDescent="0.25">
      <c r="A6149" s="3"/>
      <c r="B6149" s="3"/>
      <c r="C6149" s="3"/>
      <c r="D6149" s="5" t="s">
        <v>32</v>
      </c>
      <c r="E6149" s="3"/>
      <c r="F6149" s="4"/>
      <c r="G6149" s="4">
        <v>284445</v>
      </c>
    </row>
    <row r="6150" spans="1:7" x14ac:dyDescent="0.25">
      <c r="A6150" s="3"/>
      <c r="B6150" s="3"/>
      <c r="C6150" s="3"/>
      <c r="D6150" s="5" t="s">
        <v>33</v>
      </c>
      <c r="E6150" s="3"/>
      <c r="F6150" s="4"/>
      <c r="G6150" s="4">
        <v>81059.48</v>
      </c>
    </row>
    <row r="6151" spans="1:7" customFormat="1" x14ac:dyDescent="0.25">
      <c r="F6151" s="2"/>
      <c r="G6151" s="2"/>
    </row>
    <row r="6152" spans="1:7" x14ac:dyDescent="0.25">
      <c r="A6152" s="3"/>
      <c r="B6152" s="5"/>
      <c r="C6152" s="5"/>
      <c r="D6152" s="5" t="s">
        <v>35</v>
      </c>
      <c r="E6152" s="3"/>
      <c r="F6152" s="4"/>
      <c r="G6152" s="4">
        <v>691004.58</v>
      </c>
    </row>
    <row r="6153" spans="1:7" x14ac:dyDescent="0.25">
      <c r="A6153" s="3"/>
      <c r="B6153" s="5"/>
      <c r="C6153" s="5"/>
      <c r="D6153" s="5" t="s">
        <v>36</v>
      </c>
      <c r="E6153" s="3"/>
      <c r="F6153" s="4"/>
      <c r="G6153" s="4">
        <v>691004.58</v>
      </c>
    </row>
    <row r="6154" spans="1:7" x14ac:dyDescent="0.25">
      <c r="A6154" s="6" t="s">
        <v>969</v>
      </c>
      <c r="B6154" s="6" t="s">
        <v>970</v>
      </c>
      <c r="C6154" s="6"/>
      <c r="D6154" s="6" t="s">
        <v>88</v>
      </c>
      <c r="E6154" s="7">
        <v>15</v>
      </c>
      <c r="F6154" s="7"/>
      <c r="G6154" s="7"/>
    </row>
    <row r="6155" spans="1:7" customFormat="1" x14ac:dyDescent="0.25">
      <c r="F6155" s="2"/>
      <c r="G6155" s="2"/>
    </row>
    <row r="6156" spans="1:7" x14ac:dyDescent="0.25">
      <c r="A6156" s="3"/>
      <c r="B6156" s="3"/>
      <c r="C6156" s="3"/>
      <c r="D6156" s="3"/>
      <c r="E6156" s="3"/>
      <c r="F6156" s="4"/>
      <c r="G6156" s="4"/>
    </row>
    <row r="6157" spans="1:7" x14ac:dyDescent="0.25">
      <c r="A6157" s="12" t="s">
        <v>5</v>
      </c>
      <c r="B6157" s="12" t="s">
        <v>6</v>
      </c>
      <c r="C6157" s="12"/>
      <c r="D6157" s="8" t="s">
        <v>7</v>
      </c>
      <c r="E6157" s="8" t="s">
        <v>8</v>
      </c>
      <c r="F6157" s="9" t="s">
        <v>4</v>
      </c>
      <c r="G6157" s="9" t="s">
        <v>1205</v>
      </c>
    </row>
    <row r="6158" spans="1:7" x14ac:dyDescent="0.25">
      <c r="F6158" s="8" t="s">
        <v>9</v>
      </c>
      <c r="G6158" s="8" t="s">
        <v>9</v>
      </c>
    </row>
    <row r="6159" spans="1:7" customFormat="1" x14ac:dyDescent="0.25">
      <c r="F6159" s="2"/>
      <c r="G6159" s="2"/>
    </row>
    <row r="6160" spans="1:7" customFormat="1" x14ac:dyDescent="0.25">
      <c r="A6160" t="s">
        <v>971</v>
      </c>
      <c r="B6160" t="s">
        <v>972</v>
      </c>
      <c r="D6160" t="s">
        <v>88</v>
      </c>
      <c r="E6160">
        <v>1</v>
      </c>
      <c r="F6160" s="2">
        <v>65000</v>
      </c>
      <c r="G6160" s="2">
        <v>65000</v>
      </c>
    </row>
    <row r="6161" spans="1:7" customFormat="1" x14ac:dyDescent="0.25">
      <c r="F6161" s="2"/>
      <c r="G6161" s="2"/>
    </row>
    <row r="6162" spans="1:7" x14ac:dyDescent="0.25">
      <c r="A6162" s="3"/>
      <c r="B6162" s="3"/>
      <c r="C6162" s="3"/>
      <c r="D6162" s="5" t="s">
        <v>34</v>
      </c>
      <c r="E6162" s="3"/>
      <c r="F6162" s="4"/>
      <c r="G6162" s="4">
        <v>65000</v>
      </c>
    </row>
    <row r="6163" spans="1:7" customFormat="1" x14ac:dyDescent="0.25">
      <c r="F6163" s="2"/>
      <c r="G6163" s="2"/>
    </row>
    <row r="6164" spans="1:7" x14ac:dyDescent="0.25">
      <c r="A6164" s="3"/>
      <c r="B6164" s="5"/>
      <c r="C6164" s="5"/>
      <c r="D6164" s="5" t="s">
        <v>35</v>
      </c>
      <c r="E6164" s="3"/>
      <c r="F6164" s="4"/>
      <c r="G6164" s="4">
        <v>65000</v>
      </c>
    </row>
    <row r="6165" spans="1:7" x14ac:dyDescent="0.25">
      <c r="A6165" s="3"/>
      <c r="B6165" s="5"/>
      <c r="C6165" s="5"/>
      <c r="D6165" s="5" t="s">
        <v>36</v>
      </c>
      <c r="E6165" s="3"/>
      <c r="F6165" s="4"/>
      <c r="G6165" s="4">
        <v>975000</v>
      </c>
    </row>
    <row r="6166" spans="1:7" x14ac:dyDescent="0.25">
      <c r="A6166" s="6" t="s">
        <v>973</v>
      </c>
      <c r="B6166" s="6" t="s">
        <v>974</v>
      </c>
      <c r="C6166" s="6"/>
      <c r="D6166" s="6" t="s">
        <v>88</v>
      </c>
      <c r="E6166" s="7">
        <v>70</v>
      </c>
      <c r="F6166" s="7"/>
      <c r="G6166" s="7"/>
    </row>
    <row r="6167" spans="1:7" customFormat="1" x14ac:dyDescent="0.25">
      <c r="F6167" s="2"/>
      <c r="G6167" s="2"/>
    </row>
    <row r="6168" spans="1:7" x14ac:dyDescent="0.25">
      <c r="A6168" s="3"/>
      <c r="B6168" s="3"/>
      <c r="C6168" s="3"/>
      <c r="D6168" s="3"/>
      <c r="E6168" s="3"/>
      <c r="F6168" s="4"/>
      <c r="G6168" s="4"/>
    </row>
    <row r="6169" spans="1:7" x14ac:dyDescent="0.25">
      <c r="A6169" s="12" t="s">
        <v>5</v>
      </c>
      <c r="B6169" s="12" t="s">
        <v>6</v>
      </c>
      <c r="C6169" s="12"/>
      <c r="D6169" s="8" t="s">
        <v>7</v>
      </c>
      <c r="E6169" s="8" t="s">
        <v>8</v>
      </c>
      <c r="F6169" s="9" t="s">
        <v>4</v>
      </c>
      <c r="G6169" s="9" t="s">
        <v>1205</v>
      </c>
    </row>
    <row r="6170" spans="1:7" x14ac:dyDescent="0.25">
      <c r="F6170" s="8" t="s">
        <v>9</v>
      </c>
      <c r="G6170" s="8" t="s">
        <v>9</v>
      </c>
    </row>
    <row r="6171" spans="1:7" customFormat="1" x14ac:dyDescent="0.25">
      <c r="F6171" s="2"/>
      <c r="G6171" s="2"/>
    </row>
    <row r="6172" spans="1:7" customFormat="1" x14ac:dyDescent="0.25">
      <c r="A6172" t="s">
        <v>975</v>
      </c>
      <c r="B6172" t="s">
        <v>976</v>
      </c>
      <c r="D6172" t="s">
        <v>88</v>
      </c>
      <c r="E6172">
        <v>1</v>
      </c>
      <c r="F6172" s="2">
        <v>179000</v>
      </c>
      <c r="G6172" s="2">
        <v>179000</v>
      </c>
    </row>
    <row r="6173" spans="1:7" customFormat="1" x14ac:dyDescent="0.25">
      <c r="F6173" s="2"/>
      <c r="G6173" s="2"/>
    </row>
    <row r="6174" spans="1:7" x14ac:dyDescent="0.25">
      <c r="A6174" s="3"/>
      <c r="B6174" s="3"/>
      <c r="C6174" s="3"/>
      <c r="D6174" s="5" t="s">
        <v>34</v>
      </c>
      <c r="E6174" s="3"/>
      <c r="F6174" s="4"/>
      <c r="G6174" s="4">
        <v>179000</v>
      </c>
    </row>
    <row r="6175" spans="1:7" customFormat="1" x14ac:dyDescent="0.25">
      <c r="F6175" s="2"/>
      <c r="G6175" s="2"/>
    </row>
    <row r="6176" spans="1:7" x14ac:dyDescent="0.25">
      <c r="A6176" s="3"/>
      <c r="B6176" s="5"/>
      <c r="C6176" s="5"/>
      <c r="D6176" s="5" t="s">
        <v>35</v>
      </c>
      <c r="E6176" s="3"/>
      <c r="F6176" s="4"/>
      <c r="G6176" s="4">
        <v>179000</v>
      </c>
    </row>
    <row r="6177" spans="1:7" x14ac:dyDescent="0.25">
      <c r="A6177" s="3"/>
      <c r="B6177" s="5"/>
      <c r="C6177" s="5"/>
      <c r="D6177" s="5" t="s">
        <v>36</v>
      </c>
      <c r="E6177" s="3"/>
      <c r="F6177" s="4"/>
      <c r="G6177" s="4">
        <v>12530000</v>
      </c>
    </row>
    <row r="6178" spans="1:7" x14ac:dyDescent="0.25">
      <c r="A6178" s="6" t="s">
        <v>977</v>
      </c>
      <c r="B6178" s="6" t="s">
        <v>974</v>
      </c>
      <c r="C6178" s="6"/>
      <c r="D6178" s="6" t="s">
        <v>88</v>
      </c>
      <c r="E6178" s="7">
        <v>85</v>
      </c>
      <c r="F6178" s="7"/>
      <c r="G6178" s="7"/>
    </row>
    <row r="6179" spans="1:7" customFormat="1" x14ac:dyDescent="0.25">
      <c r="F6179" s="2"/>
      <c r="G6179" s="2"/>
    </row>
    <row r="6180" spans="1:7" x14ac:dyDescent="0.25">
      <c r="A6180" s="3"/>
      <c r="B6180" s="3"/>
      <c r="C6180" s="3"/>
      <c r="D6180" s="3"/>
      <c r="E6180" s="3"/>
      <c r="F6180" s="4"/>
      <c r="G6180" s="4"/>
    </row>
    <row r="6181" spans="1:7" x14ac:dyDescent="0.25">
      <c r="A6181" s="12" t="s">
        <v>5</v>
      </c>
      <c r="B6181" s="12" t="s">
        <v>6</v>
      </c>
      <c r="C6181" s="12"/>
      <c r="D6181" s="8" t="s">
        <v>7</v>
      </c>
      <c r="E6181" s="8" t="s">
        <v>8</v>
      </c>
      <c r="F6181" s="9" t="s">
        <v>4</v>
      </c>
      <c r="G6181" s="9" t="s">
        <v>1205</v>
      </c>
    </row>
    <row r="6182" spans="1:7" x14ac:dyDescent="0.25">
      <c r="F6182" s="8" t="s">
        <v>9</v>
      </c>
      <c r="G6182" s="8" t="s">
        <v>9</v>
      </c>
    </row>
    <row r="6183" spans="1:7" customFormat="1" x14ac:dyDescent="0.25">
      <c r="F6183" s="2"/>
      <c r="G6183" s="2"/>
    </row>
    <row r="6184" spans="1:7" customFormat="1" x14ac:dyDescent="0.25">
      <c r="A6184" t="s">
        <v>975</v>
      </c>
      <c r="B6184" t="s">
        <v>976</v>
      </c>
      <c r="D6184" t="s">
        <v>88</v>
      </c>
      <c r="E6184">
        <v>1</v>
      </c>
      <c r="F6184" s="2">
        <v>179000</v>
      </c>
      <c r="G6184" s="2">
        <v>179000</v>
      </c>
    </row>
    <row r="6185" spans="1:7" customFormat="1" x14ac:dyDescent="0.25">
      <c r="F6185" s="2"/>
      <c r="G6185" s="2"/>
    </row>
    <row r="6186" spans="1:7" x14ac:dyDescent="0.25">
      <c r="A6186" s="3"/>
      <c r="B6186" s="3"/>
      <c r="C6186" s="3"/>
      <c r="D6186" s="5" t="s">
        <v>34</v>
      </c>
      <c r="E6186" s="3"/>
      <c r="F6186" s="4"/>
      <c r="G6186" s="4">
        <v>179000</v>
      </c>
    </row>
    <row r="6187" spans="1:7" customFormat="1" x14ac:dyDescent="0.25">
      <c r="F6187" s="2"/>
      <c r="G6187" s="2"/>
    </row>
    <row r="6188" spans="1:7" x14ac:dyDescent="0.25">
      <c r="A6188" s="3"/>
      <c r="B6188" s="5"/>
      <c r="C6188" s="5"/>
      <c r="D6188" s="5" t="s">
        <v>35</v>
      </c>
      <c r="E6188" s="3"/>
      <c r="F6188" s="4"/>
      <c r="G6188" s="4">
        <v>179000</v>
      </c>
    </row>
    <row r="6189" spans="1:7" x14ac:dyDescent="0.25">
      <c r="A6189" s="3"/>
      <c r="B6189" s="5"/>
      <c r="C6189" s="5"/>
      <c r="D6189" s="5" t="s">
        <v>36</v>
      </c>
      <c r="E6189" s="3"/>
      <c r="F6189" s="4"/>
      <c r="G6189" s="4">
        <v>15215000</v>
      </c>
    </row>
    <row r="6190" spans="1:7" x14ac:dyDescent="0.25">
      <c r="A6190" s="6" t="s">
        <v>978</v>
      </c>
      <c r="B6190" s="6" t="s">
        <v>979</v>
      </c>
      <c r="C6190" s="6"/>
      <c r="D6190" s="6" t="s">
        <v>88</v>
      </c>
      <c r="E6190" s="7">
        <v>650</v>
      </c>
      <c r="F6190" s="7"/>
      <c r="G6190" s="7"/>
    </row>
    <row r="6191" spans="1:7" customFormat="1" x14ac:dyDescent="0.25">
      <c r="F6191" s="2"/>
      <c r="G6191" s="2"/>
    </row>
    <row r="6192" spans="1:7" x14ac:dyDescent="0.25">
      <c r="A6192" s="3"/>
      <c r="B6192" s="3"/>
      <c r="C6192" s="3"/>
      <c r="D6192" s="3"/>
      <c r="E6192" s="3"/>
      <c r="F6192" s="4"/>
      <c r="G6192" s="4"/>
    </row>
    <row r="6193" spans="1:7" x14ac:dyDescent="0.25">
      <c r="A6193" s="12" t="s">
        <v>5</v>
      </c>
      <c r="B6193" s="12" t="s">
        <v>6</v>
      </c>
      <c r="C6193" s="12"/>
      <c r="D6193" s="8" t="s">
        <v>7</v>
      </c>
      <c r="E6193" s="8" t="s">
        <v>8</v>
      </c>
      <c r="F6193" s="9" t="s">
        <v>4</v>
      </c>
      <c r="G6193" s="9" t="s">
        <v>1205</v>
      </c>
    </row>
    <row r="6194" spans="1:7" x14ac:dyDescent="0.25">
      <c r="F6194" s="8" t="s">
        <v>9</v>
      </c>
      <c r="G6194" s="8" t="s">
        <v>9</v>
      </c>
    </row>
    <row r="6195" spans="1:7" customFormat="1" x14ac:dyDescent="0.25">
      <c r="F6195" s="2"/>
      <c r="G6195" s="2"/>
    </row>
    <row r="6196" spans="1:7" customFormat="1" x14ac:dyDescent="0.25">
      <c r="A6196" t="s">
        <v>980</v>
      </c>
      <c r="B6196" t="s">
        <v>979</v>
      </c>
      <c r="D6196" t="s">
        <v>88</v>
      </c>
      <c r="E6196">
        <v>1</v>
      </c>
      <c r="F6196" s="2"/>
      <c r="G6196" s="2"/>
    </row>
    <row r="6197" spans="1:7" customFormat="1" x14ac:dyDescent="0.25">
      <c r="A6197" t="s">
        <v>111</v>
      </c>
      <c r="B6197" t="s">
        <v>112</v>
      </c>
      <c r="D6197" t="s">
        <v>14</v>
      </c>
      <c r="E6197">
        <v>0.45</v>
      </c>
      <c r="F6197" s="2"/>
      <c r="G6197" s="2"/>
    </row>
    <row r="6198" spans="1:7" customFormat="1" x14ac:dyDescent="0.25">
      <c r="A6198" t="s">
        <v>113</v>
      </c>
      <c r="B6198" t="s">
        <v>114</v>
      </c>
      <c r="D6198" t="s">
        <v>14</v>
      </c>
      <c r="E6198">
        <v>0.45</v>
      </c>
      <c r="F6198" s="2">
        <v>5418</v>
      </c>
      <c r="G6198" s="2">
        <v>2438.1</v>
      </c>
    </row>
    <row r="6199" spans="1:7" customFormat="1" x14ac:dyDescent="0.25">
      <c r="A6199" t="s">
        <v>54</v>
      </c>
      <c r="B6199" t="s">
        <v>55</v>
      </c>
      <c r="D6199" t="s">
        <v>56</v>
      </c>
      <c r="E6199">
        <v>0.45</v>
      </c>
      <c r="F6199" s="2">
        <v>1543.99</v>
      </c>
      <c r="G6199" s="2">
        <v>694.8</v>
      </c>
    </row>
    <row r="6200" spans="1:7" customFormat="1" x14ac:dyDescent="0.25">
      <c r="A6200" t="s">
        <v>981</v>
      </c>
      <c r="B6200" t="s">
        <v>982</v>
      </c>
      <c r="D6200" t="s">
        <v>983</v>
      </c>
      <c r="E6200">
        <v>0.05</v>
      </c>
      <c r="F6200" s="2">
        <v>18500</v>
      </c>
      <c r="G6200" s="2">
        <v>925</v>
      </c>
    </row>
    <row r="6201" spans="1:7" customFormat="1" x14ac:dyDescent="0.25">
      <c r="A6201" t="s">
        <v>984</v>
      </c>
      <c r="B6201" t="s">
        <v>985</v>
      </c>
      <c r="D6201" t="s">
        <v>983</v>
      </c>
      <c r="E6201">
        <v>0.1</v>
      </c>
      <c r="F6201" s="2">
        <v>3200</v>
      </c>
      <c r="G6201" s="2">
        <v>320</v>
      </c>
    </row>
    <row r="6202" spans="1:7" customFormat="1" x14ac:dyDescent="0.25">
      <c r="A6202" t="s">
        <v>986</v>
      </c>
      <c r="B6202" t="s">
        <v>987</v>
      </c>
      <c r="D6202" t="s">
        <v>30</v>
      </c>
      <c r="E6202">
        <v>1</v>
      </c>
      <c r="F6202" s="2">
        <v>50</v>
      </c>
      <c r="G6202" s="2">
        <v>50</v>
      </c>
    </row>
    <row r="6203" spans="1:7" customFormat="1" x14ac:dyDescent="0.25">
      <c r="F6203" s="2"/>
      <c r="G6203" s="2"/>
    </row>
    <row r="6204" spans="1:7" x14ac:dyDescent="0.25">
      <c r="A6204" s="3"/>
      <c r="B6204" s="3"/>
      <c r="C6204" s="3"/>
      <c r="D6204" s="5" t="s">
        <v>31</v>
      </c>
      <c r="E6204" s="3"/>
      <c r="F6204" s="4"/>
      <c r="G6204" s="4">
        <v>1295</v>
      </c>
    </row>
    <row r="6205" spans="1:7" x14ac:dyDescent="0.25">
      <c r="A6205" s="3"/>
      <c r="B6205" s="3"/>
      <c r="C6205" s="3"/>
      <c r="D6205" s="5" t="s">
        <v>32</v>
      </c>
      <c r="E6205" s="3"/>
      <c r="F6205" s="4"/>
      <c r="G6205" s="4">
        <v>2438.1</v>
      </c>
    </row>
    <row r="6206" spans="1:7" x14ac:dyDescent="0.25">
      <c r="A6206" s="3"/>
      <c r="B6206" s="3"/>
      <c r="C6206" s="3"/>
      <c r="D6206" s="5" t="s">
        <v>33</v>
      </c>
      <c r="E6206" s="3"/>
      <c r="F6206" s="4"/>
      <c r="G6206" s="4">
        <v>694.8</v>
      </c>
    </row>
    <row r="6207" spans="1:7" customFormat="1" x14ac:dyDescent="0.25">
      <c r="F6207" s="2"/>
      <c r="G6207" s="2"/>
    </row>
    <row r="6208" spans="1:7" x14ac:dyDescent="0.25">
      <c r="A6208" s="3"/>
      <c r="B6208" s="5"/>
      <c r="C6208" s="5"/>
      <c r="D6208" s="5" t="s">
        <v>35</v>
      </c>
      <c r="E6208" s="3"/>
      <c r="F6208" s="4"/>
      <c r="G6208" s="4">
        <v>4427.8999999999996</v>
      </c>
    </row>
    <row r="6209" spans="1:7" x14ac:dyDescent="0.25">
      <c r="A6209" s="3"/>
      <c r="B6209" s="5"/>
      <c r="C6209" s="5"/>
      <c r="D6209" s="5" t="s">
        <v>36</v>
      </c>
      <c r="E6209" s="3"/>
      <c r="F6209" s="4"/>
      <c r="G6209" s="4">
        <v>2878135</v>
      </c>
    </row>
    <row r="6210" spans="1:7" x14ac:dyDescent="0.25">
      <c r="A6210" s="6" t="s">
        <v>988</v>
      </c>
      <c r="B6210" s="6" t="s">
        <v>989</v>
      </c>
      <c r="C6210" s="6"/>
      <c r="D6210" s="6" t="s">
        <v>88</v>
      </c>
      <c r="E6210" s="7">
        <v>150</v>
      </c>
      <c r="F6210" s="7"/>
      <c r="G6210" s="7"/>
    </row>
    <row r="6211" spans="1:7" customFormat="1" x14ac:dyDescent="0.25">
      <c r="F6211" s="2"/>
      <c r="G6211" s="2"/>
    </row>
    <row r="6212" spans="1:7" x14ac:dyDescent="0.25">
      <c r="A6212" s="3"/>
      <c r="B6212" s="3"/>
      <c r="C6212" s="3"/>
      <c r="D6212" s="3"/>
      <c r="E6212" s="3"/>
      <c r="F6212" s="4"/>
      <c r="G6212" s="4"/>
    </row>
    <row r="6213" spans="1:7" x14ac:dyDescent="0.25">
      <c r="A6213" s="12" t="s">
        <v>5</v>
      </c>
      <c r="B6213" s="12" t="s">
        <v>6</v>
      </c>
      <c r="C6213" s="12"/>
      <c r="D6213" s="8" t="s">
        <v>7</v>
      </c>
      <c r="E6213" s="8" t="s">
        <v>8</v>
      </c>
      <c r="F6213" s="9" t="s">
        <v>4</v>
      </c>
      <c r="G6213" s="9" t="s">
        <v>1205</v>
      </c>
    </row>
    <row r="6214" spans="1:7" x14ac:dyDescent="0.25">
      <c r="F6214" s="8" t="s">
        <v>9</v>
      </c>
      <c r="G6214" s="8" t="s">
        <v>9</v>
      </c>
    </row>
    <row r="6215" spans="1:7" customFormat="1" x14ac:dyDescent="0.25">
      <c r="F6215" s="2"/>
      <c r="G6215" s="2"/>
    </row>
    <row r="6216" spans="1:7" customFormat="1" x14ac:dyDescent="0.25">
      <c r="A6216" t="s">
        <v>990</v>
      </c>
      <c r="B6216" t="s">
        <v>989</v>
      </c>
      <c r="D6216" t="s">
        <v>88</v>
      </c>
      <c r="E6216">
        <v>1</v>
      </c>
      <c r="F6216" s="2"/>
      <c r="G6216" s="2"/>
    </row>
    <row r="6217" spans="1:7" customFormat="1" x14ac:dyDescent="0.25">
      <c r="A6217" t="s">
        <v>111</v>
      </c>
      <c r="B6217" t="s">
        <v>112</v>
      </c>
      <c r="D6217" t="s">
        <v>14</v>
      </c>
      <c r="E6217">
        <v>0.45</v>
      </c>
      <c r="F6217" s="2"/>
      <c r="G6217" s="2"/>
    </row>
    <row r="6218" spans="1:7" customFormat="1" x14ac:dyDescent="0.25">
      <c r="A6218" t="s">
        <v>113</v>
      </c>
      <c r="B6218" t="s">
        <v>114</v>
      </c>
      <c r="D6218" t="s">
        <v>14</v>
      </c>
      <c r="E6218">
        <v>0.45</v>
      </c>
      <c r="F6218" s="2">
        <v>5418</v>
      </c>
      <c r="G6218" s="2">
        <v>2438.1</v>
      </c>
    </row>
    <row r="6219" spans="1:7" customFormat="1" x14ac:dyDescent="0.25">
      <c r="A6219" t="s">
        <v>54</v>
      </c>
      <c r="B6219" t="s">
        <v>55</v>
      </c>
      <c r="D6219" t="s">
        <v>56</v>
      </c>
      <c r="E6219">
        <v>0.45</v>
      </c>
      <c r="F6219" s="2">
        <v>1543.99</v>
      </c>
      <c r="G6219" s="2">
        <v>694.8</v>
      </c>
    </row>
    <row r="6220" spans="1:7" customFormat="1" x14ac:dyDescent="0.25">
      <c r="A6220" t="s">
        <v>991</v>
      </c>
      <c r="B6220" t="s">
        <v>992</v>
      </c>
      <c r="D6220" t="s">
        <v>983</v>
      </c>
      <c r="E6220">
        <v>0.06</v>
      </c>
      <c r="F6220" s="2">
        <v>22500</v>
      </c>
      <c r="G6220" s="2">
        <v>1350</v>
      </c>
    </row>
    <row r="6221" spans="1:7" customFormat="1" x14ac:dyDescent="0.25">
      <c r="A6221" t="s">
        <v>984</v>
      </c>
      <c r="B6221" t="s">
        <v>985</v>
      </c>
      <c r="D6221" t="s">
        <v>983</v>
      </c>
      <c r="E6221">
        <v>0.1</v>
      </c>
      <c r="F6221" s="2">
        <v>3200</v>
      </c>
      <c r="G6221" s="2">
        <v>320</v>
      </c>
    </row>
    <row r="6222" spans="1:7" customFormat="1" x14ac:dyDescent="0.25">
      <c r="A6222" t="s">
        <v>986</v>
      </c>
      <c r="B6222" t="s">
        <v>987</v>
      </c>
      <c r="D6222" t="s">
        <v>30</v>
      </c>
      <c r="E6222">
        <v>1</v>
      </c>
      <c r="F6222" s="2">
        <v>50</v>
      </c>
      <c r="G6222" s="2">
        <v>50</v>
      </c>
    </row>
    <row r="6223" spans="1:7" customFormat="1" x14ac:dyDescent="0.25">
      <c r="F6223" s="2"/>
      <c r="G6223" s="2"/>
    </row>
    <row r="6224" spans="1:7" x14ac:dyDescent="0.25">
      <c r="A6224" s="3"/>
      <c r="B6224" s="3"/>
      <c r="C6224" s="3"/>
      <c r="D6224" s="5" t="s">
        <v>31</v>
      </c>
      <c r="E6224" s="3"/>
      <c r="F6224" s="4"/>
      <c r="G6224" s="4">
        <v>1720</v>
      </c>
    </row>
    <row r="6225" spans="1:7" x14ac:dyDescent="0.25">
      <c r="A6225" s="3"/>
      <c r="B6225" s="3"/>
      <c r="C6225" s="3"/>
      <c r="D6225" s="5" t="s">
        <v>32</v>
      </c>
      <c r="E6225" s="3"/>
      <c r="F6225" s="4"/>
      <c r="G6225" s="4">
        <v>2438.1</v>
      </c>
    </row>
    <row r="6226" spans="1:7" x14ac:dyDescent="0.25">
      <c r="A6226" s="3"/>
      <c r="B6226" s="3"/>
      <c r="C6226" s="3"/>
      <c r="D6226" s="5" t="s">
        <v>33</v>
      </c>
      <c r="E6226" s="3"/>
      <c r="F6226" s="4"/>
      <c r="G6226" s="4">
        <v>694.8</v>
      </c>
    </row>
    <row r="6227" spans="1:7" customFormat="1" x14ac:dyDescent="0.25">
      <c r="F6227" s="2"/>
      <c r="G6227" s="2"/>
    </row>
    <row r="6228" spans="1:7" x14ac:dyDescent="0.25">
      <c r="A6228" s="3"/>
      <c r="B6228" s="5"/>
      <c r="C6228" s="5"/>
      <c r="D6228" s="5" t="s">
        <v>35</v>
      </c>
      <c r="E6228" s="3"/>
      <c r="F6228" s="4"/>
      <c r="G6228" s="4">
        <v>4852.8999999999996</v>
      </c>
    </row>
    <row r="6229" spans="1:7" x14ac:dyDescent="0.25">
      <c r="A6229" s="3"/>
      <c r="B6229" s="5"/>
      <c r="C6229" s="5"/>
      <c r="D6229" s="5" t="s">
        <v>36</v>
      </c>
      <c r="E6229" s="3"/>
      <c r="F6229" s="4"/>
      <c r="G6229" s="4">
        <v>727935</v>
      </c>
    </row>
    <row r="6230" spans="1:7" x14ac:dyDescent="0.25">
      <c r="A6230" s="6" t="s">
        <v>993</v>
      </c>
      <c r="B6230" s="6" t="s">
        <v>994</v>
      </c>
      <c r="C6230" s="6"/>
      <c r="D6230" s="6" t="s">
        <v>47</v>
      </c>
      <c r="E6230" s="7">
        <v>42</v>
      </c>
      <c r="F6230" s="7"/>
      <c r="G6230" s="7"/>
    </row>
    <row r="6231" spans="1:7" customFormat="1" x14ac:dyDescent="0.25">
      <c r="F6231" s="2"/>
      <c r="G6231" s="2"/>
    </row>
    <row r="6232" spans="1:7" x14ac:dyDescent="0.25">
      <c r="A6232" s="3"/>
      <c r="B6232" s="3"/>
      <c r="C6232" s="3"/>
      <c r="D6232" s="3"/>
      <c r="E6232" s="3"/>
      <c r="F6232" s="4"/>
      <c r="G6232" s="4"/>
    </row>
    <row r="6233" spans="1:7" x14ac:dyDescent="0.25">
      <c r="A6233" s="12" t="s">
        <v>5</v>
      </c>
      <c r="B6233" s="12" t="s">
        <v>6</v>
      </c>
      <c r="C6233" s="12"/>
      <c r="D6233" s="8" t="s">
        <v>7</v>
      </c>
      <c r="E6233" s="8" t="s">
        <v>8</v>
      </c>
      <c r="F6233" s="9" t="s">
        <v>4</v>
      </c>
      <c r="G6233" s="9" t="s">
        <v>1205</v>
      </c>
    </row>
    <row r="6234" spans="1:7" x14ac:dyDescent="0.25">
      <c r="F6234" s="8" t="s">
        <v>9</v>
      </c>
      <c r="G6234" s="8" t="s">
        <v>9</v>
      </c>
    </row>
    <row r="6235" spans="1:7" customFormat="1" x14ac:dyDescent="0.25">
      <c r="F6235" s="2"/>
      <c r="G6235" s="2"/>
    </row>
    <row r="6236" spans="1:7" customFormat="1" x14ac:dyDescent="0.25">
      <c r="A6236" t="s">
        <v>660</v>
      </c>
      <c r="B6236" t="s">
        <v>661</v>
      </c>
      <c r="D6236" t="s">
        <v>47</v>
      </c>
      <c r="E6236">
        <v>1</v>
      </c>
      <c r="F6236" s="2"/>
      <c r="G6236" s="2"/>
    </row>
    <row r="6237" spans="1:7" customFormat="1" x14ac:dyDescent="0.25">
      <c r="A6237" t="s">
        <v>111</v>
      </c>
      <c r="B6237" t="s">
        <v>112</v>
      </c>
      <c r="D6237" t="s">
        <v>14</v>
      </c>
      <c r="E6237">
        <v>0.2</v>
      </c>
      <c r="F6237" s="2"/>
      <c r="G6237" s="2"/>
    </row>
    <row r="6238" spans="1:7" customFormat="1" x14ac:dyDescent="0.25">
      <c r="A6238" t="s">
        <v>113</v>
      </c>
      <c r="B6238" t="s">
        <v>114</v>
      </c>
      <c r="D6238" t="s">
        <v>14</v>
      </c>
      <c r="E6238">
        <v>0.2</v>
      </c>
      <c r="F6238" s="2">
        <v>5418</v>
      </c>
      <c r="G6238" s="2">
        <v>1083.5999999999999</v>
      </c>
    </row>
    <row r="6239" spans="1:7" customFormat="1" x14ac:dyDescent="0.25">
      <c r="A6239" t="s">
        <v>54</v>
      </c>
      <c r="B6239" t="s">
        <v>55</v>
      </c>
      <c r="D6239" t="s">
        <v>56</v>
      </c>
      <c r="E6239">
        <v>0.2</v>
      </c>
      <c r="F6239" s="2">
        <v>1543.99</v>
      </c>
      <c r="G6239" s="2">
        <v>308.8</v>
      </c>
    </row>
    <row r="6240" spans="1:7" customFormat="1" x14ac:dyDescent="0.25">
      <c r="A6240" t="s">
        <v>662</v>
      </c>
      <c r="B6240" t="s">
        <v>663</v>
      </c>
      <c r="D6240" t="s">
        <v>88</v>
      </c>
      <c r="E6240">
        <v>1.05</v>
      </c>
      <c r="F6240" s="2">
        <v>1850</v>
      </c>
      <c r="G6240" s="2">
        <v>1942.5</v>
      </c>
    </row>
    <row r="6241" spans="1:7" customFormat="1" x14ac:dyDescent="0.25">
      <c r="A6241" t="s">
        <v>664</v>
      </c>
      <c r="B6241" t="s">
        <v>665</v>
      </c>
      <c r="D6241" t="s">
        <v>47</v>
      </c>
      <c r="E6241">
        <v>1</v>
      </c>
      <c r="F6241" s="2">
        <v>100</v>
      </c>
      <c r="G6241" s="2">
        <v>100</v>
      </c>
    </row>
    <row r="6242" spans="1:7" customFormat="1" x14ac:dyDescent="0.25">
      <c r="F6242" s="2"/>
      <c r="G6242" s="2"/>
    </row>
    <row r="6243" spans="1:7" x14ac:dyDescent="0.25">
      <c r="A6243" s="3"/>
      <c r="B6243" s="3"/>
      <c r="C6243" s="3"/>
      <c r="D6243" s="5" t="s">
        <v>31</v>
      </c>
      <c r="E6243" s="3"/>
      <c r="F6243" s="4"/>
      <c r="G6243" s="4">
        <v>2042.5</v>
      </c>
    </row>
    <row r="6244" spans="1:7" x14ac:dyDescent="0.25">
      <c r="A6244" s="3"/>
      <c r="B6244" s="3"/>
      <c r="C6244" s="3"/>
      <c r="D6244" s="5" t="s">
        <v>32</v>
      </c>
      <c r="E6244" s="3"/>
      <c r="F6244" s="4"/>
      <c r="G6244" s="4">
        <v>1083.5999999999999</v>
      </c>
    </row>
    <row r="6245" spans="1:7" x14ac:dyDescent="0.25">
      <c r="A6245" s="3"/>
      <c r="B6245" s="3"/>
      <c r="C6245" s="3"/>
      <c r="D6245" s="5" t="s">
        <v>33</v>
      </c>
      <c r="E6245" s="3"/>
      <c r="F6245" s="4"/>
      <c r="G6245" s="4">
        <v>308.8</v>
      </c>
    </row>
    <row r="6246" spans="1:7" customFormat="1" x14ac:dyDescent="0.25">
      <c r="F6246" s="2"/>
      <c r="G6246" s="2"/>
    </row>
    <row r="6247" spans="1:7" x14ac:dyDescent="0.25">
      <c r="A6247" s="3"/>
      <c r="B6247" s="5"/>
      <c r="C6247" s="5"/>
      <c r="D6247" s="5" t="s">
        <v>35</v>
      </c>
      <c r="E6247" s="3"/>
      <c r="F6247" s="4"/>
      <c r="G6247" s="4">
        <v>3434.9</v>
      </c>
    </row>
    <row r="6248" spans="1:7" x14ac:dyDescent="0.25">
      <c r="A6248" s="3"/>
      <c r="B6248" s="5"/>
      <c r="C6248" s="5"/>
      <c r="D6248" s="5" t="s">
        <v>36</v>
      </c>
      <c r="E6248" s="3"/>
      <c r="F6248" s="4"/>
      <c r="G6248" s="4">
        <v>144265.79999999999</v>
      </c>
    </row>
    <row r="6249" spans="1:7" x14ac:dyDescent="0.25">
      <c r="A6249" s="6" t="s">
        <v>995</v>
      </c>
      <c r="B6249" s="6" t="s">
        <v>667</v>
      </c>
      <c r="C6249" s="6"/>
      <c r="D6249" s="6" t="s">
        <v>47</v>
      </c>
      <c r="E6249" s="7">
        <v>42</v>
      </c>
      <c r="F6249" s="7"/>
      <c r="G6249" s="7"/>
    </row>
    <row r="6250" spans="1:7" customFormat="1" x14ac:dyDescent="0.25">
      <c r="F6250" s="2"/>
      <c r="G6250" s="2"/>
    </row>
    <row r="6251" spans="1:7" x14ac:dyDescent="0.25">
      <c r="A6251" s="3"/>
      <c r="B6251" s="3"/>
      <c r="C6251" s="3"/>
      <c r="D6251" s="3"/>
      <c r="E6251" s="3"/>
      <c r="F6251" s="4"/>
      <c r="G6251" s="4"/>
    </row>
    <row r="6252" spans="1:7" x14ac:dyDescent="0.25">
      <c r="A6252" s="12" t="s">
        <v>5</v>
      </c>
      <c r="B6252" s="12" t="s">
        <v>6</v>
      </c>
      <c r="C6252" s="12"/>
      <c r="D6252" s="8" t="s">
        <v>7</v>
      </c>
      <c r="E6252" s="8" t="s">
        <v>8</v>
      </c>
      <c r="F6252" s="9" t="s">
        <v>4</v>
      </c>
      <c r="G6252" s="9" t="s">
        <v>1205</v>
      </c>
    </row>
    <row r="6253" spans="1:7" x14ac:dyDescent="0.25">
      <c r="F6253" s="8" t="s">
        <v>9</v>
      </c>
      <c r="G6253" s="8" t="s">
        <v>9</v>
      </c>
    </row>
    <row r="6254" spans="1:7" customFormat="1" x14ac:dyDescent="0.25">
      <c r="F6254" s="2"/>
      <c r="G6254" s="2"/>
    </row>
    <row r="6255" spans="1:7" customFormat="1" x14ac:dyDescent="0.25">
      <c r="A6255" t="s">
        <v>668</v>
      </c>
      <c r="B6255" t="s">
        <v>669</v>
      </c>
      <c r="D6255" t="s">
        <v>47</v>
      </c>
      <c r="E6255">
        <v>1</v>
      </c>
      <c r="F6255" s="2"/>
      <c r="G6255" s="2"/>
    </row>
    <row r="6256" spans="1:7" customFormat="1" x14ac:dyDescent="0.25">
      <c r="A6256" t="s">
        <v>111</v>
      </c>
      <c r="B6256" t="s">
        <v>112</v>
      </c>
      <c r="D6256" t="s">
        <v>14</v>
      </c>
      <c r="E6256">
        <v>0.7</v>
      </c>
      <c r="F6256" s="2"/>
      <c r="G6256" s="2"/>
    </row>
    <row r="6257" spans="1:7" customFormat="1" x14ac:dyDescent="0.25">
      <c r="A6257" t="s">
        <v>113</v>
      </c>
      <c r="B6257" t="s">
        <v>114</v>
      </c>
      <c r="D6257" t="s">
        <v>14</v>
      </c>
      <c r="E6257">
        <v>0.7</v>
      </c>
      <c r="F6257" s="2">
        <v>5418</v>
      </c>
      <c r="G6257" s="2">
        <v>3792.6</v>
      </c>
    </row>
    <row r="6258" spans="1:7" customFormat="1" x14ac:dyDescent="0.25">
      <c r="A6258" t="s">
        <v>54</v>
      </c>
      <c r="B6258" t="s">
        <v>55</v>
      </c>
      <c r="D6258" t="s">
        <v>56</v>
      </c>
      <c r="E6258">
        <v>0.7</v>
      </c>
      <c r="F6258" s="2">
        <v>1543.99</v>
      </c>
      <c r="G6258" s="2">
        <v>1080.79</v>
      </c>
    </row>
    <row r="6259" spans="1:7" customFormat="1" x14ac:dyDescent="0.25">
      <c r="A6259" t="s">
        <v>670</v>
      </c>
      <c r="B6259" t="s">
        <v>671</v>
      </c>
      <c r="D6259" t="s">
        <v>88</v>
      </c>
      <c r="E6259">
        <v>1.1000000000000001</v>
      </c>
      <c r="F6259" s="2">
        <v>3970</v>
      </c>
      <c r="G6259" s="2">
        <v>4367</v>
      </c>
    </row>
    <row r="6260" spans="1:7" customFormat="1" x14ac:dyDescent="0.25">
      <c r="F6260" s="2"/>
      <c r="G6260" s="2"/>
    </row>
    <row r="6261" spans="1:7" x14ac:dyDescent="0.25">
      <c r="A6261" s="3"/>
      <c r="B6261" s="3"/>
      <c r="C6261" s="3"/>
      <c r="D6261" s="5" t="s">
        <v>31</v>
      </c>
      <c r="E6261" s="3"/>
      <c r="F6261" s="4"/>
      <c r="G6261" s="4">
        <v>4367</v>
      </c>
    </row>
    <row r="6262" spans="1:7" x14ac:dyDescent="0.25">
      <c r="A6262" s="3"/>
      <c r="B6262" s="3"/>
      <c r="C6262" s="3"/>
      <c r="D6262" s="5" t="s">
        <v>32</v>
      </c>
      <c r="E6262" s="3"/>
      <c r="F6262" s="4"/>
      <c r="G6262" s="4">
        <v>3792.6</v>
      </c>
    </row>
    <row r="6263" spans="1:7" x14ac:dyDescent="0.25">
      <c r="A6263" s="3"/>
      <c r="B6263" s="3"/>
      <c r="C6263" s="3"/>
      <c r="D6263" s="5" t="s">
        <v>33</v>
      </c>
      <c r="E6263" s="3"/>
      <c r="F6263" s="4"/>
      <c r="G6263" s="4">
        <v>1080.79</v>
      </c>
    </row>
    <row r="6264" spans="1:7" customFormat="1" x14ac:dyDescent="0.25">
      <c r="F6264" s="2"/>
      <c r="G6264" s="2"/>
    </row>
    <row r="6265" spans="1:7" x14ac:dyDescent="0.25">
      <c r="A6265" s="3"/>
      <c r="B6265" s="5"/>
      <c r="C6265" s="5"/>
      <c r="D6265" s="5" t="s">
        <v>35</v>
      </c>
      <c r="E6265" s="3"/>
      <c r="F6265" s="4"/>
      <c r="G6265" s="4">
        <v>9240.39</v>
      </c>
    </row>
    <row r="6266" spans="1:7" x14ac:dyDescent="0.25">
      <c r="A6266" s="3"/>
      <c r="B6266" s="5"/>
      <c r="C6266" s="5"/>
      <c r="D6266" s="5" t="s">
        <v>36</v>
      </c>
      <c r="E6266" s="3"/>
      <c r="F6266" s="4"/>
      <c r="G6266" s="4">
        <v>388096.38</v>
      </c>
    </row>
    <row r="6267" spans="1:7" x14ac:dyDescent="0.25">
      <c r="A6267" s="6" t="s">
        <v>996</v>
      </c>
      <c r="B6267" s="6" t="s">
        <v>997</v>
      </c>
      <c r="C6267" s="6"/>
      <c r="D6267" s="6" t="s">
        <v>47</v>
      </c>
      <c r="E6267" s="7">
        <v>95</v>
      </c>
      <c r="F6267" s="7"/>
      <c r="G6267" s="7"/>
    </row>
    <row r="6268" spans="1:7" customFormat="1" x14ac:dyDescent="0.25">
      <c r="F6268" s="2"/>
      <c r="G6268" s="2"/>
    </row>
    <row r="6269" spans="1:7" x14ac:dyDescent="0.25">
      <c r="A6269" s="3"/>
      <c r="B6269" s="3"/>
      <c r="C6269" s="3"/>
      <c r="D6269" s="3"/>
      <c r="E6269" s="3"/>
      <c r="F6269" s="4"/>
      <c r="G6269" s="4"/>
    </row>
    <row r="6270" spans="1:7" x14ac:dyDescent="0.25">
      <c r="A6270" s="12" t="s">
        <v>5</v>
      </c>
      <c r="B6270" s="12" t="s">
        <v>6</v>
      </c>
      <c r="C6270" s="12"/>
      <c r="D6270" s="8" t="s">
        <v>7</v>
      </c>
      <c r="E6270" s="8" t="s">
        <v>8</v>
      </c>
      <c r="F6270" s="9" t="s">
        <v>4</v>
      </c>
      <c r="G6270" s="9" t="s">
        <v>1205</v>
      </c>
    </row>
    <row r="6271" spans="1:7" x14ac:dyDescent="0.25">
      <c r="F6271" s="8" t="s">
        <v>9</v>
      </c>
      <c r="G6271" s="8" t="s">
        <v>9</v>
      </c>
    </row>
    <row r="6272" spans="1:7" customFormat="1" x14ac:dyDescent="0.25">
      <c r="F6272" s="2"/>
      <c r="G6272" s="2"/>
    </row>
    <row r="6273" spans="1:7" customFormat="1" x14ac:dyDescent="0.25">
      <c r="A6273" t="s">
        <v>652</v>
      </c>
      <c r="B6273" t="s">
        <v>653</v>
      </c>
      <c r="D6273" t="s">
        <v>47</v>
      </c>
      <c r="E6273">
        <v>1</v>
      </c>
      <c r="F6273" s="2"/>
      <c r="G6273" s="2"/>
    </row>
    <row r="6274" spans="1:7" customFormat="1" x14ac:dyDescent="0.25">
      <c r="A6274" t="s">
        <v>111</v>
      </c>
      <c r="B6274" t="s">
        <v>112</v>
      </c>
      <c r="D6274" t="s">
        <v>14</v>
      </c>
      <c r="E6274">
        <v>0.5</v>
      </c>
      <c r="F6274" s="2"/>
      <c r="G6274" s="2"/>
    </row>
    <row r="6275" spans="1:7" customFormat="1" x14ac:dyDescent="0.25">
      <c r="A6275" t="s">
        <v>113</v>
      </c>
      <c r="B6275" t="s">
        <v>114</v>
      </c>
      <c r="D6275" t="s">
        <v>14</v>
      </c>
      <c r="E6275">
        <v>0.5</v>
      </c>
      <c r="F6275" s="2">
        <v>5418</v>
      </c>
      <c r="G6275" s="2">
        <v>2709</v>
      </c>
    </row>
    <row r="6276" spans="1:7" customFormat="1" x14ac:dyDescent="0.25">
      <c r="A6276" t="s">
        <v>54</v>
      </c>
      <c r="B6276" t="s">
        <v>55</v>
      </c>
      <c r="D6276" t="s">
        <v>56</v>
      </c>
      <c r="E6276">
        <v>0.5</v>
      </c>
      <c r="F6276" s="2">
        <v>1543.99</v>
      </c>
      <c r="G6276" s="2">
        <v>772</v>
      </c>
    </row>
    <row r="6277" spans="1:7" customFormat="1" x14ac:dyDescent="0.25">
      <c r="A6277" t="s">
        <v>654</v>
      </c>
      <c r="B6277" t="s">
        <v>655</v>
      </c>
      <c r="D6277" t="s">
        <v>47</v>
      </c>
      <c r="E6277">
        <v>1</v>
      </c>
      <c r="F6277" s="2">
        <v>3600</v>
      </c>
      <c r="G6277" s="2">
        <v>3600</v>
      </c>
    </row>
    <row r="6278" spans="1:7" customFormat="1" x14ac:dyDescent="0.25">
      <c r="A6278" t="s">
        <v>656</v>
      </c>
      <c r="B6278" t="s">
        <v>657</v>
      </c>
      <c r="D6278" t="s">
        <v>47</v>
      </c>
      <c r="E6278">
        <v>1</v>
      </c>
      <c r="F6278" s="2">
        <v>2150</v>
      </c>
      <c r="G6278" s="2">
        <v>2150</v>
      </c>
    </row>
    <row r="6279" spans="1:7" customFormat="1" x14ac:dyDescent="0.25">
      <c r="F6279" s="2"/>
      <c r="G6279" s="2"/>
    </row>
    <row r="6280" spans="1:7" x14ac:dyDescent="0.25">
      <c r="A6280" s="3"/>
      <c r="B6280" s="3"/>
      <c r="C6280" s="3"/>
      <c r="D6280" s="5" t="s">
        <v>31</v>
      </c>
      <c r="E6280" s="3"/>
      <c r="F6280" s="4"/>
      <c r="G6280" s="4">
        <v>5750</v>
      </c>
    </row>
    <row r="6281" spans="1:7" x14ac:dyDescent="0.25">
      <c r="A6281" s="3"/>
      <c r="B6281" s="3"/>
      <c r="C6281" s="3"/>
      <c r="D6281" s="5" t="s">
        <v>32</v>
      </c>
      <c r="E6281" s="3"/>
      <c r="F6281" s="4"/>
      <c r="G6281" s="4">
        <v>2709</v>
      </c>
    </row>
    <row r="6282" spans="1:7" x14ac:dyDescent="0.25">
      <c r="A6282" s="3"/>
      <c r="B6282" s="3"/>
      <c r="C6282" s="3"/>
      <c r="D6282" s="5" t="s">
        <v>33</v>
      </c>
      <c r="E6282" s="3"/>
      <c r="F6282" s="4"/>
      <c r="G6282" s="4">
        <v>772</v>
      </c>
    </row>
    <row r="6283" spans="1:7" customFormat="1" x14ac:dyDescent="0.25">
      <c r="F6283" s="2"/>
      <c r="G6283" s="2"/>
    </row>
    <row r="6284" spans="1:7" x14ac:dyDescent="0.25">
      <c r="A6284" s="3"/>
      <c r="B6284" s="5"/>
      <c r="C6284" s="5"/>
      <c r="D6284" s="5" t="s">
        <v>35</v>
      </c>
      <c r="E6284" s="3"/>
      <c r="F6284" s="4"/>
      <c r="G6284" s="4">
        <v>9231</v>
      </c>
    </row>
    <row r="6285" spans="1:7" x14ac:dyDescent="0.25">
      <c r="A6285" s="3"/>
      <c r="B6285" s="5"/>
      <c r="C6285" s="5"/>
      <c r="D6285" s="5" t="s">
        <v>36</v>
      </c>
      <c r="E6285" s="3"/>
      <c r="F6285" s="4"/>
      <c r="G6285" s="4">
        <v>876945</v>
      </c>
    </row>
    <row r="6286" spans="1:7" x14ac:dyDescent="0.25">
      <c r="A6286" s="6" t="s">
        <v>998</v>
      </c>
      <c r="B6286" s="6" t="s">
        <v>673</v>
      </c>
      <c r="C6286" s="6"/>
      <c r="D6286" s="6" t="s">
        <v>47</v>
      </c>
      <c r="E6286" s="7">
        <v>40</v>
      </c>
      <c r="F6286" s="7"/>
      <c r="G6286" s="7"/>
    </row>
    <row r="6287" spans="1:7" customFormat="1" x14ac:dyDescent="0.25">
      <c r="F6287" s="2"/>
      <c r="G6287" s="2"/>
    </row>
    <row r="6288" spans="1:7" x14ac:dyDescent="0.25">
      <c r="A6288" s="3"/>
      <c r="B6288" s="3"/>
      <c r="C6288" s="3"/>
      <c r="D6288" s="3"/>
      <c r="E6288" s="3"/>
      <c r="F6288" s="4"/>
      <c r="G6288" s="4"/>
    </row>
    <row r="6289" spans="1:7" x14ac:dyDescent="0.25">
      <c r="A6289" s="12" t="s">
        <v>5</v>
      </c>
      <c r="B6289" s="12" t="s">
        <v>6</v>
      </c>
      <c r="C6289" s="12"/>
      <c r="D6289" s="8" t="s">
        <v>7</v>
      </c>
      <c r="E6289" s="8" t="s">
        <v>8</v>
      </c>
      <c r="F6289" s="9" t="s">
        <v>4</v>
      </c>
      <c r="G6289" s="9" t="s">
        <v>1205</v>
      </c>
    </row>
    <row r="6290" spans="1:7" x14ac:dyDescent="0.25">
      <c r="F6290" s="8" t="s">
        <v>9</v>
      </c>
      <c r="G6290" s="8" t="s">
        <v>9</v>
      </c>
    </row>
    <row r="6291" spans="1:7" customFormat="1" x14ac:dyDescent="0.25">
      <c r="F6291" s="2"/>
      <c r="G6291" s="2"/>
    </row>
    <row r="6292" spans="1:7" customFormat="1" x14ac:dyDescent="0.25">
      <c r="A6292" t="s">
        <v>674</v>
      </c>
      <c r="B6292" t="s">
        <v>675</v>
      </c>
      <c r="D6292" t="s">
        <v>47</v>
      </c>
      <c r="E6292">
        <v>1</v>
      </c>
      <c r="F6292" s="2"/>
      <c r="G6292" s="2"/>
    </row>
    <row r="6293" spans="1:7" customFormat="1" x14ac:dyDescent="0.25">
      <c r="A6293" t="s">
        <v>111</v>
      </c>
      <c r="B6293" t="s">
        <v>112</v>
      </c>
      <c r="D6293" t="s">
        <v>14</v>
      </c>
      <c r="E6293">
        <v>0.4</v>
      </c>
      <c r="F6293" s="2"/>
      <c r="G6293" s="2"/>
    </row>
    <row r="6294" spans="1:7" customFormat="1" x14ac:dyDescent="0.25">
      <c r="A6294" t="s">
        <v>113</v>
      </c>
      <c r="B6294" t="s">
        <v>114</v>
      </c>
      <c r="D6294" t="s">
        <v>14</v>
      </c>
      <c r="E6294">
        <v>0.4</v>
      </c>
      <c r="F6294" s="2">
        <v>5418</v>
      </c>
      <c r="G6294" s="2">
        <v>2167.1999999999998</v>
      </c>
    </row>
    <row r="6295" spans="1:7" customFormat="1" x14ac:dyDescent="0.25">
      <c r="A6295" t="s">
        <v>54</v>
      </c>
      <c r="B6295" t="s">
        <v>55</v>
      </c>
      <c r="D6295" t="s">
        <v>56</v>
      </c>
      <c r="E6295">
        <v>0.4</v>
      </c>
      <c r="F6295" s="2">
        <v>1543.99</v>
      </c>
      <c r="G6295" s="2">
        <v>617.6</v>
      </c>
    </row>
    <row r="6296" spans="1:7" customFormat="1" x14ac:dyDescent="0.25">
      <c r="A6296" t="s">
        <v>676</v>
      </c>
      <c r="B6296" t="s">
        <v>677</v>
      </c>
      <c r="D6296" t="s">
        <v>47</v>
      </c>
      <c r="E6296">
        <v>1</v>
      </c>
      <c r="F6296" s="2">
        <v>11500</v>
      </c>
      <c r="G6296" s="2">
        <v>11500</v>
      </c>
    </row>
    <row r="6297" spans="1:7" customFormat="1" x14ac:dyDescent="0.25">
      <c r="A6297" t="s">
        <v>678</v>
      </c>
      <c r="B6297" t="s">
        <v>679</v>
      </c>
      <c r="D6297" t="s">
        <v>59</v>
      </c>
      <c r="E6297">
        <v>1</v>
      </c>
      <c r="F6297" s="2">
        <v>1500</v>
      </c>
      <c r="G6297" s="2">
        <v>1500</v>
      </c>
    </row>
    <row r="6298" spans="1:7" customFormat="1" x14ac:dyDescent="0.25">
      <c r="A6298" t="s">
        <v>680</v>
      </c>
      <c r="B6298" t="s">
        <v>657</v>
      </c>
      <c r="D6298" t="s">
        <v>47</v>
      </c>
      <c r="E6298">
        <v>1</v>
      </c>
      <c r="F6298" s="2">
        <v>850</v>
      </c>
      <c r="G6298" s="2">
        <v>850</v>
      </c>
    </row>
    <row r="6299" spans="1:7" customFormat="1" x14ac:dyDescent="0.25">
      <c r="F6299" s="2"/>
      <c r="G6299" s="2"/>
    </row>
    <row r="6300" spans="1:7" x14ac:dyDescent="0.25">
      <c r="A6300" s="3"/>
      <c r="B6300" s="3"/>
      <c r="C6300" s="3"/>
      <c r="D6300" s="5" t="s">
        <v>31</v>
      </c>
      <c r="E6300" s="3"/>
      <c r="F6300" s="4"/>
      <c r="G6300" s="4">
        <v>13850</v>
      </c>
    </row>
    <row r="6301" spans="1:7" x14ac:dyDescent="0.25">
      <c r="A6301" s="3"/>
      <c r="B6301" s="3"/>
      <c r="C6301" s="3"/>
      <c r="D6301" s="5" t="s">
        <v>32</v>
      </c>
      <c r="E6301" s="3"/>
      <c r="F6301" s="4"/>
      <c r="G6301" s="4">
        <v>2167.1999999999998</v>
      </c>
    </row>
    <row r="6302" spans="1:7" x14ac:dyDescent="0.25">
      <c r="A6302" s="3"/>
      <c r="B6302" s="3"/>
      <c r="C6302" s="3"/>
      <c r="D6302" s="5" t="s">
        <v>33</v>
      </c>
      <c r="E6302" s="3"/>
      <c r="F6302" s="4"/>
      <c r="G6302" s="4">
        <v>617.6</v>
      </c>
    </row>
    <row r="6303" spans="1:7" customFormat="1" x14ac:dyDescent="0.25">
      <c r="F6303" s="2"/>
      <c r="G6303" s="2"/>
    </row>
    <row r="6304" spans="1:7" x14ac:dyDescent="0.25">
      <c r="A6304" s="3"/>
      <c r="B6304" s="5"/>
      <c r="C6304" s="5"/>
      <c r="D6304" s="5" t="s">
        <v>35</v>
      </c>
      <c r="E6304" s="3"/>
      <c r="F6304" s="4"/>
      <c r="G6304" s="4">
        <v>16634.8</v>
      </c>
    </row>
    <row r="6305" spans="1:7" x14ac:dyDescent="0.25">
      <c r="A6305" s="3"/>
      <c r="B6305" s="5"/>
      <c r="C6305" s="5"/>
      <c r="D6305" s="5" t="s">
        <v>36</v>
      </c>
      <c r="E6305" s="3"/>
      <c r="F6305" s="4"/>
      <c r="G6305" s="4">
        <v>665392</v>
      </c>
    </row>
    <row r="6306" spans="1:7" x14ac:dyDescent="0.25">
      <c r="A6306" s="6" t="s">
        <v>999</v>
      </c>
      <c r="B6306" s="6" t="s">
        <v>1000</v>
      </c>
      <c r="C6306" s="6"/>
      <c r="D6306" s="6" t="s">
        <v>79</v>
      </c>
      <c r="E6306" s="7">
        <v>6</v>
      </c>
      <c r="F6306" s="7"/>
      <c r="G6306" s="7"/>
    </row>
    <row r="6307" spans="1:7" customFormat="1" x14ac:dyDescent="0.25">
      <c r="F6307" s="2"/>
      <c r="G6307" s="2"/>
    </row>
    <row r="6308" spans="1:7" x14ac:dyDescent="0.25">
      <c r="A6308" s="3"/>
      <c r="B6308" s="3"/>
      <c r="C6308" s="3"/>
      <c r="D6308" s="3"/>
      <c r="E6308" s="3"/>
      <c r="F6308" s="4"/>
      <c r="G6308" s="4"/>
    </row>
    <row r="6309" spans="1:7" x14ac:dyDescent="0.25">
      <c r="A6309" s="12" t="s">
        <v>5</v>
      </c>
      <c r="B6309" s="12" t="s">
        <v>6</v>
      </c>
      <c r="C6309" s="12"/>
      <c r="D6309" s="8" t="s">
        <v>7</v>
      </c>
      <c r="E6309" s="8" t="s">
        <v>8</v>
      </c>
      <c r="F6309" s="9" t="s">
        <v>4</v>
      </c>
      <c r="G6309" s="9" t="s">
        <v>1205</v>
      </c>
    </row>
    <row r="6310" spans="1:7" x14ac:dyDescent="0.25">
      <c r="F6310" s="8" t="s">
        <v>9</v>
      </c>
      <c r="G6310" s="8" t="s">
        <v>9</v>
      </c>
    </row>
    <row r="6311" spans="1:7" customFormat="1" x14ac:dyDescent="0.25">
      <c r="F6311" s="2"/>
      <c r="G6311" s="2"/>
    </row>
    <row r="6312" spans="1:7" customFormat="1" x14ac:dyDescent="0.25">
      <c r="A6312" t="s">
        <v>111</v>
      </c>
      <c r="B6312" t="s">
        <v>112</v>
      </c>
      <c r="D6312" t="s">
        <v>14</v>
      </c>
      <c r="E6312">
        <v>4.5</v>
      </c>
      <c r="F6312" s="2"/>
      <c r="G6312" s="2"/>
    </row>
    <row r="6313" spans="1:7" customFormat="1" x14ac:dyDescent="0.25">
      <c r="A6313" t="s">
        <v>113</v>
      </c>
      <c r="B6313" t="s">
        <v>114</v>
      </c>
      <c r="D6313" t="s">
        <v>14</v>
      </c>
      <c r="E6313">
        <v>4.5</v>
      </c>
      <c r="F6313" s="2">
        <v>5418</v>
      </c>
      <c r="G6313" s="2">
        <v>24381</v>
      </c>
    </row>
    <row r="6314" spans="1:7" customFormat="1" x14ac:dyDescent="0.25">
      <c r="A6314" t="s">
        <v>54</v>
      </c>
      <c r="B6314" t="s">
        <v>55</v>
      </c>
      <c r="D6314" t="s">
        <v>56</v>
      </c>
      <c r="E6314">
        <v>4.5</v>
      </c>
      <c r="F6314" s="2">
        <v>1543.99</v>
      </c>
      <c r="G6314" s="2">
        <v>6947.96</v>
      </c>
    </row>
    <row r="6315" spans="1:7" customFormat="1" x14ac:dyDescent="0.25">
      <c r="A6315" t="s">
        <v>1001</v>
      </c>
      <c r="B6315" t="s">
        <v>1002</v>
      </c>
      <c r="D6315" t="s">
        <v>59</v>
      </c>
      <c r="E6315">
        <v>1</v>
      </c>
      <c r="F6315" s="2">
        <v>27500</v>
      </c>
      <c r="G6315" s="2">
        <v>27500</v>
      </c>
    </row>
    <row r="6316" spans="1:7" customFormat="1" x14ac:dyDescent="0.25">
      <c r="A6316" t="s">
        <v>1003</v>
      </c>
      <c r="B6316" t="s">
        <v>1004</v>
      </c>
      <c r="D6316" t="s">
        <v>59</v>
      </c>
      <c r="E6316">
        <v>1</v>
      </c>
      <c r="F6316" s="2">
        <v>28600</v>
      </c>
      <c r="G6316" s="2">
        <v>28600</v>
      </c>
    </row>
    <row r="6317" spans="1:7" customFormat="1" x14ac:dyDescent="0.25">
      <c r="A6317" t="s">
        <v>1005</v>
      </c>
      <c r="B6317" t="s">
        <v>1006</v>
      </c>
      <c r="D6317" t="s">
        <v>59</v>
      </c>
      <c r="E6317">
        <v>1</v>
      </c>
      <c r="F6317" s="2">
        <v>4500</v>
      </c>
      <c r="G6317" s="2">
        <v>4500</v>
      </c>
    </row>
    <row r="6318" spans="1:7" customFormat="1" x14ac:dyDescent="0.25">
      <c r="A6318" t="s">
        <v>1007</v>
      </c>
      <c r="B6318" t="s">
        <v>1008</v>
      </c>
      <c r="D6318" t="s">
        <v>59</v>
      </c>
      <c r="E6318">
        <v>1</v>
      </c>
      <c r="F6318" s="2">
        <v>3800</v>
      </c>
      <c r="G6318" s="2">
        <v>3800</v>
      </c>
    </row>
    <row r="6319" spans="1:7" customFormat="1" x14ac:dyDescent="0.25">
      <c r="F6319" s="2"/>
      <c r="G6319" s="2"/>
    </row>
    <row r="6320" spans="1:7" x14ac:dyDescent="0.25">
      <c r="A6320" s="3"/>
      <c r="B6320" s="3"/>
      <c r="C6320" s="3"/>
      <c r="D6320" s="5" t="s">
        <v>31</v>
      </c>
      <c r="E6320" s="3"/>
      <c r="F6320" s="4"/>
      <c r="G6320" s="4">
        <v>64400</v>
      </c>
    </row>
    <row r="6321" spans="1:7" x14ac:dyDescent="0.25">
      <c r="A6321" s="3"/>
      <c r="B6321" s="3"/>
      <c r="C6321" s="3"/>
      <c r="D6321" s="5" t="s">
        <v>32</v>
      </c>
      <c r="E6321" s="3"/>
      <c r="F6321" s="4"/>
      <c r="G6321" s="4">
        <v>24381</v>
      </c>
    </row>
    <row r="6322" spans="1:7" x14ac:dyDescent="0.25">
      <c r="A6322" s="3"/>
      <c r="B6322" s="3"/>
      <c r="C6322" s="3"/>
      <c r="D6322" s="5" t="s">
        <v>33</v>
      </c>
      <c r="E6322" s="3"/>
      <c r="F6322" s="4"/>
      <c r="G6322" s="4">
        <v>6947.96</v>
      </c>
    </row>
    <row r="6323" spans="1:7" customFormat="1" x14ac:dyDescent="0.25">
      <c r="F6323" s="2"/>
      <c r="G6323" s="2"/>
    </row>
    <row r="6324" spans="1:7" x14ac:dyDescent="0.25">
      <c r="A6324" s="3"/>
      <c r="B6324" s="5"/>
      <c r="C6324" s="5"/>
      <c r="D6324" s="5" t="s">
        <v>35</v>
      </c>
      <c r="E6324" s="3"/>
      <c r="F6324" s="4"/>
      <c r="G6324" s="4">
        <v>95728.960000000006</v>
      </c>
    </row>
    <row r="6325" spans="1:7" x14ac:dyDescent="0.25">
      <c r="A6325" s="3"/>
      <c r="B6325" s="5"/>
      <c r="C6325" s="5"/>
      <c r="D6325" s="5" t="s">
        <v>36</v>
      </c>
      <c r="E6325" s="3"/>
      <c r="F6325" s="4"/>
      <c r="G6325" s="4">
        <v>574373.76</v>
      </c>
    </row>
    <row r="6326" spans="1:7" x14ac:dyDescent="0.25">
      <c r="A6326" s="6" t="s">
        <v>1009</v>
      </c>
      <c r="B6326" s="6" t="s">
        <v>1010</v>
      </c>
      <c r="C6326" s="6"/>
      <c r="D6326" s="6" t="s">
        <v>79</v>
      </c>
      <c r="E6326" s="7">
        <v>3</v>
      </c>
      <c r="F6326" s="7"/>
      <c r="G6326" s="7"/>
    </row>
    <row r="6327" spans="1:7" customFormat="1" x14ac:dyDescent="0.25">
      <c r="F6327" s="2"/>
      <c r="G6327" s="2"/>
    </row>
    <row r="6328" spans="1:7" x14ac:dyDescent="0.25">
      <c r="A6328" s="3"/>
      <c r="B6328" s="3"/>
      <c r="C6328" s="3"/>
      <c r="D6328" s="3"/>
      <c r="E6328" s="3"/>
      <c r="F6328" s="4"/>
      <c r="G6328" s="4"/>
    </row>
    <row r="6329" spans="1:7" x14ac:dyDescent="0.25">
      <c r="A6329" s="12" t="s">
        <v>5</v>
      </c>
      <c r="B6329" s="12" t="s">
        <v>6</v>
      </c>
      <c r="C6329" s="12"/>
      <c r="D6329" s="8" t="s">
        <v>7</v>
      </c>
      <c r="E6329" s="8" t="s">
        <v>8</v>
      </c>
      <c r="F6329" s="9" t="s">
        <v>4</v>
      </c>
      <c r="G6329" s="9" t="s">
        <v>1205</v>
      </c>
    </row>
    <row r="6330" spans="1:7" x14ac:dyDescent="0.25">
      <c r="F6330" s="8" t="s">
        <v>9</v>
      </c>
      <c r="G6330" s="8" t="s">
        <v>9</v>
      </c>
    </row>
    <row r="6331" spans="1:7" customFormat="1" x14ac:dyDescent="0.25">
      <c r="F6331" s="2"/>
      <c r="G6331" s="2"/>
    </row>
    <row r="6332" spans="1:7" customFormat="1" x14ac:dyDescent="0.25">
      <c r="A6332" t="s">
        <v>111</v>
      </c>
      <c r="B6332" t="s">
        <v>112</v>
      </c>
      <c r="D6332" t="s">
        <v>14</v>
      </c>
      <c r="E6332">
        <v>4</v>
      </c>
      <c r="F6332" s="2"/>
      <c r="G6332" s="2"/>
    </row>
    <row r="6333" spans="1:7" customFormat="1" x14ac:dyDescent="0.25">
      <c r="A6333" t="s">
        <v>113</v>
      </c>
      <c r="B6333" t="s">
        <v>114</v>
      </c>
      <c r="D6333" t="s">
        <v>14</v>
      </c>
      <c r="E6333">
        <v>4</v>
      </c>
      <c r="F6333" s="2">
        <v>5418</v>
      </c>
      <c r="G6333" s="2">
        <v>21672</v>
      </c>
    </row>
    <row r="6334" spans="1:7" customFormat="1" x14ac:dyDescent="0.25">
      <c r="A6334" t="s">
        <v>54</v>
      </c>
      <c r="B6334" t="s">
        <v>55</v>
      </c>
      <c r="D6334" t="s">
        <v>56</v>
      </c>
      <c r="E6334">
        <v>4</v>
      </c>
      <c r="F6334" s="2">
        <v>1543.99</v>
      </c>
      <c r="G6334" s="2">
        <v>6175.96</v>
      </c>
    </row>
    <row r="6335" spans="1:7" customFormat="1" x14ac:dyDescent="0.25">
      <c r="A6335" t="s">
        <v>1011</v>
      </c>
      <c r="B6335" t="s">
        <v>1012</v>
      </c>
      <c r="D6335" t="s">
        <v>59</v>
      </c>
      <c r="E6335">
        <v>1</v>
      </c>
      <c r="F6335" s="2">
        <v>17500</v>
      </c>
      <c r="G6335" s="2">
        <v>17500</v>
      </c>
    </row>
    <row r="6336" spans="1:7" customFormat="1" x14ac:dyDescent="0.25">
      <c r="A6336" t="s">
        <v>1013</v>
      </c>
      <c r="B6336" t="s">
        <v>1014</v>
      </c>
      <c r="D6336" t="s">
        <v>59</v>
      </c>
      <c r="E6336">
        <v>1</v>
      </c>
      <c r="F6336" s="2">
        <v>3200</v>
      </c>
      <c r="G6336" s="2">
        <v>3200</v>
      </c>
    </row>
    <row r="6337" spans="1:7" customFormat="1" x14ac:dyDescent="0.25">
      <c r="F6337" s="2"/>
      <c r="G6337" s="2"/>
    </row>
    <row r="6338" spans="1:7" x14ac:dyDescent="0.25">
      <c r="A6338" s="3"/>
      <c r="B6338" s="3"/>
      <c r="C6338" s="3"/>
      <c r="D6338" s="5" t="s">
        <v>31</v>
      </c>
      <c r="E6338" s="3"/>
      <c r="F6338" s="4"/>
      <c r="G6338" s="4">
        <v>20700</v>
      </c>
    </row>
    <row r="6339" spans="1:7" x14ac:dyDescent="0.25">
      <c r="A6339" s="3"/>
      <c r="B6339" s="3"/>
      <c r="C6339" s="3"/>
      <c r="D6339" s="5" t="s">
        <v>32</v>
      </c>
      <c r="E6339" s="3"/>
      <c r="F6339" s="4"/>
      <c r="G6339" s="4">
        <v>21672</v>
      </c>
    </row>
    <row r="6340" spans="1:7" x14ac:dyDescent="0.25">
      <c r="A6340" s="3"/>
      <c r="B6340" s="3"/>
      <c r="C6340" s="3"/>
      <c r="D6340" s="5" t="s">
        <v>33</v>
      </c>
      <c r="E6340" s="3"/>
      <c r="F6340" s="4"/>
      <c r="G6340" s="4">
        <v>6175.96</v>
      </c>
    </row>
    <row r="6341" spans="1:7" customFormat="1" x14ac:dyDescent="0.25">
      <c r="F6341" s="2"/>
      <c r="G6341" s="2"/>
    </row>
    <row r="6342" spans="1:7" x14ac:dyDescent="0.25">
      <c r="A6342" s="3"/>
      <c r="B6342" s="5"/>
      <c r="C6342" s="5"/>
      <c r="D6342" s="5" t="s">
        <v>35</v>
      </c>
      <c r="E6342" s="3"/>
      <c r="F6342" s="4"/>
      <c r="G6342" s="4">
        <v>48547.96</v>
      </c>
    </row>
    <row r="6343" spans="1:7" x14ac:dyDescent="0.25">
      <c r="A6343" s="3"/>
      <c r="B6343" s="5"/>
      <c r="C6343" s="5"/>
      <c r="D6343" s="5" t="s">
        <v>36</v>
      </c>
      <c r="E6343" s="3"/>
      <c r="F6343" s="4"/>
      <c r="G6343" s="4">
        <v>145643.88</v>
      </c>
    </row>
    <row r="6344" spans="1:7" x14ac:dyDescent="0.25">
      <c r="A6344" s="6" t="s">
        <v>1015</v>
      </c>
      <c r="B6344" s="6" t="s">
        <v>1016</v>
      </c>
      <c r="C6344" s="6"/>
      <c r="D6344" s="6" t="s">
        <v>79</v>
      </c>
      <c r="E6344" s="7">
        <v>2</v>
      </c>
      <c r="F6344" s="7"/>
      <c r="G6344" s="7"/>
    </row>
    <row r="6345" spans="1:7" customFormat="1" x14ac:dyDescent="0.25">
      <c r="F6345" s="2"/>
      <c r="G6345" s="2"/>
    </row>
    <row r="6346" spans="1:7" x14ac:dyDescent="0.25">
      <c r="A6346" s="3"/>
      <c r="B6346" s="3"/>
      <c r="C6346" s="3"/>
      <c r="D6346" s="3"/>
      <c r="E6346" s="3"/>
      <c r="F6346" s="4"/>
      <c r="G6346" s="4"/>
    </row>
    <row r="6347" spans="1:7" x14ac:dyDescent="0.25">
      <c r="A6347" s="12" t="s">
        <v>5</v>
      </c>
      <c r="B6347" s="12" t="s">
        <v>6</v>
      </c>
      <c r="C6347" s="12"/>
      <c r="D6347" s="8" t="s">
        <v>7</v>
      </c>
      <c r="E6347" s="8" t="s">
        <v>8</v>
      </c>
      <c r="F6347" s="9" t="s">
        <v>4</v>
      </c>
      <c r="G6347" s="9" t="s">
        <v>1205</v>
      </c>
    </row>
    <row r="6348" spans="1:7" x14ac:dyDescent="0.25">
      <c r="F6348" s="8" t="s">
        <v>9</v>
      </c>
      <c r="G6348" s="8" t="s">
        <v>9</v>
      </c>
    </row>
    <row r="6349" spans="1:7" customFormat="1" x14ac:dyDescent="0.25">
      <c r="F6349" s="2"/>
      <c r="G6349" s="2"/>
    </row>
    <row r="6350" spans="1:7" customFormat="1" x14ac:dyDescent="0.25">
      <c r="A6350" t="s">
        <v>111</v>
      </c>
      <c r="B6350" t="s">
        <v>112</v>
      </c>
      <c r="D6350" t="s">
        <v>14</v>
      </c>
      <c r="E6350">
        <v>8</v>
      </c>
      <c r="F6350" s="2"/>
      <c r="G6350" s="2"/>
    </row>
    <row r="6351" spans="1:7" customFormat="1" x14ac:dyDescent="0.25">
      <c r="A6351" t="s">
        <v>113</v>
      </c>
      <c r="B6351" t="s">
        <v>114</v>
      </c>
      <c r="D6351" t="s">
        <v>14</v>
      </c>
      <c r="E6351">
        <v>8</v>
      </c>
      <c r="F6351" s="2">
        <v>5418</v>
      </c>
      <c r="G6351" s="2">
        <v>43344</v>
      </c>
    </row>
    <row r="6352" spans="1:7" customFormat="1" x14ac:dyDescent="0.25">
      <c r="A6352" t="s">
        <v>54</v>
      </c>
      <c r="B6352" t="s">
        <v>55</v>
      </c>
      <c r="D6352" t="s">
        <v>56</v>
      </c>
      <c r="E6352">
        <v>8</v>
      </c>
      <c r="F6352" s="2">
        <v>1543.99</v>
      </c>
      <c r="G6352" s="2">
        <v>12351.92</v>
      </c>
    </row>
    <row r="6353" spans="1:7" customFormat="1" x14ac:dyDescent="0.25">
      <c r="A6353" t="s">
        <v>1017</v>
      </c>
      <c r="B6353" t="s">
        <v>1018</v>
      </c>
      <c r="D6353" t="s">
        <v>59</v>
      </c>
      <c r="E6353">
        <v>1</v>
      </c>
      <c r="F6353" s="2">
        <v>260000</v>
      </c>
      <c r="G6353" s="2">
        <v>260000</v>
      </c>
    </row>
    <row r="6354" spans="1:7" customFormat="1" x14ac:dyDescent="0.25">
      <c r="A6354" t="s">
        <v>1019</v>
      </c>
      <c r="B6354" t="s">
        <v>1020</v>
      </c>
      <c r="D6354" t="s">
        <v>59</v>
      </c>
      <c r="E6354">
        <v>1</v>
      </c>
      <c r="F6354" s="2">
        <v>15500</v>
      </c>
      <c r="G6354" s="2">
        <v>15500</v>
      </c>
    </row>
    <row r="6355" spans="1:7" customFormat="1" x14ac:dyDescent="0.25">
      <c r="F6355" s="2"/>
      <c r="G6355" s="2"/>
    </row>
    <row r="6356" spans="1:7" x14ac:dyDescent="0.25">
      <c r="A6356" s="3"/>
      <c r="B6356" s="3"/>
      <c r="C6356" s="3"/>
      <c r="D6356" s="5" t="s">
        <v>31</v>
      </c>
      <c r="E6356" s="3"/>
      <c r="F6356" s="4"/>
      <c r="G6356" s="4">
        <v>275500</v>
      </c>
    </row>
    <row r="6357" spans="1:7" x14ac:dyDescent="0.25">
      <c r="A6357" s="3"/>
      <c r="B6357" s="3"/>
      <c r="C6357" s="3"/>
      <c r="D6357" s="5" t="s">
        <v>32</v>
      </c>
      <c r="E6357" s="3"/>
      <c r="F6357" s="4"/>
      <c r="G6357" s="4">
        <v>43344</v>
      </c>
    </row>
    <row r="6358" spans="1:7" x14ac:dyDescent="0.25">
      <c r="A6358" s="3"/>
      <c r="B6358" s="3"/>
      <c r="C6358" s="3"/>
      <c r="D6358" s="5" t="s">
        <v>33</v>
      </c>
      <c r="E6358" s="3"/>
      <c r="F6358" s="4"/>
      <c r="G6358" s="4">
        <v>12351.92</v>
      </c>
    </row>
    <row r="6359" spans="1:7" customFormat="1" x14ac:dyDescent="0.25">
      <c r="F6359" s="2"/>
      <c r="G6359" s="2"/>
    </row>
    <row r="6360" spans="1:7" x14ac:dyDescent="0.25">
      <c r="A6360" s="3"/>
      <c r="B6360" s="5"/>
      <c r="C6360" s="5"/>
      <c r="D6360" s="5" t="s">
        <v>35</v>
      </c>
      <c r="E6360" s="3"/>
      <c r="F6360" s="4"/>
      <c r="G6360" s="4">
        <v>331195.92</v>
      </c>
    </row>
    <row r="6361" spans="1:7" x14ac:dyDescent="0.25">
      <c r="A6361" s="3"/>
      <c r="B6361" s="5"/>
      <c r="C6361" s="5"/>
      <c r="D6361" s="5" t="s">
        <v>36</v>
      </c>
      <c r="E6361" s="3"/>
      <c r="F6361" s="4"/>
      <c r="G6361" s="4">
        <v>662391.84</v>
      </c>
    </row>
    <row r="6362" spans="1:7" x14ac:dyDescent="0.25">
      <c r="A6362" s="6" t="s">
        <v>1021</v>
      </c>
      <c r="B6362" s="6" t="s">
        <v>1022</v>
      </c>
      <c r="C6362" s="6"/>
      <c r="D6362" s="6" t="s">
        <v>79</v>
      </c>
      <c r="E6362" s="7">
        <v>4</v>
      </c>
      <c r="F6362" s="7"/>
      <c r="G6362" s="7"/>
    </row>
    <row r="6363" spans="1:7" customFormat="1" x14ac:dyDescent="0.25">
      <c r="F6363" s="2"/>
      <c r="G6363" s="2"/>
    </row>
    <row r="6364" spans="1:7" x14ac:dyDescent="0.25">
      <c r="A6364" s="3"/>
      <c r="B6364" s="3"/>
      <c r="C6364" s="3"/>
      <c r="D6364" s="3"/>
      <c r="E6364" s="3"/>
      <c r="F6364" s="4"/>
      <c r="G6364" s="4"/>
    </row>
    <row r="6365" spans="1:7" x14ac:dyDescent="0.25">
      <c r="A6365" s="12" t="s">
        <v>5</v>
      </c>
      <c r="B6365" s="12" t="s">
        <v>6</v>
      </c>
      <c r="C6365" s="12"/>
      <c r="D6365" s="8" t="s">
        <v>7</v>
      </c>
      <c r="E6365" s="8" t="s">
        <v>8</v>
      </c>
      <c r="F6365" s="9" t="s">
        <v>4</v>
      </c>
      <c r="G6365" s="9" t="s">
        <v>1205</v>
      </c>
    </row>
    <row r="6366" spans="1:7" x14ac:dyDescent="0.25">
      <c r="F6366" s="8" t="s">
        <v>9</v>
      </c>
      <c r="G6366" s="8" t="s">
        <v>9</v>
      </c>
    </row>
    <row r="6367" spans="1:7" customFormat="1" x14ac:dyDescent="0.25">
      <c r="F6367" s="2"/>
      <c r="G6367" s="2"/>
    </row>
    <row r="6368" spans="1:7" customFormat="1" x14ac:dyDescent="0.25">
      <c r="A6368" t="s">
        <v>111</v>
      </c>
      <c r="B6368" t="s">
        <v>112</v>
      </c>
      <c r="D6368" t="s">
        <v>14</v>
      </c>
      <c r="E6368">
        <v>3</v>
      </c>
      <c r="F6368" s="2"/>
      <c r="G6368" s="2"/>
    </row>
    <row r="6369" spans="1:7" customFormat="1" x14ac:dyDescent="0.25">
      <c r="A6369" t="s">
        <v>113</v>
      </c>
      <c r="B6369" t="s">
        <v>114</v>
      </c>
      <c r="D6369" t="s">
        <v>14</v>
      </c>
      <c r="E6369">
        <v>3</v>
      </c>
      <c r="F6369" s="2">
        <v>5418</v>
      </c>
      <c r="G6369" s="2">
        <v>16254</v>
      </c>
    </row>
    <row r="6370" spans="1:7" customFormat="1" x14ac:dyDescent="0.25">
      <c r="A6370" t="s">
        <v>54</v>
      </c>
      <c r="B6370" t="s">
        <v>55</v>
      </c>
      <c r="D6370" t="s">
        <v>56</v>
      </c>
      <c r="E6370">
        <v>3</v>
      </c>
      <c r="F6370" s="2">
        <v>1543.99</v>
      </c>
      <c r="G6370" s="2">
        <v>4631.97</v>
      </c>
    </row>
    <row r="6371" spans="1:7" customFormat="1" x14ac:dyDescent="0.25">
      <c r="A6371" t="s">
        <v>1023</v>
      </c>
      <c r="B6371" t="s">
        <v>1024</v>
      </c>
      <c r="D6371" t="s">
        <v>59</v>
      </c>
      <c r="E6371">
        <v>1</v>
      </c>
      <c r="F6371" s="2">
        <v>36500</v>
      </c>
      <c r="G6371" s="2">
        <v>36500</v>
      </c>
    </row>
    <row r="6372" spans="1:7" customFormat="1" x14ac:dyDescent="0.25">
      <c r="A6372" t="s">
        <v>1025</v>
      </c>
      <c r="B6372" t="s">
        <v>1026</v>
      </c>
      <c r="D6372" t="s">
        <v>59</v>
      </c>
      <c r="E6372">
        <v>1</v>
      </c>
      <c r="F6372" s="2">
        <v>11500</v>
      </c>
      <c r="G6372" s="2">
        <v>11500</v>
      </c>
    </row>
    <row r="6373" spans="1:7" customFormat="1" x14ac:dyDescent="0.25">
      <c r="A6373" t="s">
        <v>1027</v>
      </c>
      <c r="B6373" t="s">
        <v>1028</v>
      </c>
      <c r="D6373" t="s">
        <v>59</v>
      </c>
      <c r="E6373">
        <v>1</v>
      </c>
      <c r="F6373" s="2">
        <v>16500</v>
      </c>
      <c r="G6373" s="2">
        <v>16500</v>
      </c>
    </row>
    <row r="6374" spans="1:7" customFormat="1" x14ac:dyDescent="0.25">
      <c r="F6374" s="2"/>
      <c r="G6374" s="2"/>
    </row>
    <row r="6375" spans="1:7" x14ac:dyDescent="0.25">
      <c r="A6375" s="3"/>
      <c r="B6375" s="3"/>
      <c r="C6375" s="3"/>
      <c r="D6375" s="5" t="s">
        <v>31</v>
      </c>
      <c r="E6375" s="3"/>
      <c r="F6375" s="4"/>
      <c r="G6375" s="4">
        <v>64500</v>
      </c>
    </row>
    <row r="6376" spans="1:7" x14ac:dyDescent="0.25">
      <c r="A6376" s="3"/>
      <c r="B6376" s="3"/>
      <c r="C6376" s="3"/>
      <c r="D6376" s="5" t="s">
        <v>32</v>
      </c>
      <c r="E6376" s="3"/>
      <c r="F6376" s="4"/>
      <c r="G6376" s="4">
        <v>16254</v>
      </c>
    </row>
    <row r="6377" spans="1:7" x14ac:dyDescent="0.25">
      <c r="A6377" s="3"/>
      <c r="B6377" s="3"/>
      <c r="C6377" s="3"/>
      <c r="D6377" s="5" t="s">
        <v>33</v>
      </c>
      <c r="E6377" s="3"/>
      <c r="F6377" s="4"/>
      <c r="G6377" s="4">
        <v>4631.97</v>
      </c>
    </row>
    <row r="6378" spans="1:7" customFormat="1" x14ac:dyDescent="0.25">
      <c r="F6378" s="2"/>
      <c r="G6378" s="2"/>
    </row>
    <row r="6379" spans="1:7" x14ac:dyDescent="0.25">
      <c r="A6379" s="3"/>
      <c r="B6379" s="5"/>
      <c r="C6379" s="5"/>
      <c r="D6379" s="5" t="s">
        <v>35</v>
      </c>
      <c r="E6379" s="3"/>
      <c r="F6379" s="4"/>
      <c r="G6379" s="4">
        <v>85385.97</v>
      </c>
    </row>
    <row r="6380" spans="1:7" x14ac:dyDescent="0.25">
      <c r="A6380" s="3"/>
      <c r="B6380" s="5"/>
      <c r="C6380" s="5"/>
      <c r="D6380" s="5" t="s">
        <v>36</v>
      </c>
      <c r="E6380" s="3"/>
      <c r="F6380" s="4"/>
      <c r="G6380" s="4">
        <v>341543.88</v>
      </c>
    </row>
    <row r="6381" spans="1:7" x14ac:dyDescent="0.25">
      <c r="A6381" s="6" t="s">
        <v>1029</v>
      </c>
      <c r="B6381" s="6" t="s">
        <v>1030</v>
      </c>
      <c r="C6381" s="6"/>
      <c r="D6381" s="6" t="s">
        <v>79</v>
      </c>
      <c r="E6381" s="7">
        <v>1</v>
      </c>
      <c r="F6381" s="7"/>
      <c r="G6381" s="7"/>
    </row>
    <row r="6382" spans="1:7" customFormat="1" x14ac:dyDescent="0.25">
      <c r="F6382" s="2"/>
      <c r="G6382" s="2"/>
    </row>
    <row r="6383" spans="1:7" x14ac:dyDescent="0.25">
      <c r="A6383" s="3"/>
      <c r="B6383" s="3"/>
      <c r="C6383" s="3"/>
      <c r="D6383" s="3"/>
      <c r="E6383" s="3"/>
      <c r="F6383" s="4"/>
      <c r="G6383" s="4"/>
    </row>
    <row r="6384" spans="1:7" x14ac:dyDescent="0.25">
      <c r="A6384" s="12" t="s">
        <v>5</v>
      </c>
      <c r="B6384" s="12" t="s">
        <v>6</v>
      </c>
      <c r="C6384" s="12"/>
      <c r="D6384" s="8" t="s">
        <v>7</v>
      </c>
      <c r="E6384" s="8" t="s">
        <v>8</v>
      </c>
      <c r="F6384" s="9" t="s">
        <v>4</v>
      </c>
      <c r="G6384" s="9" t="s">
        <v>1205</v>
      </c>
    </row>
    <row r="6385" spans="1:7" x14ac:dyDescent="0.25">
      <c r="F6385" s="8" t="s">
        <v>9</v>
      </c>
      <c r="G6385" s="8" t="s">
        <v>9</v>
      </c>
    </row>
    <row r="6386" spans="1:7" customFormat="1" x14ac:dyDescent="0.25">
      <c r="F6386" s="2"/>
      <c r="G6386" s="2"/>
    </row>
    <row r="6387" spans="1:7" customFormat="1" x14ac:dyDescent="0.25">
      <c r="A6387" t="s">
        <v>111</v>
      </c>
      <c r="B6387" t="s">
        <v>112</v>
      </c>
      <c r="D6387" t="s">
        <v>14</v>
      </c>
      <c r="E6387">
        <v>4</v>
      </c>
      <c r="F6387" s="2"/>
      <c r="G6387" s="2"/>
    </row>
    <row r="6388" spans="1:7" customFormat="1" x14ac:dyDescent="0.25">
      <c r="A6388" t="s">
        <v>113</v>
      </c>
      <c r="B6388" t="s">
        <v>114</v>
      </c>
      <c r="D6388" t="s">
        <v>14</v>
      </c>
      <c r="E6388">
        <v>4</v>
      </c>
      <c r="F6388" s="2">
        <v>5418</v>
      </c>
      <c r="G6388" s="2">
        <v>21672</v>
      </c>
    </row>
    <row r="6389" spans="1:7" customFormat="1" x14ac:dyDescent="0.25">
      <c r="A6389" t="s">
        <v>54</v>
      </c>
      <c r="B6389" t="s">
        <v>55</v>
      </c>
      <c r="D6389" t="s">
        <v>56</v>
      </c>
      <c r="E6389">
        <v>4</v>
      </c>
      <c r="F6389" s="2">
        <v>1543.99</v>
      </c>
      <c r="G6389" s="2">
        <v>6175.96</v>
      </c>
    </row>
    <row r="6390" spans="1:7" customFormat="1" x14ac:dyDescent="0.25">
      <c r="A6390" t="s">
        <v>1031</v>
      </c>
      <c r="B6390" t="s">
        <v>1032</v>
      </c>
      <c r="D6390" t="s">
        <v>59</v>
      </c>
      <c r="E6390">
        <v>1</v>
      </c>
      <c r="F6390" s="2">
        <v>20500</v>
      </c>
      <c r="G6390" s="2">
        <v>20500</v>
      </c>
    </row>
    <row r="6391" spans="1:7" customFormat="1" x14ac:dyDescent="0.25">
      <c r="A6391" t="s">
        <v>1033</v>
      </c>
      <c r="B6391" t="s">
        <v>1034</v>
      </c>
      <c r="D6391" t="s">
        <v>59</v>
      </c>
      <c r="E6391">
        <v>1</v>
      </c>
      <c r="F6391" s="2">
        <v>55000</v>
      </c>
      <c r="G6391" s="2">
        <v>55000</v>
      </c>
    </row>
    <row r="6392" spans="1:7" customFormat="1" x14ac:dyDescent="0.25">
      <c r="A6392" t="s">
        <v>1035</v>
      </c>
      <c r="B6392" t="s">
        <v>1028</v>
      </c>
      <c r="D6392" t="s">
        <v>59</v>
      </c>
      <c r="E6392">
        <v>1</v>
      </c>
      <c r="F6392" s="2">
        <v>9500</v>
      </c>
      <c r="G6392" s="2">
        <v>9500</v>
      </c>
    </row>
    <row r="6393" spans="1:7" customFormat="1" x14ac:dyDescent="0.25">
      <c r="F6393" s="2"/>
      <c r="G6393" s="2"/>
    </row>
    <row r="6394" spans="1:7" x14ac:dyDescent="0.25">
      <c r="A6394" s="3"/>
      <c r="B6394" s="3"/>
      <c r="C6394" s="3"/>
      <c r="D6394" s="5" t="s">
        <v>31</v>
      </c>
      <c r="E6394" s="3"/>
      <c r="F6394" s="4"/>
      <c r="G6394" s="4">
        <v>85000</v>
      </c>
    </row>
    <row r="6395" spans="1:7" x14ac:dyDescent="0.25">
      <c r="A6395" s="3"/>
      <c r="B6395" s="3"/>
      <c r="C6395" s="3"/>
      <c r="D6395" s="5" t="s">
        <v>32</v>
      </c>
      <c r="E6395" s="3"/>
      <c r="F6395" s="4"/>
      <c r="G6395" s="4">
        <v>21672</v>
      </c>
    </row>
    <row r="6396" spans="1:7" x14ac:dyDescent="0.25">
      <c r="A6396" s="3"/>
      <c r="B6396" s="3"/>
      <c r="C6396" s="3"/>
      <c r="D6396" s="5" t="s">
        <v>33</v>
      </c>
      <c r="E6396" s="3"/>
      <c r="F6396" s="4"/>
      <c r="G6396" s="4">
        <v>6175.96</v>
      </c>
    </row>
    <row r="6397" spans="1:7" customFormat="1" x14ac:dyDescent="0.25">
      <c r="F6397" s="2"/>
      <c r="G6397" s="2"/>
    </row>
    <row r="6398" spans="1:7" x14ac:dyDescent="0.25">
      <c r="A6398" s="3"/>
      <c r="B6398" s="5"/>
      <c r="C6398" s="5"/>
      <c r="D6398" s="5" t="s">
        <v>35</v>
      </c>
      <c r="E6398" s="3"/>
      <c r="F6398" s="4"/>
      <c r="G6398" s="4">
        <v>112847.96</v>
      </c>
    </row>
    <row r="6399" spans="1:7" x14ac:dyDescent="0.25">
      <c r="A6399" s="3"/>
      <c r="B6399" s="5"/>
      <c r="C6399" s="5"/>
      <c r="D6399" s="5" t="s">
        <v>36</v>
      </c>
      <c r="E6399" s="3"/>
      <c r="F6399" s="4"/>
      <c r="G6399" s="4">
        <v>112847.96</v>
      </c>
    </row>
    <row r="6400" spans="1:7" x14ac:dyDescent="0.25">
      <c r="A6400" s="6" t="s">
        <v>1036</v>
      </c>
      <c r="B6400" s="6" t="s">
        <v>1037</v>
      </c>
      <c r="C6400" s="6"/>
      <c r="D6400" s="6" t="s">
        <v>98</v>
      </c>
      <c r="E6400" s="7">
        <v>1</v>
      </c>
      <c r="F6400" s="7"/>
      <c r="G6400" s="7"/>
    </row>
    <row r="6401" spans="1:7" customFormat="1" x14ac:dyDescent="0.25">
      <c r="F6401" s="2"/>
      <c r="G6401" s="2"/>
    </row>
    <row r="6402" spans="1:7" x14ac:dyDescent="0.25">
      <c r="A6402" s="3"/>
      <c r="B6402" s="3"/>
      <c r="C6402" s="3"/>
      <c r="D6402" s="3"/>
      <c r="E6402" s="3"/>
      <c r="F6402" s="4"/>
      <c r="G6402" s="4"/>
    </row>
    <row r="6403" spans="1:7" x14ac:dyDescent="0.25">
      <c r="A6403" s="12" t="s">
        <v>5</v>
      </c>
      <c r="B6403" s="12" t="s">
        <v>6</v>
      </c>
      <c r="C6403" s="12"/>
      <c r="D6403" s="8" t="s">
        <v>7</v>
      </c>
      <c r="E6403" s="8" t="s">
        <v>8</v>
      </c>
      <c r="F6403" s="9" t="s">
        <v>4</v>
      </c>
      <c r="G6403" s="9" t="s">
        <v>1205</v>
      </c>
    </row>
    <row r="6404" spans="1:7" x14ac:dyDescent="0.25">
      <c r="F6404" s="8" t="s">
        <v>9</v>
      </c>
      <c r="G6404" s="8" t="s">
        <v>9</v>
      </c>
    </row>
    <row r="6405" spans="1:7" customFormat="1" x14ac:dyDescent="0.25">
      <c r="F6405" s="2"/>
      <c r="G6405" s="2"/>
    </row>
    <row r="6406" spans="1:7" customFormat="1" x14ac:dyDescent="0.25">
      <c r="A6406" t="s">
        <v>111</v>
      </c>
      <c r="B6406" t="s">
        <v>112</v>
      </c>
      <c r="D6406" t="s">
        <v>14</v>
      </c>
      <c r="E6406">
        <v>30</v>
      </c>
      <c r="F6406" s="2"/>
      <c r="G6406" s="2"/>
    </row>
    <row r="6407" spans="1:7" customFormat="1" x14ac:dyDescent="0.25">
      <c r="A6407" t="s">
        <v>113</v>
      </c>
      <c r="B6407" t="s">
        <v>114</v>
      </c>
      <c r="D6407" t="s">
        <v>14</v>
      </c>
      <c r="E6407">
        <v>30</v>
      </c>
      <c r="F6407" s="2">
        <v>5418</v>
      </c>
      <c r="G6407" s="2">
        <v>162540</v>
      </c>
    </row>
    <row r="6408" spans="1:7" customFormat="1" x14ac:dyDescent="0.25">
      <c r="A6408" t="s">
        <v>54</v>
      </c>
      <c r="B6408" t="s">
        <v>55</v>
      </c>
      <c r="D6408" t="s">
        <v>56</v>
      </c>
      <c r="E6408">
        <v>30</v>
      </c>
      <c r="F6408" s="2">
        <v>1543.99</v>
      </c>
      <c r="G6408" s="2">
        <v>46319.7</v>
      </c>
    </row>
    <row r="6409" spans="1:7" customFormat="1" x14ac:dyDescent="0.25">
      <c r="A6409" t="s">
        <v>1038</v>
      </c>
      <c r="B6409" t="s">
        <v>1039</v>
      </c>
      <c r="D6409" t="s">
        <v>59</v>
      </c>
      <c r="E6409">
        <v>1</v>
      </c>
      <c r="F6409" s="2">
        <v>100000</v>
      </c>
      <c r="G6409" s="2">
        <v>100000</v>
      </c>
    </row>
    <row r="6410" spans="1:7" customFormat="1" x14ac:dyDescent="0.25">
      <c r="F6410" s="2"/>
      <c r="G6410" s="2"/>
    </row>
    <row r="6411" spans="1:7" x14ac:dyDescent="0.25">
      <c r="A6411" s="3"/>
      <c r="B6411" s="3"/>
      <c r="C6411" s="3"/>
      <c r="D6411" s="5" t="s">
        <v>31</v>
      </c>
      <c r="E6411" s="3"/>
      <c r="F6411" s="4"/>
      <c r="G6411" s="4">
        <v>100000</v>
      </c>
    </row>
    <row r="6412" spans="1:7" x14ac:dyDescent="0.25">
      <c r="A6412" s="3"/>
      <c r="B6412" s="3"/>
      <c r="C6412" s="3"/>
      <c r="D6412" s="5" t="s">
        <v>32</v>
      </c>
      <c r="E6412" s="3"/>
      <c r="F6412" s="4"/>
      <c r="G6412" s="4">
        <v>162540</v>
      </c>
    </row>
    <row r="6413" spans="1:7" x14ac:dyDescent="0.25">
      <c r="A6413" s="3"/>
      <c r="B6413" s="3"/>
      <c r="C6413" s="3"/>
      <c r="D6413" s="5" t="s">
        <v>33</v>
      </c>
      <c r="E6413" s="3"/>
      <c r="F6413" s="4"/>
      <c r="G6413" s="4">
        <v>46319.7</v>
      </c>
    </row>
    <row r="6414" spans="1:7" customFormat="1" x14ac:dyDescent="0.25">
      <c r="F6414" s="2"/>
      <c r="G6414" s="2"/>
    </row>
    <row r="6415" spans="1:7" x14ac:dyDescent="0.25">
      <c r="A6415" s="3"/>
      <c r="B6415" s="5"/>
      <c r="C6415" s="5"/>
      <c r="D6415" s="5" t="s">
        <v>35</v>
      </c>
      <c r="E6415" s="3"/>
      <c r="F6415" s="4"/>
      <c r="G6415" s="4">
        <v>308859.7</v>
      </c>
    </row>
    <row r="6416" spans="1:7" x14ac:dyDescent="0.25">
      <c r="A6416" s="3"/>
      <c r="B6416" s="5"/>
      <c r="C6416" s="5"/>
      <c r="D6416" s="5" t="s">
        <v>36</v>
      </c>
      <c r="E6416" s="3"/>
      <c r="F6416" s="4"/>
      <c r="G6416" s="4">
        <v>308859.7</v>
      </c>
    </row>
    <row r="6417" spans="1:7" customFormat="1" x14ac:dyDescent="0.25">
      <c r="F6417" s="2"/>
      <c r="G6417" s="2"/>
    </row>
    <row r="6418" spans="1:7" x14ac:dyDescent="0.25">
      <c r="A6418" s="6" t="s">
        <v>1040</v>
      </c>
      <c r="B6418" s="6" t="s">
        <v>1041</v>
      </c>
      <c r="C6418" s="6"/>
      <c r="D6418" s="6" t="s">
        <v>88</v>
      </c>
      <c r="E6418" s="7">
        <v>143</v>
      </c>
      <c r="F6418" s="7"/>
      <c r="G6418" s="7"/>
    </row>
    <row r="6419" spans="1:7" customFormat="1" x14ac:dyDescent="0.25">
      <c r="F6419" s="2"/>
      <c r="G6419" s="2"/>
    </row>
    <row r="6420" spans="1:7" x14ac:dyDescent="0.25">
      <c r="A6420" s="3"/>
      <c r="B6420" s="3"/>
      <c r="C6420" s="3"/>
      <c r="D6420" s="3"/>
      <c r="E6420" s="3"/>
      <c r="F6420" s="4"/>
      <c r="G6420" s="4"/>
    </row>
    <row r="6421" spans="1:7" x14ac:dyDescent="0.25">
      <c r="A6421" s="12" t="s">
        <v>5</v>
      </c>
      <c r="B6421" s="12" t="s">
        <v>6</v>
      </c>
      <c r="C6421" s="12"/>
      <c r="D6421" s="8" t="s">
        <v>7</v>
      </c>
      <c r="E6421" s="8" t="s">
        <v>8</v>
      </c>
      <c r="F6421" s="9" t="s">
        <v>4</v>
      </c>
      <c r="G6421" s="9" t="s">
        <v>1205</v>
      </c>
    </row>
    <row r="6422" spans="1:7" x14ac:dyDescent="0.25">
      <c r="F6422" s="8" t="s">
        <v>9</v>
      </c>
      <c r="G6422" s="8" t="s">
        <v>9</v>
      </c>
    </row>
    <row r="6423" spans="1:7" customFormat="1" x14ac:dyDescent="0.25">
      <c r="F6423" s="2"/>
      <c r="G6423" s="2"/>
    </row>
    <row r="6424" spans="1:7" customFormat="1" x14ac:dyDescent="0.25">
      <c r="A6424" t="s">
        <v>304</v>
      </c>
      <c r="B6424" t="s">
        <v>305</v>
      </c>
      <c r="D6424" t="s">
        <v>14</v>
      </c>
      <c r="E6424">
        <v>1.5</v>
      </c>
      <c r="F6424" s="2"/>
      <c r="G6424" s="2"/>
    </row>
    <row r="6425" spans="1:7" customFormat="1" x14ac:dyDescent="0.25">
      <c r="A6425" t="s">
        <v>306</v>
      </c>
      <c r="B6425" t="s">
        <v>305</v>
      </c>
      <c r="D6425" t="s">
        <v>14</v>
      </c>
      <c r="E6425">
        <v>1.5</v>
      </c>
      <c r="F6425" s="2">
        <v>6383</v>
      </c>
      <c r="G6425" s="2">
        <v>9574.5</v>
      </c>
    </row>
    <row r="6426" spans="1:7" customFormat="1" x14ac:dyDescent="0.25">
      <c r="A6426" t="s">
        <v>54</v>
      </c>
      <c r="B6426" t="s">
        <v>55</v>
      </c>
      <c r="D6426" t="s">
        <v>56</v>
      </c>
      <c r="E6426">
        <v>1.5</v>
      </c>
      <c r="F6426" s="2">
        <v>1543.99</v>
      </c>
      <c r="G6426" s="2">
        <v>2315.9899999999998</v>
      </c>
    </row>
    <row r="6427" spans="1:7" customFormat="1" x14ac:dyDescent="0.25">
      <c r="A6427" t="s">
        <v>1042</v>
      </c>
      <c r="B6427" t="s">
        <v>1043</v>
      </c>
      <c r="D6427" t="s">
        <v>47</v>
      </c>
      <c r="E6427">
        <v>1</v>
      </c>
      <c r="F6427" s="2">
        <v>30401</v>
      </c>
      <c r="G6427" s="2">
        <v>30401</v>
      </c>
    </row>
    <row r="6428" spans="1:7" customFormat="1" x14ac:dyDescent="0.25">
      <c r="A6428" t="s">
        <v>1044</v>
      </c>
      <c r="B6428" t="s">
        <v>1045</v>
      </c>
      <c r="D6428" t="s">
        <v>30</v>
      </c>
      <c r="E6428">
        <v>1</v>
      </c>
      <c r="F6428" s="2">
        <v>1682.51</v>
      </c>
      <c r="G6428" s="2">
        <v>1682.51</v>
      </c>
    </row>
    <row r="6429" spans="1:7" customFormat="1" x14ac:dyDescent="0.25">
      <c r="F6429" s="2"/>
      <c r="G6429" s="2"/>
    </row>
    <row r="6430" spans="1:7" x14ac:dyDescent="0.25">
      <c r="A6430" s="3"/>
      <c r="B6430" s="3"/>
      <c r="C6430" s="3"/>
      <c r="D6430" s="5" t="s">
        <v>31</v>
      </c>
      <c r="E6430" s="3"/>
      <c r="F6430" s="4"/>
      <c r="G6430" s="4">
        <v>32083.51</v>
      </c>
    </row>
    <row r="6431" spans="1:7" x14ac:dyDescent="0.25">
      <c r="A6431" s="3"/>
      <c r="B6431" s="3"/>
      <c r="C6431" s="3"/>
      <c r="D6431" s="5" t="s">
        <v>32</v>
      </c>
      <c r="E6431" s="3"/>
      <c r="F6431" s="4"/>
      <c r="G6431" s="4">
        <v>9574.5</v>
      </c>
    </row>
    <row r="6432" spans="1:7" x14ac:dyDescent="0.25">
      <c r="A6432" s="3"/>
      <c r="B6432" s="3"/>
      <c r="C6432" s="3"/>
      <c r="D6432" s="5" t="s">
        <v>33</v>
      </c>
      <c r="E6432" s="3"/>
      <c r="F6432" s="4"/>
      <c r="G6432" s="4">
        <v>2315.9899999999998</v>
      </c>
    </row>
    <row r="6433" spans="1:7" customFormat="1" x14ac:dyDescent="0.25">
      <c r="F6433" s="2"/>
      <c r="G6433" s="2"/>
    </row>
    <row r="6434" spans="1:7" x14ac:dyDescent="0.25">
      <c r="A6434" s="3"/>
      <c r="B6434" s="5"/>
      <c r="C6434" s="5"/>
      <c r="D6434" s="5" t="s">
        <v>35</v>
      </c>
      <c r="E6434" s="3"/>
      <c r="F6434" s="4"/>
      <c r="G6434" s="4">
        <v>43974</v>
      </c>
    </row>
    <row r="6435" spans="1:7" x14ac:dyDescent="0.25">
      <c r="A6435" s="3"/>
      <c r="B6435" s="5"/>
      <c r="C6435" s="5"/>
      <c r="D6435" s="5" t="s">
        <v>36</v>
      </c>
      <c r="E6435" s="3"/>
      <c r="F6435" s="4"/>
      <c r="G6435" s="4">
        <v>6288282</v>
      </c>
    </row>
    <row r="6436" spans="1:7" x14ac:dyDescent="0.25">
      <c r="A6436" s="6" t="s">
        <v>1046</v>
      </c>
      <c r="B6436" s="6" t="s">
        <v>1047</v>
      </c>
      <c r="C6436" s="6"/>
      <c r="D6436" s="6" t="s">
        <v>98</v>
      </c>
      <c r="E6436" s="7">
        <v>1</v>
      </c>
      <c r="F6436" s="7"/>
      <c r="G6436" s="7"/>
    </row>
    <row r="6437" spans="1:7" customFormat="1" x14ac:dyDescent="0.25">
      <c r="F6437" s="2"/>
      <c r="G6437" s="2"/>
    </row>
    <row r="6438" spans="1:7" x14ac:dyDescent="0.25">
      <c r="A6438" s="3"/>
      <c r="B6438" s="3"/>
      <c r="C6438" s="3"/>
      <c r="D6438" s="3"/>
      <c r="E6438" s="3"/>
      <c r="F6438" s="4"/>
      <c r="G6438" s="4"/>
    </row>
    <row r="6439" spans="1:7" x14ac:dyDescent="0.25">
      <c r="A6439" s="12" t="s">
        <v>5</v>
      </c>
      <c r="B6439" s="12" t="s">
        <v>6</v>
      </c>
      <c r="C6439" s="12"/>
      <c r="D6439" s="8" t="s">
        <v>7</v>
      </c>
      <c r="E6439" s="8" t="s">
        <v>8</v>
      </c>
      <c r="F6439" s="9" t="s">
        <v>4</v>
      </c>
      <c r="G6439" s="9" t="s">
        <v>1205</v>
      </c>
    </row>
    <row r="6440" spans="1:7" x14ac:dyDescent="0.25">
      <c r="F6440" s="8" t="s">
        <v>9</v>
      </c>
      <c r="G6440" s="8" t="s">
        <v>9</v>
      </c>
    </row>
    <row r="6441" spans="1:7" customFormat="1" x14ac:dyDescent="0.25">
      <c r="F6441" s="2"/>
      <c r="G6441" s="2"/>
    </row>
    <row r="6442" spans="1:7" customFormat="1" x14ac:dyDescent="0.25">
      <c r="A6442" t="s">
        <v>1048</v>
      </c>
      <c r="B6442" t="s">
        <v>1049</v>
      </c>
      <c r="D6442" t="s">
        <v>98</v>
      </c>
      <c r="E6442">
        <v>1</v>
      </c>
      <c r="F6442" s="2">
        <v>650000</v>
      </c>
      <c r="G6442" s="2">
        <v>650000</v>
      </c>
    </row>
    <row r="6443" spans="1:7" customFormat="1" x14ac:dyDescent="0.25">
      <c r="F6443" s="2"/>
      <c r="G6443" s="2"/>
    </row>
    <row r="6444" spans="1:7" x14ac:dyDescent="0.25">
      <c r="A6444" s="3"/>
      <c r="B6444" s="3"/>
      <c r="C6444" s="3"/>
      <c r="D6444" s="5" t="s">
        <v>34</v>
      </c>
      <c r="E6444" s="3"/>
      <c r="F6444" s="4"/>
      <c r="G6444" s="4">
        <v>650000</v>
      </c>
    </row>
    <row r="6445" spans="1:7" customFormat="1" x14ac:dyDescent="0.25">
      <c r="F6445" s="2"/>
      <c r="G6445" s="2"/>
    </row>
    <row r="6446" spans="1:7" x14ac:dyDescent="0.25">
      <c r="A6446" s="3"/>
      <c r="B6446" s="5"/>
      <c r="C6446" s="5"/>
      <c r="D6446" s="5" t="s">
        <v>35</v>
      </c>
      <c r="E6446" s="3"/>
      <c r="F6446" s="4"/>
      <c r="G6446" s="4">
        <v>650000</v>
      </c>
    </row>
    <row r="6447" spans="1:7" x14ac:dyDescent="0.25">
      <c r="A6447" s="3"/>
      <c r="B6447" s="5"/>
      <c r="C6447" s="5"/>
      <c r="D6447" s="5" t="s">
        <v>36</v>
      </c>
      <c r="E6447" s="3"/>
      <c r="F6447" s="4"/>
      <c r="G6447" s="4">
        <v>650000</v>
      </c>
    </row>
    <row r="6448" spans="1:7" x14ac:dyDescent="0.25">
      <c r="A6448" s="6" t="s">
        <v>1050</v>
      </c>
      <c r="B6448" s="6" t="s">
        <v>1051</v>
      </c>
      <c r="C6448" s="6"/>
      <c r="D6448" s="6" t="s">
        <v>98</v>
      </c>
      <c r="E6448" s="7">
        <v>1</v>
      </c>
      <c r="F6448" s="7"/>
      <c r="G6448" s="7"/>
    </row>
    <row r="6449" spans="1:7" customFormat="1" x14ac:dyDescent="0.25">
      <c r="F6449" s="2"/>
      <c r="G6449" s="2"/>
    </row>
    <row r="6450" spans="1:7" x14ac:dyDescent="0.25">
      <c r="A6450" s="3"/>
      <c r="B6450" s="3"/>
      <c r="C6450" s="3"/>
      <c r="D6450" s="3"/>
      <c r="E6450" s="3"/>
      <c r="F6450" s="4"/>
      <c r="G6450" s="4"/>
    </row>
    <row r="6451" spans="1:7" x14ac:dyDescent="0.25">
      <c r="A6451" s="12" t="s">
        <v>5</v>
      </c>
      <c r="B6451" s="12" t="s">
        <v>6</v>
      </c>
      <c r="C6451" s="12"/>
      <c r="D6451" s="8" t="s">
        <v>7</v>
      </c>
      <c r="E6451" s="8" t="s">
        <v>8</v>
      </c>
      <c r="F6451" s="9" t="s">
        <v>4</v>
      </c>
      <c r="G6451" s="9" t="s">
        <v>1205</v>
      </c>
    </row>
    <row r="6452" spans="1:7" x14ac:dyDescent="0.25">
      <c r="F6452" s="8" t="s">
        <v>9</v>
      </c>
      <c r="G6452" s="8" t="s">
        <v>9</v>
      </c>
    </row>
    <row r="6453" spans="1:7" customFormat="1" x14ac:dyDescent="0.25">
      <c r="F6453" s="2"/>
      <c r="G6453" s="2"/>
    </row>
    <row r="6454" spans="1:7" customFormat="1" x14ac:dyDescent="0.25">
      <c r="A6454" t="s">
        <v>1052</v>
      </c>
      <c r="B6454" t="s">
        <v>1053</v>
      </c>
      <c r="D6454" t="s">
        <v>98</v>
      </c>
      <c r="E6454">
        <v>1</v>
      </c>
      <c r="F6454" s="2">
        <v>5000000</v>
      </c>
      <c r="G6454" s="2">
        <v>5000000</v>
      </c>
    </row>
    <row r="6455" spans="1:7" customFormat="1" x14ac:dyDescent="0.25">
      <c r="F6455" s="2"/>
      <c r="G6455" s="2"/>
    </row>
    <row r="6456" spans="1:7" x14ac:dyDescent="0.25">
      <c r="A6456" s="3"/>
      <c r="B6456" s="3"/>
      <c r="C6456" s="3"/>
      <c r="D6456" s="5" t="s">
        <v>34</v>
      </c>
      <c r="E6456" s="3"/>
      <c r="F6456" s="4"/>
      <c r="G6456" s="4">
        <v>5000000</v>
      </c>
    </row>
    <row r="6457" spans="1:7" customFormat="1" x14ac:dyDescent="0.25">
      <c r="F6457" s="2"/>
      <c r="G6457" s="2"/>
    </row>
    <row r="6458" spans="1:7" x14ac:dyDescent="0.25">
      <c r="A6458" s="3"/>
      <c r="B6458" s="5"/>
      <c r="C6458" s="5"/>
      <c r="D6458" s="5" t="s">
        <v>35</v>
      </c>
      <c r="E6458" s="3"/>
      <c r="F6458" s="4"/>
      <c r="G6458" s="4">
        <v>5000000</v>
      </c>
    </row>
    <row r="6459" spans="1:7" x14ac:dyDescent="0.25">
      <c r="A6459" s="3"/>
      <c r="B6459" s="5"/>
      <c r="C6459" s="5"/>
      <c r="D6459" s="5" t="s">
        <v>36</v>
      </c>
      <c r="E6459" s="3"/>
      <c r="F6459" s="4"/>
      <c r="G6459" s="4">
        <v>5000000</v>
      </c>
    </row>
    <row r="6460" spans="1:7" x14ac:dyDescent="0.25">
      <c r="A6460" s="6" t="s">
        <v>1054</v>
      </c>
      <c r="B6460" s="6" t="s">
        <v>1055</v>
      </c>
      <c r="C6460" s="6"/>
      <c r="D6460" s="6" t="s">
        <v>65</v>
      </c>
      <c r="E6460" s="7">
        <v>2550</v>
      </c>
      <c r="F6460" s="7"/>
      <c r="G6460" s="7"/>
    </row>
    <row r="6461" spans="1:7" customFormat="1" x14ac:dyDescent="0.25">
      <c r="F6461" s="2"/>
      <c r="G6461" s="2"/>
    </row>
    <row r="6462" spans="1:7" x14ac:dyDescent="0.25">
      <c r="A6462" s="3"/>
      <c r="B6462" s="3"/>
      <c r="C6462" s="3"/>
      <c r="D6462" s="3"/>
      <c r="E6462" s="3"/>
      <c r="F6462" s="4"/>
      <c r="G6462" s="4"/>
    </row>
    <row r="6463" spans="1:7" x14ac:dyDescent="0.25">
      <c r="A6463" s="12" t="s">
        <v>5</v>
      </c>
      <c r="B6463" s="12" t="s">
        <v>6</v>
      </c>
      <c r="C6463" s="12"/>
      <c r="D6463" s="8" t="s">
        <v>7</v>
      </c>
      <c r="E6463" s="8" t="s">
        <v>8</v>
      </c>
      <c r="F6463" s="9" t="s">
        <v>4</v>
      </c>
      <c r="G6463" s="9" t="s">
        <v>1205</v>
      </c>
    </row>
    <row r="6464" spans="1:7" x14ac:dyDescent="0.25">
      <c r="F6464" s="8" t="s">
        <v>9</v>
      </c>
      <c r="G6464" s="8" t="s">
        <v>9</v>
      </c>
    </row>
    <row r="6465" spans="1:7" customFormat="1" x14ac:dyDescent="0.25">
      <c r="F6465" s="2"/>
      <c r="G6465" s="2"/>
    </row>
    <row r="6466" spans="1:7" customFormat="1" x14ac:dyDescent="0.25">
      <c r="A6466" t="s">
        <v>464</v>
      </c>
      <c r="B6466" t="s">
        <v>465</v>
      </c>
      <c r="D6466" t="s">
        <v>65</v>
      </c>
      <c r="E6466">
        <v>1</v>
      </c>
      <c r="F6466" s="2"/>
      <c r="G6466" s="2"/>
    </row>
    <row r="6467" spans="1:7" customFormat="1" x14ac:dyDescent="0.25">
      <c r="A6467" t="s">
        <v>466</v>
      </c>
      <c r="B6467" t="s">
        <v>467</v>
      </c>
      <c r="D6467" t="s">
        <v>65</v>
      </c>
      <c r="E6467">
        <v>1</v>
      </c>
      <c r="F6467" s="2">
        <v>1532</v>
      </c>
      <c r="G6467" s="2">
        <v>1532</v>
      </c>
    </row>
    <row r="6468" spans="1:7" customFormat="1" x14ac:dyDescent="0.25">
      <c r="A6468" t="s">
        <v>311</v>
      </c>
      <c r="B6468" t="s">
        <v>312</v>
      </c>
      <c r="D6468" t="s">
        <v>65</v>
      </c>
      <c r="E6468">
        <v>2.5000000000000001E-2</v>
      </c>
      <c r="F6468" s="2"/>
      <c r="G6468" s="2"/>
    </row>
    <row r="6469" spans="1:7" customFormat="1" x14ac:dyDescent="0.25">
      <c r="A6469" t="s">
        <v>315</v>
      </c>
      <c r="B6469" t="s">
        <v>316</v>
      </c>
      <c r="D6469" t="s">
        <v>79</v>
      </c>
      <c r="E6469" s="1">
        <v>390000</v>
      </c>
      <c r="F6469" s="2">
        <v>34.57</v>
      </c>
      <c r="G6469" s="2"/>
    </row>
    <row r="6470" spans="1:7" customFormat="1" x14ac:dyDescent="0.25">
      <c r="F6470" s="2"/>
      <c r="G6470" s="2"/>
    </row>
    <row r="6471" spans="1:7" x14ac:dyDescent="0.25">
      <c r="A6471" s="3"/>
      <c r="B6471" s="3"/>
      <c r="C6471" s="3"/>
      <c r="D6471" s="5" t="s">
        <v>31</v>
      </c>
      <c r="E6471" s="3"/>
      <c r="F6471" s="4"/>
      <c r="G6471" s="4">
        <v>1532</v>
      </c>
    </row>
    <row r="6472" spans="1:7" x14ac:dyDescent="0.25">
      <c r="A6472" s="3"/>
      <c r="B6472" s="3"/>
      <c r="C6472" s="3"/>
      <c r="D6472" s="5" t="s">
        <v>34</v>
      </c>
      <c r="E6472" s="3"/>
      <c r="F6472" s="4"/>
      <c r="G6472" s="4">
        <v>34.57</v>
      </c>
    </row>
    <row r="6473" spans="1:7" customFormat="1" x14ac:dyDescent="0.25">
      <c r="F6473" s="2"/>
      <c r="G6473" s="2"/>
    </row>
    <row r="6474" spans="1:7" x14ac:dyDescent="0.25">
      <c r="A6474" s="3"/>
      <c r="B6474" s="5"/>
      <c r="C6474" s="5"/>
      <c r="D6474" s="5" t="s">
        <v>35</v>
      </c>
      <c r="E6474" s="3"/>
      <c r="F6474" s="4"/>
      <c r="G6474" s="4">
        <v>1566.57</v>
      </c>
    </row>
    <row r="6475" spans="1:7" x14ac:dyDescent="0.25">
      <c r="A6475" s="3"/>
      <c r="B6475" s="5"/>
      <c r="C6475" s="5"/>
      <c r="D6475" s="5" t="s">
        <v>36</v>
      </c>
      <c r="E6475" s="3"/>
      <c r="F6475" s="4"/>
      <c r="G6475" s="4">
        <v>3994753.5</v>
      </c>
    </row>
    <row r="6476" spans="1:7" x14ac:dyDescent="0.25">
      <c r="A6476" s="6" t="s">
        <v>1056</v>
      </c>
      <c r="B6476" s="6" t="s">
        <v>475</v>
      </c>
      <c r="C6476" s="6"/>
      <c r="D6476" s="6" t="s">
        <v>65</v>
      </c>
      <c r="E6476" s="7">
        <v>2550</v>
      </c>
      <c r="F6476" s="7"/>
      <c r="G6476" s="7"/>
    </row>
    <row r="6477" spans="1:7" customFormat="1" x14ac:dyDescent="0.25">
      <c r="F6477" s="2"/>
      <c r="G6477" s="2"/>
    </row>
    <row r="6478" spans="1:7" x14ac:dyDescent="0.25">
      <c r="A6478" s="3"/>
      <c r="B6478" s="3"/>
      <c r="C6478" s="3"/>
      <c r="D6478" s="3"/>
      <c r="E6478" s="3"/>
      <c r="F6478" s="4"/>
      <c r="G6478" s="4"/>
    </row>
    <row r="6479" spans="1:7" x14ac:dyDescent="0.25">
      <c r="A6479" s="12" t="s">
        <v>5</v>
      </c>
      <c r="B6479" s="12" t="s">
        <v>6</v>
      </c>
      <c r="C6479" s="12"/>
      <c r="D6479" s="8" t="s">
        <v>7</v>
      </c>
      <c r="E6479" s="8" t="s">
        <v>8</v>
      </c>
      <c r="F6479" s="9" t="s">
        <v>4</v>
      </c>
      <c r="G6479" s="9" t="s">
        <v>1205</v>
      </c>
    </row>
    <row r="6480" spans="1:7" x14ac:dyDescent="0.25">
      <c r="F6480" s="8" t="s">
        <v>9</v>
      </c>
      <c r="G6480" s="8" t="s">
        <v>9</v>
      </c>
    </row>
    <row r="6481" spans="1:7" customFormat="1" x14ac:dyDescent="0.25">
      <c r="F6481" s="2"/>
      <c r="G6481" s="2"/>
    </row>
    <row r="6482" spans="1:7" customFormat="1" x14ac:dyDescent="0.25">
      <c r="A6482" t="s">
        <v>470</v>
      </c>
      <c r="B6482" t="s">
        <v>471</v>
      </c>
      <c r="D6482" t="s">
        <v>65</v>
      </c>
      <c r="E6482">
        <v>1</v>
      </c>
      <c r="F6482" s="2"/>
      <c r="G6482" s="2"/>
    </row>
    <row r="6483" spans="1:7" customFormat="1" x14ac:dyDescent="0.25">
      <c r="A6483" t="s">
        <v>304</v>
      </c>
      <c r="B6483" t="s">
        <v>305</v>
      </c>
      <c r="D6483" t="s">
        <v>14</v>
      </c>
      <c r="E6483">
        <v>7.4999999999999997E-2</v>
      </c>
      <c r="F6483" s="2"/>
      <c r="G6483" s="2"/>
    </row>
    <row r="6484" spans="1:7" customFormat="1" x14ac:dyDescent="0.25">
      <c r="A6484" t="s">
        <v>306</v>
      </c>
      <c r="B6484" t="s">
        <v>305</v>
      </c>
      <c r="D6484" t="s">
        <v>14</v>
      </c>
      <c r="E6484">
        <v>7.4999999999999997E-2</v>
      </c>
      <c r="F6484" s="2">
        <v>6383</v>
      </c>
      <c r="G6484" s="2">
        <v>478.73</v>
      </c>
    </row>
    <row r="6485" spans="1:7" customFormat="1" x14ac:dyDescent="0.25">
      <c r="A6485" t="s">
        <v>54</v>
      </c>
      <c r="B6485" t="s">
        <v>55</v>
      </c>
      <c r="D6485" t="s">
        <v>56</v>
      </c>
      <c r="E6485">
        <v>7.4999999999999997E-2</v>
      </c>
      <c r="F6485" s="2">
        <v>1543.99</v>
      </c>
      <c r="G6485" s="2">
        <v>115.8</v>
      </c>
    </row>
    <row r="6486" spans="1:7" customFormat="1" x14ac:dyDescent="0.25">
      <c r="A6486" t="s">
        <v>307</v>
      </c>
      <c r="B6486" t="s">
        <v>308</v>
      </c>
      <c r="D6486" t="s">
        <v>246</v>
      </c>
      <c r="E6486">
        <v>5.0000000000000001E-3</v>
      </c>
      <c r="F6486" s="2"/>
      <c r="G6486" s="2"/>
    </row>
    <row r="6487" spans="1:7" customFormat="1" x14ac:dyDescent="0.25">
      <c r="A6487" t="s">
        <v>247</v>
      </c>
      <c r="B6487" t="s">
        <v>248</v>
      </c>
      <c r="D6487" t="s">
        <v>14</v>
      </c>
      <c r="E6487">
        <v>1E-3</v>
      </c>
      <c r="F6487" s="2"/>
      <c r="G6487" s="2"/>
    </row>
    <row r="6488" spans="1:7" customFormat="1" x14ac:dyDescent="0.25">
      <c r="A6488" t="s">
        <v>249</v>
      </c>
      <c r="B6488" t="s">
        <v>248</v>
      </c>
      <c r="D6488" t="s">
        <v>14</v>
      </c>
      <c r="E6488">
        <v>1E-3</v>
      </c>
      <c r="F6488" s="2">
        <v>5418</v>
      </c>
      <c r="G6488" s="2">
        <v>5.42</v>
      </c>
    </row>
    <row r="6489" spans="1:7" customFormat="1" x14ac:dyDescent="0.25">
      <c r="A6489" t="s">
        <v>54</v>
      </c>
      <c r="B6489" t="s">
        <v>55</v>
      </c>
      <c r="D6489" t="s">
        <v>56</v>
      </c>
      <c r="E6489">
        <v>1E-3</v>
      </c>
      <c r="F6489" s="2">
        <v>1543.99</v>
      </c>
      <c r="G6489" s="2">
        <v>1.54</v>
      </c>
    </row>
    <row r="6490" spans="1:7" customFormat="1" x14ac:dyDescent="0.25">
      <c r="A6490" t="s">
        <v>279</v>
      </c>
      <c r="B6490" t="s">
        <v>280</v>
      </c>
      <c r="D6490" t="s">
        <v>88</v>
      </c>
      <c r="E6490" s="1">
        <v>2912</v>
      </c>
      <c r="F6490" s="2">
        <v>0.32</v>
      </c>
      <c r="G6490" s="2"/>
    </row>
    <row r="6491" spans="1:7" customFormat="1" x14ac:dyDescent="0.25">
      <c r="A6491" t="s">
        <v>290</v>
      </c>
      <c r="B6491" t="s">
        <v>291</v>
      </c>
      <c r="D6491" t="s">
        <v>65</v>
      </c>
      <c r="E6491">
        <v>1.6E-2</v>
      </c>
      <c r="F6491" s="2">
        <v>300</v>
      </c>
      <c r="G6491" s="2">
        <v>4.7300000000000004</v>
      </c>
    </row>
    <row r="6492" spans="1:7" customFormat="1" x14ac:dyDescent="0.25">
      <c r="A6492" t="s">
        <v>313</v>
      </c>
      <c r="B6492" t="s">
        <v>314</v>
      </c>
      <c r="D6492" t="s">
        <v>65</v>
      </c>
      <c r="E6492">
        <v>1.05</v>
      </c>
      <c r="F6492" s="2">
        <v>50</v>
      </c>
      <c r="G6492" s="2">
        <v>52.5</v>
      </c>
    </row>
    <row r="6493" spans="1:7" customFormat="1" x14ac:dyDescent="0.25">
      <c r="F6493" s="2"/>
      <c r="G6493" s="2"/>
    </row>
    <row r="6494" spans="1:7" x14ac:dyDescent="0.25">
      <c r="A6494" s="3"/>
      <c r="B6494" s="3"/>
      <c r="C6494" s="3"/>
      <c r="D6494" s="5" t="s">
        <v>31</v>
      </c>
      <c r="E6494" s="3"/>
      <c r="F6494" s="4"/>
      <c r="G6494" s="4">
        <v>57.55</v>
      </c>
    </row>
    <row r="6495" spans="1:7" x14ac:dyDescent="0.25">
      <c r="A6495" s="3"/>
      <c r="B6495" s="3"/>
      <c r="C6495" s="3"/>
      <c r="D6495" s="5" t="s">
        <v>32</v>
      </c>
      <c r="E6495" s="3"/>
      <c r="F6495" s="4"/>
      <c r="G6495" s="4">
        <v>484.15</v>
      </c>
    </row>
    <row r="6496" spans="1:7" x14ac:dyDescent="0.25">
      <c r="A6496" s="3"/>
      <c r="B6496" s="3"/>
      <c r="C6496" s="3"/>
      <c r="D6496" s="5" t="s">
        <v>33</v>
      </c>
      <c r="E6496" s="3"/>
      <c r="F6496" s="4"/>
      <c r="G6496" s="4">
        <v>117.34</v>
      </c>
    </row>
    <row r="6497" spans="1:7" customFormat="1" x14ac:dyDescent="0.25">
      <c r="F6497" s="2"/>
      <c r="G6497" s="2"/>
    </row>
    <row r="6498" spans="1:7" x14ac:dyDescent="0.25">
      <c r="A6498" s="3"/>
      <c r="B6498" s="5"/>
      <c r="C6498" s="5"/>
      <c r="D6498" s="5" t="s">
        <v>35</v>
      </c>
      <c r="E6498" s="3"/>
      <c r="F6498" s="4"/>
      <c r="G6498" s="4">
        <v>657.29</v>
      </c>
    </row>
    <row r="6499" spans="1:7" x14ac:dyDescent="0.25">
      <c r="A6499" s="3"/>
      <c r="B6499" s="5"/>
      <c r="C6499" s="5"/>
      <c r="D6499" s="5" t="s">
        <v>36</v>
      </c>
      <c r="E6499" s="3"/>
      <c r="F6499" s="4"/>
      <c r="G6499" s="4">
        <v>1676089.5</v>
      </c>
    </row>
    <row r="6500" spans="1:7" x14ac:dyDescent="0.25">
      <c r="A6500" s="6" t="s">
        <v>1057</v>
      </c>
      <c r="B6500" s="6" t="s">
        <v>579</v>
      </c>
      <c r="C6500" s="6"/>
      <c r="D6500" s="6" t="s">
        <v>88</v>
      </c>
      <c r="E6500" s="7">
        <v>102</v>
      </c>
      <c r="F6500" s="7"/>
      <c r="G6500" s="7"/>
    </row>
    <row r="6501" spans="1:7" customFormat="1" x14ac:dyDescent="0.25">
      <c r="F6501" s="2"/>
      <c r="G6501" s="2"/>
    </row>
    <row r="6502" spans="1:7" x14ac:dyDescent="0.25">
      <c r="A6502" s="3"/>
      <c r="B6502" s="3"/>
      <c r="C6502" s="3"/>
      <c r="D6502" s="3"/>
      <c r="E6502" s="3"/>
      <c r="F6502" s="4"/>
      <c r="G6502" s="4"/>
    </row>
    <row r="6503" spans="1:7" x14ac:dyDescent="0.25">
      <c r="A6503" s="12" t="s">
        <v>5</v>
      </c>
      <c r="B6503" s="12" t="s">
        <v>6</v>
      </c>
      <c r="C6503" s="12"/>
      <c r="D6503" s="8" t="s">
        <v>7</v>
      </c>
      <c r="E6503" s="8" t="s">
        <v>8</v>
      </c>
      <c r="F6503" s="9" t="s">
        <v>4</v>
      </c>
      <c r="G6503" s="9" t="s">
        <v>1205</v>
      </c>
    </row>
    <row r="6504" spans="1:7" x14ac:dyDescent="0.25">
      <c r="F6504" s="8" t="s">
        <v>9</v>
      </c>
      <c r="G6504" s="8" t="s">
        <v>9</v>
      </c>
    </row>
    <row r="6505" spans="1:7" customFormat="1" x14ac:dyDescent="0.25">
      <c r="F6505" s="2"/>
      <c r="G6505" s="2"/>
    </row>
    <row r="6506" spans="1:7" customFormat="1" x14ac:dyDescent="0.25">
      <c r="F6506" s="2"/>
      <c r="G6506" s="2"/>
    </row>
    <row r="6507" spans="1:7" customFormat="1" x14ac:dyDescent="0.25">
      <c r="F6507" s="2"/>
      <c r="G6507" s="2"/>
    </row>
    <row r="6508" spans="1:7" x14ac:dyDescent="0.25">
      <c r="A6508" s="3"/>
      <c r="B6508" s="5"/>
      <c r="C6508" s="5"/>
      <c r="D6508" s="5" t="s">
        <v>35</v>
      </c>
      <c r="E6508" s="3"/>
      <c r="F6508" s="4"/>
      <c r="G6508" s="4">
        <v>0</v>
      </c>
    </row>
    <row r="6509" spans="1:7" x14ac:dyDescent="0.25">
      <c r="A6509" s="3"/>
      <c r="B6509" s="5"/>
      <c r="C6509" s="5"/>
      <c r="D6509" s="5" t="s">
        <v>36</v>
      </c>
      <c r="E6509" s="3"/>
      <c r="F6509" s="4"/>
      <c r="G6509" s="4">
        <v>0</v>
      </c>
    </row>
    <row r="6510" spans="1:7" customFormat="1" x14ac:dyDescent="0.25">
      <c r="F6510" s="2"/>
      <c r="G6510" s="2"/>
    </row>
    <row r="6511" spans="1:7" x14ac:dyDescent="0.25">
      <c r="A6511" s="6" t="s">
        <v>1058</v>
      </c>
      <c r="B6511" s="6" t="s">
        <v>1055</v>
      </c>
      <c r="C6511" s="6"/>
      <c r="D6511" s="6" t="s">
        <v>65</v>
      </c>
      <c r="E6511" s="7">
        <v>27788</v>
      </c>
      <c r="F6511" s="7"/>
      <c r="G6511" s="7"/>
    </row>
    <row r="6512" spans="1:7" customFormat="1" x14ac:dyDescent="0.25">
      <c r="F6512" s="2"/>
      <c r="G6512" s="2"/>
    </row>
    <row r="6513" spans="1:7" x14ac:dyDescent="0.25">
      <c r="A6513" s="3"/>
      <c r="B6513" s="3"/>
      <c r="C6513" s="3"/>
      <c r="D6513" s="3"/>
      <c r="E6513" s="3"/>
      <c r="F6513" s="4"/>
      <c r="G6513" s="4"/>
    </row>
    <row r="6514" spans="1:7" x14ac:dyDescent="0.25">
      <c r="A6514" s="12" t="s">
        <v>5</v>
      </c>
      <c r="B6514" s="12" t="s">
        <v>6</v>
      </c>
      <c r="C6514" s="12"/>
      <c r="D6514" s="8" t="s">
        <v>7</v>
      </c>
      <c r="E6514" s="8" t="s">
        <v>8</v>
      </c>
      <c r="F6514" s="9" t="s">
        <v>4</v>
      </c>
      <c r="G6514" s="9" t="s">
        <v>1205</v>
      </c>
    </row>
    <row r="6515" spans="1:7" x14ac:dyDescent="0.25">
      <c r="F6515" s="8" t="s">
        <v>9</v>
      </c>
      <c r="G6515" s="8" t="s">
        <v>9</v>
      </c>
    </row>
    <row r="6516" spans="1:7" customFormat="1" x14ac:dyDescent="0.25">
      <c r="F6516" s="2"/>
      <c r="G6516" s="2"/>
    </row>
    <row r="6517" spans="1:7" customFormat="1" x14ac:dyDescent="0.25">
      <c r="A6517" t="s">
        <v>464</v>
      </c>
      <c r="B6517" t="s">
        <v>465</v>
      </c>
      <c r="D6517" t="s">
        <v>65</v>
      </c>
      <c r="E6517">
        <v>0.92</v>
      </c>
      <c r="F6517" s="2"/>
      <c r="G6517" s="2"/>
    </row>
    <row r="6518" spans="1:7" customFormat="1" x14ac:dyDescent="0.25">
      <c r="A6518" t="s">
        <v>466</v>
      </c>
      <c r="B6518" t="s">
        <v>467</v>
      </c>
      <c r="D6518" t="s">
        <v>65</v>
      </c>
      <c r="E6518">
        <v>0.92</v>
      </c>
      <c r="F6518" s="2">
        <v>1532</v>
      </c>
      <c r="G6518" s="2">
        <v>1409.44</v>
      </c>
    </row>
    <row r="6519" spans="1:7" customFormat="1" x14ac:dyDescent="0.25">
      <c r="A6519" t="s">
        <v>311</v>
      </c>
      <c r="B6519" t="s">
        <v>312</v>
      </c>
      <c r="D6519" t="s">
        <v>65</v>
      </c>
      <c r="E6519">
        <v>2.3E-2</v>
      </c>
      <c r="F6519" s="2"/>
      <c r="G6519" s="2"/>
    </row>
    <row r="6520" spans="1:7" customFormat="1" x14ac:dyDescent="0.25">
      <c r="A6520" t="s">
        <v>315</v>
      </c>
      <c r="B6520" t="s">
        <v>316</v>
      </c>
      <c r="D6520" t="s">
        <v>79</v>
      </c>
      <c r="E6520" s="1">
        <v>390000</v>
      </c>
      <c r="F6520" s="2">
        <v>31.8</v>
      </c>
      <c r="G6520" s="2"/>
    </row>
    <row r="6521" spans="1:7" customFormat="1" x14ac:dyDescent="0.25">
      <c r="A6521" t="s">
        <v>1059</v>
      </c>
      <c r="B6521" t="s">
        <v>1060</v>
      </c>
      <c r="D6521" t="s">
        <v>65</v>
      </c>
      <c r="E6521">
        <v>0.08</v>
      </c>
      <c r="F6521" s="2"/>
      <c r="G6521" s="2"/>
    </row>
    <row r="6522" spans="1:7" customFormat="1" x14ac:dyDescent="0.25">
      <c r="A6522" t="s">
        <v>492</v>
      </c>
      <c r="B6522" t="s">
        <v>493</v>
      </c>
      <c r="D6522" t="s">
        <v>65</v>
      </c>
      <c r="E6522">
        <v>0.08</v>
      </c>
      <c r="F6522" s="2">
        <v>968</v>
      </c>
      <c r="G6522" s="2">
        <v>77.44</v>
      </c>
    </row>
    <row r="6523" spans="1:7" customFormat="1" x14ac:dyDescent="0.25">
      <c r="A6523" t="s">
        <v>311</v>
      </c>
      <c r="B6523" t="s">
        <v>312</v>
      </c>
      <c r="D6523" t="s">
        <v>65</v>
      </c>
      <c r="E6523">
        <v>2E-3</v>
      </c>
      <c r="F6523" s="2"/>
      <c r="G6523" s="2"/>
    </row>
    <row r="6524" spans="1:7" customFormat="1" x14ac:dyDescent="0.25">
      <c r="A6524" t="s">
        <v>315</v>
      </c>
      <c r="B6524" t="s">
        <v>316</v>
      </c>
      <c r="D6524" t="s">
        <v>79</v>
      </c>
      <c r="E6524" s="1">
        <v>390000</v>
      </c>
      <c r="F6524" s="2">
        <v>2.77</v>
      </c>
      <c r="G6524" s="2"/>
    </row>
    <row r="6525" spans="1:7" customFormat="1" x14ac:dyDescent="0.25">
      <c r="F6525" s="2"/>
      <c r="G6525" s="2"/>
    </row>
    <row r="6526" spans="1:7" x14ac:dyDescent="0.25">
      <c r="A6526" s="3"/>
      <c r="B6526" s="3"/>
      <c r="C6526" s="3"/>
      <c r="D6526" s="5" t="s">
        <v>31</v>
      </c>
      <c r="E6526" s="3"/>
      <c r="F6526" s="4"/>
      <c r="G6526" s="4">
        <v>1486.88</v>
      </c>
    </row>
    <row r="6527" spans="1:7" x14ac:dyDescent="0.25">
      <c r="A6527" s="3"/>
      <c r="B6527" s="3"/>
      <c r="C6527" s="3"/>
      <c r="D6527" s="5" t="s">
        <v>34</v>
      </c>
      <c r="E6527" s="3"/>
      <c r="F6527" s="4"/>
      <c r="G6527" s="4">
        <v>34.57</v>
      </c>
    </row>
    <row r="6528" spans="1:7" customFormat="1" x14ac:dyDescent="0.25">
      <c r="F6528" s="2"/>
      <c r="G6528" s="2"/>
    </row>
    <row r="6529" spans="1:7" x14ac:dyDescent="0.25">
      <c r="A6529" s="3"/>
      <c r="B6529" s="5"/>
      <c r="C6529" s="5"/>
      <c r="D6529" s="5" t="s">
        <v>35</v>
      </c>
      <c r="E6529" s="3"/>
      <c r="F6529" s="4"/>
      <c r="G6529" s="4">
        <v>1521.23</v>
      </c>
    </row>
    <row r="6530" spans="1:7" x14ac:dyDescent="0.25">
      <c r="A6530" s="3"/>
      <c r="B6530" s="5"/>
      <c r="C6530" s="5"/>
      <c r="D6530" s="5" t="s">
        <v>36</v>
      </c>
      <c r="E6530" s="3"/>
      <c r="F6530" s="4"/>
      <c r="G6530" s="4">
        <v>42271939.240000002</v>
      </c>
    </row>
    <row r="6531" spans="1:7" x14ac:dyDescent="0.25">
      <c r="A6531" s="6" t="s">
        <v>1061</v>
      </c>
      <c r="B6531" s="6" t="s">
        <v>475</v>
      </c>
      <c r="C6531" s="6"/>
      <c r="D6531" s="6" t="s">
        <v>65</v>
      </c>
      <c r="E6531" s="7">
        <v>27788</v>
      </c>
      <c r="F6531" s="7"/>
      <c r="G6531" s="7"/>
    </row>
    <row r="6532" spans="1:7" customFormat="1" x14ac:dyDescent="0.25">
      <c r="F6532" s="2"/>
      <c r="G6532" s="2"/>
    </row>
    <row r="6533" spans="1:7" x14ac:dyDescent="0.25">
      <c r="A6533" s="3"/>
      <c r="B6533" s="3"/>
      <c r="C6533" s="3"/>
      <c r="D6533" s="3"/>
      <c r="E6533" s="3"/>
      <c r="F6533" s="4"/>
      <c r="G6533" s="4"/>
    </row>
    <row r="6534" spans="1:7" x14ac:dyDescent="0.25">
      <c r="A6534" s="12" t="s">
        <v>5</v>
      </c>
      <c r="B6534" s="12" t="s">
        <v>6</v>
      </c>
      <c r="C6534" s="12"/>
      <c r="D6534" s="8" t="s">
        <v>7</v>
      </c>
      <c r="E6534" s="8" t="s">
        <v>8</v>
      </c>
      <c r="F6534" s="9" t="s">
        <v>4</v>
      </c>
      <c r="G6534" s="9" t="s">
        <v>1205</v>
      </c>
    </row>
    <row r="6535" spans="1:7" x14ac:dyDescent="0.25">
      <c r="F6535" s="8" t="s">
        <v>9</v>
      </c>
      <c r="G6535" s="8" t="s">
        <v>9</v>
      </c>
    </row>
    <row r="6536" spans="1:7" customFormat="1" x14ac:dyDescent="0.25">
      <c r="F6536" s="2"/>
      <c r="G6536" s="2"/>
    </row>
    <row r="6537" spans="1:7" customFormat="1" x14ac:dyDescent="0.25">
      <c r="A6537" t="s">
        <v>470</v>
      </c>
      <c r="B6537" t="s">
        <v>471</v>
      </c>
      <c r="D6537" t="s">
        <v>65</v>
      </c>
      <c r="E6537">
        <v>1</v>
      </c>
      <c r="F6537" s="2"/>
      <c r="G6537" s="2"/>
    </row>
    <row r="6538" spans="1:7" customFormat="1" x14ac:dyDescent="0.25">
      <c r="A6538" t="s">
        <v>304</v>
      </c>
      <c r="B6538" t="s">
        <v>305</v>
      </c>
      <c r="D6538" t="s">
        <v>14</v>
      </c>
      <c r="E6538">
        <v>7.4999999999999997E-2</v>
      </c>
      <c r="F6538" s="2"/>
      <c r="G6538" s="2"/>
    </row>
    <row r="6539" spans="1:7" customFormat="1" x14ac:dyDescent="0.25">
      <c r="A6539" t="s">
        <v>306</v>
      </c>
      <c r="B6539" t="s">
        <v>305</v>
      </c>
      <c r="D6539" t="s">
        <v>14</v>
      </c>
      <c r="E6539">
        <v>7.4999999999999997E-2</v>
      </c>
      <c r="F6539" s="2">
        <v>6383</v>
      </c>
      <c r="G6539" s="2">
        <v>478.73</v>
      </c>
    </row>
    <row r="6540" spans="1:7" customFormat="1" x14ac:dyDescent="0.25">
      <c r="A6540" t="s">
        <v>54</v>
      </c>
      <c r="B6540" t="s">
        <v>55</v>
      </c>
      <c r="D6540" t="s">
        <v>56</v>
      </c>
      <c r="E6540">
        <v>7.4999999999999997E-2</v>
      </c>
      <c r="F6540" s="2">
        <v>1543.99</v>
      </c>
      <c r="G6540" s="2">
        <v>115.8</v>
      </c>
    </row>
    <row r="6541" spans="1:7" customFormat="1" x14ac:dyDescent="0.25">
      <c r="A6541" t="s">
        <v>307</v>
      </c>
      <c r="B6541" t="s">
        <v>308</v>
      </c>
      <c r="D6541" t="s">
        <v>246</v>
      </c>
      <c r="E6541">
        <v>5.0000000000000001E-3</v>
      </c>
      <c r="F6541" s="2"/>
      <c r="G6541" s="2"/>
    </row>
    <row r="6542" spans="1:7" customFormat="1" x14ac:dyDescent="0.25">
      <c r="A6542" t="s">
        <v>247</v>
      </c>
      <c r="B6542" t="s">
        <v>248</v>
      </c>
      <c r="D6542" t="s">
        <v>14</v>
      </c>
      <c r="E6542">
        <v>1E-3</v>
      </c>
      <c r="F6542" s="2"/>
      <c r="G6542" s="2"/>
    </row>
    <row r="6543" spans="1:7" customFormat="1" x14ac:dyDescent="0.25">
      <c r="A6543" t="s">
        <v>249</v>
      </c>
      <c r="B6543" t="s">
        <v>248</v>
      </c>
      <c r="D6543" t="s">
        <v>14</v>
      </c>
      <c r="E6543">
        <v>1E-3</v>
      </c>
      <c r="F6543" s="2">
        <v>5418</v>
      </c>
      <c r="G6543" s="2">
        <v>5.42</v>
      </c>
    </row>
    <row r="6544" spans="1:7" customFormat="1" x14ac:dyDescent="0.25">
      <c r="A6544" t="s">
        <v>54</v>
      </c>
      <c r="B6544" t="s">
        <v>55</v>
      </c>
      <c r="D6544" t="s">
        <v>56</v>
      </c>
      <c r="E6544">
        <v>1E-3</v>
      </c>
      <c r="F6544" s="2">
        <v>1543.99</v>
      </c>
      <c r="G6544" s="2">
        <v>1.54</v>
      </c>
    </row>
    <row r="6545" spans="1:7" customFormat="1" x14ac:dyDescent="0.25">
      <c r="A6545" t="s">
        <v>279</v>
      </c>
      <c r="B6545" t="s">
        <v>280</v>
      </c>
      <c r="D6545" t="s">
        <v>88</v>
      </c>
      <c r="E6545" s="1">
        <v>2912</v>
      </c>
      <c r="F6545" s="2">
        <v>0.32</v>
      </c>
      <c r="G6545" s="2"/>
    </row>
    <row r="6546" spans="1:7" customFormat="1" x14ac:dyDescent="0.25">
      <c r="A6546" t="s">
        <v>290</v>
      </c>
      <c r="B6546" t="s">
        <v>291</v>
      </c>
      <c r="D6546" t="s">
        <v>65</v>
      </c>
      <c r="E6546">
        <v>1.6E-2</v>
      </c>
      <c r="F6546" s="2">
        <v>300</v>
      </c>
      <c r="G6546" s="2">
        <v>4.7300000000000004</v>
      </c>
    </row>
    <row r="6547" spans="1:7" customFormat="1" x14ac:dyDescent="0.25">
      <c r="A6547" t="s">
        <v>313</v>
      </c>
      <c r="B6547" t="s">
        <v>314</v>
      </c>
      <c r="D6547" t="s">
        <v>65</v>
      </c>
      <c r="E6547">
        <v>1.05</v>
      </c>
      <c r="F6547" s="2">
        <v>50</v>
      </c>
      <c r="G6547" s="2">
        <v>52.5</v>
      </c>
    </row>
    <row r="6548" spans="1:7" customFormat="1" x14ac:dyDescent="0.25">
      <c r="F6548" s="2"/>
      <c r="G6548" s="2"/>
    </row>
    <row r="6549" spans="1:7" x14ac:dyDescent="0.25">
      <c r="A6549" s="3"/>
      <c r="B6549" s="3"/>
      <c r="C6549" s="3"/>
      <c r="D6549" s="5" t="s">
        <v>31</v>
      </c>
      <c r="E6549" s="3"/>
      <c r="F6549" s="4"/>
      <c r="G6549" s="4">
        <v>57.55</v>
      </c>
    </row>
    <row r="6550" spans="1:7" x14ac:dyDescent="0.25">
      <c r="A6550" s="3"/>
      <c r="B6550" s="3"/>
      <c r="C6550" s="3"/>
      <c r="D6550" s="5" t="s">
        <v>32</v>
      </c>
      <c r="E6550" s="3"/>
      <c r="F6550" s="4"/>
      <c r="G6550" s="4">
        <v>484.15</v>
      </c>
    </row>
    <row r="6551" spans="1:7" x14ac:dyDescent="0.25">
      <c r="A6551" s="3"/>
      <c r="B6551" s="3"/>
      <c r="C6551" s="3"/>
      <c r="D6551" s="5" t="s">
        <v>33</v>
      </c>
      <c r="E6551" s="3"/>
      <c r="F6551" s="4"/>
      <c r="G6551" s="4">
        <v>117.34</v>
      </c>
    </row>
    <row r="6552" spans="1:7" customFormat="1" x14ac:dyDescent="0.25">
      <c r="F6552" s="2"/>
      <c r="G6552" s="2"/>
    </row>
    <row r="6553" spans="1:7" x14ac:dyDescent="0.25">
      <c r="A6553" s="3"/>
      <c r="B6553" s="5"/>
      <c r="C6553" s="5"/>
      <c r="D6553" s="5" t="s">
        <v>35</v>
      </c>
      <c r="E6553" s="3"/>
      <c r="F6553" s="4"/>
      <c r="G6553" s="4">
        <v>657.29</v>
      </c>
    </row>
    <row r="6554" spans="1:7" x14ac:dyDescent="0.25">
      <c r="A6554" s="3"/>
      <c r="B6554" s="5"/>
      <c r="C6554" s="5"/>
      <c r="D6554" s="5" t="s">
        <v>36</v>
      </c>
      <c r="E6554" s="3"/>
      <c r="F6554" s="4"/>
      <c r="G6554" s="4">
        <v>18264774.52</v>
      </c>
    </row>
    <row r="6555" spans="1:7" x14ac:dyDescent="0.25">
      <c r="A6555" s="6" t="s">
        <v>1062</v>
      </c>
      <c r="B6555" s="6" t="s">
        <v>1063</v>
      </c>
      <c r="C6555" s="6"/>
      <c r="D6555" s="6" t="s">
        <v>88</v>
      </c>
      <c r="E6555" s="7">
        <v>1040</v>
      </c>
      <c r="F6555" s="7"/>
      <c r="G6555" s="7"/>
    </row>
    <row r="6556" spans="1:7" customFormat="1" x14ac:dyDescent="0.25">
      <c r="F6556" s="2"/>
      <c r="G6556" s="2"/>
    </row>
    <row r="6557" spans="1:7" x14ac:dyDescent="0.25">
      <c r="A6557" s="3"/>
      <c r="B6557" s="3"/>
      <c r="C6557" s="3"/>
      <c r="D6557" s="3"/>
      <c r="E6557" s="3"/>
      <c r="F6557" s="4"/>
      <c r="G6557" s="4"/>
    </row>
    <row r="6558" spans="1:7" x14ac:dyDescent="0.25">
      <c r="A6558" s="12" t="s">
        <v>5</v>
      </c>
      <c r="B6558" s="12" t="s">
        <v>6</v>
      </c>
      <c r="C6558" s="12"/>
      <c r="D6558" s="8" t="s">
        <v>7</v>
      </c>
      <c r="E6558" s="8" t="s">
        <v>8</v>
      </c>
      <c r="F6558" s="9" t="s">
        <v>4</v>
      </c>
      <c r="G6558" s="9" t="s">
        <v>1205</v>
      </c>
    </row>
    <row r="6559" spans="1:7" x14ac:dyDescent="0.25">
      <c r="F6559" s="8" t="s">
        <v>9</v>
      </c>
      <c r="G6559" s="8" t="s">
        <v>9</v>
      </c>
    </row>
    <row r="6560" spans="1:7" customFormat="1" x14ac:dyDescent="0.25">
      <c r="F6560" s="2"/>
      <c r="G6560" s="2"/>
    </row>
    <row r="6561" spans="1:7" customFormat="1" x14ac:dyDescent="0.25">
      <c r="F6561" s="2"/>
      <c r="G6561" s="2"/>
    </row>
    <row r="6562" spans="1:7" customFormat="1" x14ac:dyDescent="0.25">
      <c r="F6562" s="2"/>
      <c r="G6562" s="2"/>
    </row>
    <row r="6563" spans="1:7" x14ac:dyDescent="0.25">
      <c r="A6563" s="3"/>
      <c r="B6563" s="5"/>
      <c r="C6563" s="5"/>
      <c r="D6563" s="5" t="s">
        <v>35</v>
      </c>
      <c r="E6563" s="3"/>
      <c r="F6563" s="4"/>
      <c r="G6563" s="4">
        <v>0</v>
      </c>
    </row>
    <row r="6564" spans="1:7" x14ac:dyDescent="0.25">
      <c r="A6564" s="3"/>
      <c r="B6564" s="5"/>
      <c r="C6564" s="5"/>
      <c r="D6564" s="5" t="s">
        <v>36</v>
      </c>
      <c r="E6564" s="3"/>
      <c r="F6564" s="4"/>
      <c r="G6564" s="4">
        <v>0</v>
      </c>
    </row>
    <row r="6565" spans="1:7" x14ac:dyDescent="0.25">
      <c r="A6565" s="6" t="s">
        <v>1064</v>
      </c>
      <c r="B6565" s="6" t="s">
        <v>1065</v>
      </c>
      <c r="C6565" s="6"/>
      <c r="D6565" s="6" t="s">
        <v>98</v>
      </c>
      <c r="E6565" s="7">
        <v>1</v>
      </c>
      <c r="F6565" s="7"/>
      <c r="G6565" s="7"/>
    </row>
    <row r="6566" spans="1:7" customFormat="1" x14ac:dyDescent="0.25">
      <c r="F6566" s="2"/>
      <c r="G6566" s="2"/>
    </row>
    <row r="6567" spans="1:7" x14ac:dyDescent="0.25">
      <c r="A6567" s="3"/>
      <c r="B6567" s="3"/>
      <c r="C6567" s="3"/>
      <c r="D6567" s="3"/>
      <c r="E6567" s="3"/>
      <c r="F6567" s="4"/>
      <c r="G6567" s="4"/>
    </row>
    <row r="6568" spans="1:7" x14ac:dyDescent="0.25">
      <c r="A6568" s="12" t="s">
        <v>5</v>
      </c>
      <c r="B6568" s="12" t="s">
        <v>6</v>
      </c>
      <c r="C6568" s="12"/>
      <c r="D6568" s="8" t="s">
        <v>7</v>
      </c>
      <c r="E6568" s="8" t="s">
        <v>8</v>
      </c>
      <c r="F6568" s="9" t="s">
        <v>4</v>
      </c>
      <c r="G6568" s="9" t="s">
        <v>1205</v>
      </c>
    </row>
    <row r="6569" spans="1:7" x14ac:dyDescent="0.25">
      <c r="F6569" s="8" t="s">
        <v>9</v>
      </c>
      <c r="G6569" s="8" t="s">
        <v>9</v>
      </c>
    </row>
    <row r="6570" spans="1:7" customFormat="1" x14ac:dyDescent="0.25">
      <c r="F6570" s="2"/>
      <c r="G6570" s="2"/>
    </row>
    <row r="6571" spans="1:7" customFormat="1" x14ac:dyDescent="0.25">
      <c r="A6571" t="s">
        <v>158</v>
      </c>
      <c r="B6571" t="s">
        <v>159</v>
      </c>
      <c r="D6571" t="s">
        <v>88</v>
      </c>
      <c r="E6571">
        <v>5</v>
      </c>
      <c r="F6571" s="2"/>
      <c r="G6571" s="2"/>
    </row>
    <row r="6572" spans="1:7" customFormat="1" x14ac:dyDescent="0.25">
      <c r="A6572" t="s">
        <v>50</v>
      </c>
      <c r="B6572" t="s">
        <v>51</v>
      </c>
      <c r="D6572" t="s">
        <v>14</v>
      </c>
      <c r="E6572">
        <v>12</v>
      </c>
      <c r="F6572" s="2"/>
      <c r="G6572" s="2"/>
    </row>
    <row r="6573" spans="1:7" customFormat="1" x14ac:dyDescent="0.25">
      <c r="A6573" t="s">
        <v>52</v>
      </c>
      <c r="B6573" t="s">
        <v>53</v>
      </c>
      <c r="D6573" t="s">
        <v>14</v>
      </c>
      <c r="E6573">
        <v>12</v>
      </c>
      <c r="F6573" s="2">
        <v>5418</v>
      </c>
      <c r="G6573" s="2">
        <v>65016</v>
      </c>
    </row>
    <row r="6574" spans="1:7" customFormat="1" x14ac:dyDescent="0.25">
      <c r="A6574" t="s">
        <v>54</v>
      </c>
      <c r="B6574" t="s">
        <v>55</v>
      </c>
      <c r="D6574" t="s">
        <v>56</v>
      </c>
      <c r="E6574">
        <v>12</v>
      </c>
      <c r="F6574" s="2">
        <v>1543.99</v>
      </c>
      <c r="G6574" s="2">
        <v>18527.88</v>
      </c>
    </row>
    <row r="6575" spans="1:7" customFormat="1" x14ac:dyDescent="0.25">
      <c r="A6575" t="s">
        <v>160</v>
      </c>
      <c r="B6575" t="s">
        <v>161</v>
      </c>
      <c r="D6575" t="s">
        <v>18</v>
      </c>
      <c r="E6575">
        <v>1.667</v>
      </c>
      <c r="F6575" s="2"/>
      <c r="G6575" s="2"/>
    </row>
    <row r="6576" spans="1:7" customFormat="1" x14ac:dyDescent="0.25">
      <c r="A6576" t="s">
        <v>162</v>
      </c>
      <c r="B6576" t="s">
        <v>163</v>
      </c>
      <c r="D6576" t="s">
        <v>164</v>
      </c>
      <c r="E6576">
        <v>3.3000000000000002E-2</v>
      </c>
      <c r="F6576" s="2">
        <v>84000</v>
      </c>
      <c r="G6576" s="2">
        <v>2800.56</v>
      </c>
    </row>
    <row r="6577" spans="1:7" customFormat="1" x14ac:dyDescent="0.25">
      <c r="A6577" t="s">
        <v>165</v>
      </c>
      <c r="B6577" t="s">
        <v>166</v>
      </c>
      <c r="D6577" t="s">
        <v>3</v>
      </c>
      <c r="E6577">
        <v>5.25</v>
      </c>
      <c r="F6577" s="2">
        <v>50500</v>
      </c>
      <c r="G6577" s="2">
        <v>265125</v>
      </c>
    </row>
    <row r="6578" spans="1:7" customFormat="1" x14ac:dyDescent="0.25">
      <c r="A6578" t="s">
        <v>167</v>
      </c>
      <c r="B6578" t="s">
        <v>168</v>
      </c>
      <c r="D6578" t="s">
        <v>3</v>
      </c>
      <c r="E6578">
        <v>5.25</v>
      </c>
      <c r="F6578" s="2">
        <v>8500</v>
      </c>
      <c r="G6578" s="2">
        <v>44625</v>
      </c>
    </row>
    <row r="6579" spans="1:7" customFormat="1" x14ac:dyDescent="0.25">
      <c r="A6579" t="s">
        <v>169</v>
      </c>
      <c r="B6579" t="s">
        <v>170</v>
      </c>
      <c r="D6579" t="s">
        <v>171</v>
      </c>
      <c r="E6579">
        <v>1</v>
      </c>
      <c r="F6579" s="2">
        <v>1799</v>
      </c>
      <c r="G6579" s="2">
        <v>1799</v>
      </c>
    </row>
    <row r="6580" spans="1:7" customFormat="1" x14ac:dyDescent="0.25">
      <c r="A6580" t="s">
        <v>172</v>
      </c>
      <c r="B6580" t="s">
        <v>173</v>
      </c>
      <c r="D6580" t="s">
        <v>174</v>
      </c>
      <c r="E6580">
        <v>0.1</v>
      </c>
      <c r="F6580" s="2">
        <v>95000</v>
      </c>
      <c r="G6580" s="2">
        <v>9500</v>
      </c>
    </row>
    <row r="6581" spans="1:7" customFormat="1" x14ac:dyDescent="0.25">
      <c r="F6581" s="2"/>
      <c r="G6581" s="2"/>
    </row>
    <row r="6582" spans="1:7" x14ac:dyDescent="0.25">
      <c r="A6582" s="3"/>
      <c r="B6582" s="3"/>
      <c r="C6582" s="3"/>
      <c r="D6582" s="5" t="s">
        <v>31</v>
      </c>
      <c r="E6582" s="3"/>
      <c r="F6582" s="4"/>
      <c r="G6582" s="4">
        <v>321049</v>
      </c>
    </row>
    <row r="6583" spans="1:7" x14ac:dyDescent="0.25">
      <c r="A6583" s="3"/>
      <c r="B6583" s="3"/>
      <c r="C6583" s="3"/>
      <c r="D6583" s="5" t="s">
        <v>32</v>
      </c>
      <c r="E6583" s="3"/>
      <c r="F6583" s="4"/>
      <c r="G6583" s="4">
        <v>65016</v>
      </c>
    </row>
    <row r="6584" spans="1:7" x14ac:dyDescent="0.25">
      <c r="A6584" s="3"/>
      <c r="B6584" s="3"/>
      <c r="C6584" s="3"/>
      <c r="D6584" s="5" t="s">
        <v>33</v>
      </c>
      <c r="E6584" s="3"/>
      <c r="F6584" s="4"/>
      <c r="G6584" s="4">
        <v>21328.44</v>
      </c>
    </row>
    <row r="6585" spans="1:7" customFormat="1" x14ac:dyDescent="0.25">
      <c r="F6585" s="2"/>
      <c r="G6585" s="2"/>
    </row>
    <row r="6586" spans="1:7" x14ac:dyDescent="0.25">
      <c r="A6586" s="3"/>
      <c r="B6586" s="5"/>
      <c r="C6586" s="5"/>
      <c r="D6586" s="5" t="s">
        <v>35</v>
      </c>
      <c r="E6586" s="3"/>
      <c r="F6586" s="4"/>
      <c r="G6586" s="4">
        <v>407392.9</v>
      </c>
    </row>
    <row r="6587" spans="1:7" x14ac:dyDescent="0.25">
      <c r="A6587" s="3"/>
      <c r="B6587" s="5"/>
      <c r="C6587" s="5"/>
      <c r="D6587" s="5" t="s">
        <v>36</v>
      </c>
      <c r="E6587" s="3"/>
      <c r="F6587" s="4"/>
      <c r="G6587" s="4">
        <v>407392.9</v>
      </c>
    </row>
    <row r="6588" spans="1:7" x14ac:dyDescent="0.25">
      <c r="A6588" s="6" t="s">
        <v>1066</v>
      </c>
      <c r="B6588" s="6" t="s">
        <v>1067</v>
      </c>
      <c r="C6588" s="6"/>
      <c r="D6588" s="6" t="s">
        <v>98</v>
      </c>
      <c r="E6588" s="7">
        <v>1</v>
      </c>
      <c r="F6588" s="7"/>
      <c r="G6588" s="7"/>
    </row>
    <row r="6589" spans="1:7" customFormat="1" x14ac:dyDescent="0.25">
      <c r="F6589" s="2"/>
      <c r="G6589" s="2"/>
    </row>
    <row r="6590" spans="1:7" x14ac:dyDescent="0.25">
      <c r="A6590" s="3"/>
      <c r="B6590" s="3"/>
      <c r="C6590" s="3"/>
      <c r="D6590" s="3"/>
      <c r="E6590" s="3"/>
      <c r="F6590" s="4"/>
      <c r="G6590" s="4"/>
    </row>
    <row r="6591" spans="1:7" x14ac:dyDescent="0.25">
      <c r="A6591" s="12" t="s">
        <v>5</v>
      </c>
      <c r="B6591" s="12" t="s">
        <v>6</v>
      </c>
      <c r="C6591" s="12"/>
      <c r="D6591" s="8" t="s">
        <v>7</v>
      </c>
      <c r="E6591" s="8" t="s">
        <v>8</v>
      </c>
      <c r="F6591" s="9" t="s">
        <v>4</v>
      </c>
      <c r="G6591" s="9" t="s">
        <v>1205</v>
      </c>
    </row>
    <row r="6592" spans="1:7" x14ac:dyDescent="0.25">
      <c r="F6592" s="8" t="s">
        <v>9</v>
      </c>
      <c r="G6592" s="8" t="s">
        <v>9</v>
      </c>
    </row>
    <row r="6593" spans="1:7" customFormat="1" x14ac:dyDescent="0.25">
      <c r="F6593" s="2"/>
      <c r="G6593" s="2"/>
    </row>
    <row r="6594" spans="1:7" customFormat="1" x14ac:dyDescent="0.25">
      <c r="A6594" t="s">
        <v>1068</v>
      </c>
      <c r="B6594" t="s">
        <v>1069</v>
      </c>
      <c r="D6594" t="s">
        <v>88</v>
      </c>
      <c r="E6594">
        <v>5</v>
      </c>
      <c r="F6594" s="2">
        <v>14500</v>
      </c>
      <c r="G6594" s="2">
        <v>72500</v>
      </c>
    </row>
    <row r="6595" spans="1:7" customFormat="1" x14ac:dyDescent="0.25">
      <c r="F6595" s="2"/>
      <c r="G6595" s="2"/>
    </row>
    <row r="6596" spans="1:7" x14ac:dyDescent="0.25">
      <c r="A6596" s="3"/>
      <c r="B6596" s="3"/>
      <c r="C6596" s="3"/>
      <c r="D6596" s="5" t="s">
        <v>34</v>
      </c>
      <c r="E6596" s="3"/>
      <c r="F6596" s="4"/>
      <c r="G6596" s="4">
        <v>72500</v>
      </c>
    </row>
    <row r="6597" spans="1:7" customFormat="1" x14ac:dyDescent="0.25">
      <c r="F6597" s="2"/>
      <c r="G6597" s="2"/>
    </row>
    <row r="6598" spans="1:7" x14ac:dyDescent="0.25">
      <c r="A6598" s="3"/>
      <c r="B6598" s="5"/>
      <c r="C6598" s="5"/>
      <c r="D6598" s="5" t="s">
        <v>35</v>
      </c>
      <c r="E6598" s="3"/>
      <c r="F6598" s="4"/>
      <c r="G6598" s="4">
        <v>72500</v>
      </c>
    </row>
    <row r="6599" spans="1:7" x14ac:dyDescent="0.25">
      <c r="A6599" s="3"/>
      <c r="B6599" s="5"/>
      <c r="C6599" s="5"/>
      <c r="D6599" s="5" t="s">
        <v>36</v>
      </c>
      <c r="E6599" s="3"/>
      <c r="F6599" s="4"/>
      <c r="G6599" s="4">
        <v>72500</v>
      </c>
    </row>
    <row r="6600" spans="1:7" x14ac:dyDescent="0.25">
      <c r="A6600" s="6" t="s">
        <v>1070</v>
      </c>
      <c r="B6600" s="6" t="s">
        <v>1071</v>
      </c>
      <c r="C6600" s="6"/>
      <c r="D6600" s="6" t="s">
        <v>79</v>
      </c>
      <c r="E6600" s="7">
        <v>80</v>
      </c>
      <c r="F6600" s="7"/>
      <c r="G6600" s="7"/>
    </row>
    <row r="6601" spans="1:7" customFormat="1" x14ac:dyDescent="0.25">
      <c r="F6601" s="2"/>
      <c r="G6601" s="2"/>
    </row>
    <row r="6602" spans="1:7" x14ac:dyDescent="0.25">
      <c r="A6602" s="3"/>
      <c r="B6602" s="3"/>
      <c r="C6602" s="3"/>
      <c r="D6602" s="3"/>
      <c r="E6602" s="3"/>
      <c r="F6602" s="4"/>
      <c r="G6602" s="4"/>
    </row>
    <row r="6603" spans="1:7" x14ac:dyDescent="0.25">
      <c r="A6603" s="12" t="s">
        <v>5</v>
      </c>
      <c r="B6603" s="12" t="s">
        <v>6</v>
      </c>
      <c r="C6603" s="12"/>
      <c r="D6603" s="8" t="s">
        <v>7</v>
      </c>
      <c r="E6603" s="8" t="s">
        <v>8</v>
      </c>
      <c r="F6603" s="9" t="s">
        <v>4</v>
      </c>
      <c r="G6603" s="9" t="s">
        <v>1205</v>
      </c>
    </row>
    <row r="6604" spans="1:7" x14ac:dyDescent="0.25">
      <c r="F6604" s="8" t="s">
        <v>9</v>
      </c>
      <c r="G6604" s="8" t="s">
        <v>9</v>
      </c>
    </row>
    <row r="6605" spans="1:7" customFormat="1" x14ac:dyDescent="0.25">
      <c r="F6605" s="2"/>
      <c r="G6605" s="2"/>
    </row>
    <row r="6606" spans="1:7" customFormat="1" x14ac:dyDescent="0.25">
      <c r="A6606" t="s">
        <v>1072</v>
      </c>
      <c r="B6606" t="s">
        <v>1073</v>
      </c>
      <c r="D6606" t="s">
        <v>79</v>
      </c>
      <c r="E6606">
        <v>1</v>
      </c>
      <c r="F6606" s="2"/>
      <c r="G6606" s="2"/>
    </row>
    <row r="6607" spans="1:7" customFormat="1" x14ac:dyDescent="0.25">
      <c r="A6607" t="s">
        <v>304</v>
      </c>
      <c r="B6607" t="s">
        <v>305</v>
      </c>
      <c r="D6607" t="s">
        <v>14</v>
      </c>
      <c r="E6607">
        <v>0.7</v>
      </c>
      <c r="F6607" s="2"/>
      <c r="G6607" s="2"/>
    </row>
    <row r="6608" spans="1:7" customFormat="1" x14ac:dyDescent="0.25">
      <c r="A6608" t="s">
        <v>306</v>
      </c>
      <c r="B6608" t="s">
        <v>305</v>
      </c>
      <c r="D6608" t="s">
        <v>14</v>
      </c>
      <c r="E6608">
        <v>0.7</v>
      </c>
      <c r="F6608" s="2">
        <v>6383</v>
      </c>
      <c r="G6608" s="2">
        <v>4468.1000000000004</v>
      </c>
    </row>
    <row r="6609" spans="1:7" customFormat="1" x14ac:dyDescent="0.25">
      <c r="A6609" t="s">
        <v>54</v>
      </c>
      <c r="B6609" t="s">
        <v>55</v>
      </c>
      <c r="D6609" t="s">
        <v>56</v>
      </c>
      <c r="E6609">
        <v>0.7</v>
      </c>
      <c r="F6609" s="2">
        <v>1543.99</v>
      </c>
      <c r="G6609" s="2">
        <v>1080.79</v>
      </c>
    </row>
    <row r="6610" spans="1:7" customFormat="1" x14ac:dyDescent="0.25">
      <c r="A6610" t="s">
        <v>1074</v>
      </c>
      <c r="B6610" t="s">
        <v>1073</v>
      </c>
      <c r="D6610" t="s">
        <v>79</v>
      </c>
      <c r="E6610">
        <v>1</v>
      </c>
      <c r="F6610" s="2">
        <v>4500</v>
      </c>
      <c r="G6610" s="2">
        <v>4500</v>
      </c>
    </row>
    <row r="6611" spans="1:7" customFormat="1" x14ac:dyDescent="0.25">
      <c r="F6611" s="2"/>
      <c r="G6611" s="2"/>
    </row>
    <row r="6612" spans="1:7" x14ac:dyDescent="0.25">
      <c r="A6612" s="3"/>
      <c r="B6612" s="3"/>
      <c r="C6612" s="3"/>
      <c r="D6612" s="5" t="s">
        <v>31</v>
      </c>
      <c r="E6612" s="3"/>
      <c r="F6612" s="4"/>
      <c r="G6612" s="4">
        <v>4500</v>
      </c>
    </row>
    <row r="6613" spans="1:7" x14ac:dyDescent="0.25">
      <c r="A6613" s="3"/>
      <c r="B6613" s="3"/>
      <c r="C6613" s="3"/>
      <c r="D6613" s="5" t="s">
        <v>32</v>
      </c>
      <c r="E6613" s="3"/>
      <c r="F6613" s="4"/>
      <c r="G6613" s="4">
        <v>4468.1000000000004</v>
      </c>
    </row>
    <row r="6614" spans="1:7" x14ac:dyDescent="0.25">
      <c r="A6614" s="3"/>
      <c r="B6614" s="3"/>
      <c r="C6614" s="3"/>
      <c r="D6614" s="5" t="s">
        <v>33</v>
      </c>
      <c r="E6614" s="3"/>
      <c r="F6614" s="4"/>
      <c r="G6614" s="4">
        <v>1080.79</v>
      </c>
    </row>
    <row r="6615" spans="1:7" customFormat="1" x14ac:dyDescent="0.25">
      <c r="F6615" s="2"/>
      <c r="G6615" s="2"/>
    </row>
    <row r="6616" spans="1:7" x14ac:dyDescent="0.25">
      <c r="A6616" s="3"/>
      <c r="B6616" s="5"/>
      <c r="C6616" s="5"/>
      <c r="D6616" s="5" t="s">
        <v>35</v>
      </c>
      <c r="E6616" s="3"/>
      <c r="F6616" s="4"/>
      <c r="G6616" s="4">
        <v>10048.89</v>
      </c>
    </row>
    <row r="6617" spans="1:7" x14ac:dyDescent="0.25">
      <c r="A6617" s="3"/>
      <c r="B6617" s="5"/>
      <c r="C6617" s="5"/>
      <c r="D6617" s="5" t="s">
        <v>36</v>
      </c>
      <c r="E6617" s="3"/>
      <c r="F6617" s="4"/>
      <c r="G6617" s="4">
        <v>803911.2</v>
      </c>
    </row>
    <row r="6618" spans="1:7" x14ac:dyDescent="0.25">
      <c r="A6618" s="6" t="s">
        <v>1075</v>
      </c>
      <c r="B6618" s="6" t="s">
        <v>579</v>
      </c>
      <c r="C6618" s="6"/>
      <c r="D6618" s="6" t="s">
        <v>88</v>
      </c>
      <c r="E6618" s="7">
        <v>180</v>
      </c>
      <c r="F6618" s="7"/>
      <c r="G6618" s="7"/>
    </row>
    <row r="6619" spans="1:7" customFormat="1" x14ac:dyDescent="0.25">
      <c r="F6619" s="2"/>
      <c r="G6619" s="2"/>
    </row>
    <row r="6620" spans="1:7" x14ac:dyDescent="0.25">
      <c r="A6620" s="3"/>
      <c r="B6620" s="3"/>
      <c r="C6620" s="3"/>
      <c r="D6620" s="3"/>
      <c r="E6620" s="3"/>
      <c r="F6620" s="4"/>
      <c r="G6620" s="4"/>
    </row>
    <row r="6621" spans="1:7" x14ac:dyDescent="0.25">
      <c r="A6621" s="12" t="s">
        <v>5</v>
      </c>
      <c r="B6621" s="12" t="s">
        <v>6</v>
      </c>
      <c r="C6621" s="12"/>
      <c r="D6621" s="8" t="s">
        <v>7</v>
      </c>
      <c r="E6621" s="8" t="s">
        <v>8</v>
      </c>
      <c r="F6621" s="9" t="s">
        <v>4</v>
      </c>
      <c r="G6621" s="9" t="s">
        <v>1205</v>
      </c>
    </row>
    <row r="6622" spans="1:7" x14ac:dyDescent="0.25">
      <c r="F6622" s="8" t="s">
        <v>9</v>
      </c>
      <c r="G6622" s="8" t="s">
        <v>9</v>
      </c>
    </row>
    <row r="6623" spans="1:7" customFormat="1" x14ac:dyDescent="0.25">
      <c r="F6623" s="2"/>
      <c r="G6623" s="2"/>
    </row>
    <row r="6624" spans="1:7" customFormat="1" x14ac:dyDescent="0.25">
      <c r="F6624" s="2"/>
      <c r="G6624" s="2"/>
    </row>
    <row r="6625" spans="1:7" customFormat="1" x14ac:dyDescent="0.25">
      <c r="F6625" s="2"/>
      <c r="G6625" s="2"/>
    </row>
    <row r="6626" spans="1:7" x14ac:dyDescent="0.25">
      <c r="A6626" s="3"/>
      <c r="B6626" s="5"/>
      <c r="C6626" s="5"/>
      <c r="D6626" s="5" t="s">
        <v>35</v>
      </c>
      <c r="E6626" s="3"/>
      <c r="F6626" s="4"/>
      <c r="G6626" s="4">
        <v>0</v>
      </c>
    </row>
    <row r="6627" spans="1:7" x14ac:dyDescent="0.25">
      <c r="A6627" s="3"/>
      <c r="B6627" s="5"/>
      <c r="C6627" s="5"/>
      <c r="D6627" s="5" t="s">
        <v>36</v>
      </c>
      <c r="E6627" s="3"/>
      <c r="F6627" s="4"/>
      <c r="G6627" s="4">
        <v>0</v>
      </c>
    </row>
    <row r="6628" spans="1:7" x14ac:dyDescent="0.25">
      <c r="A6628" s="6" t="s">
        <v>1076</v>
      </c>
      <c r="B6628" s="6" t="s">
        <v>397</v>
      </c>
      <c r="C6628" s="6"/>
      <c r="D6628" s="6" t="s">
        <v>3</v>
      </c>
      <c r="E6628" s="7">
        <v>544</v>
      </c>
      <c r="F6628" s="7"/>
      <c r="G6628" s="7"/>
    </row>
    <row r="6629" spans="1:7" customFormat="1" x14ac:dyDescent="0.25">
      <c r="F6629" s="2"/>
      <c r="G6629" s="2"/>
    </row>
    <row r="6630" spans="1:7" x14ac:dyDescent="0.25">
      <c r="A6630" s="3"/>
      <c r="B6630" s="3"/>
      <c r="C6630" s="3"/>
      <c r="D6630" s="3"/>
      <c r="E6630" s="3"/>
      <c r="F6630" s="4"/>
      <c r="G6630" s="4"/>
    </row>
    <row r="6631" spans="1:7" x14ac:dyDescent="0.25">
      <c r="A6631" s="12" t="s">
        <v>5</v>
      </c>
      <c r="B6631" s="12" t="s">
        <v>6</v>
      </c>
      <c r="C6631" s="12"/>
      <c r="D6631" s="8" t="s">
        <v>7</v>
      </c>
      <c r="E6631" s="8" t="s">
        <v>8</v>
      </c>
      <c r="F6631" s="9" t="s">
        <v>4</v>
      </c>
      <c r="G6631" s="9" t="s">
        <v>1205</v>
      </c>
    </row>
    <row r="6632" spans="1:7" x14ac:dyDescent="0.25">
      <c r="F6632" s="8" t="s">
        <v>9</v>
      </c>
      <c r="G6632" s="8" t="s">
        <v>9</v>
      </c>
    </row>
    <row r="6633" spans="1:7" customFormat="1" x14ac:dyDescent="0.25">
      <c r="F6633" s="2"/>
      <c r="G6633" s="2"/>
    </row>
    <row r="6634" spans="1:7" customFormat="1" x14ac:dyDescent="0.25">
      <c r="A6634" t="s">
        <v>131</v>
      </c>
      <c r="B6634" t="s">
        <v>132</v>
      </c>
      <c r="D6634" t="s">
        <v>3</v>
      </c>
      <c r="E6634">
        <v>1</v>
      </c>
      <c r="F6634" s="2"/>
      <c r="G6634" s="2"/>
    </row>
    <row r="6635" spans="1:7" customFormat="1" x14ac:dyDescent="0.25">
      <c r="A6635" t="s">
        <v>12</v>
      </c>
      <c r="B6635" t="s">
        <v>13</v>
      </c>
      <c r="D6635" t="s">
        <v>14</v>
      </c>
      <c r="E6635">
        <v>0.2</v>
      </c>
      <c r="F6635" s="2"/>
      <c r="G6635" s="2"/>
    </row>
    <row r="6636" spans="1:7" customFormat="1" x14ac:dyDescent="0.25">
      <c r="A6636" t="s">
        <v>15</v>
      </c>
      <c r="B6636" t="s">
        <v>13</v>
      </c>
      <c r="D6636" t="s">
        <v>14</v>
      </c>
      <c r="E6636">
        <v>0.2</v>
      </c>
      <c r="F6636" s="2">
        <v>5209</v>
      </c>
      <c r="G6636" s="2">
        <v>1041.8</v>
      </c>
    </row>
    <row r="6637" spans="1:7" customFormat="1" x14ac:dyDescent="0.25">
      <c r="A6637" t="s">
        <v>19</v>
      </c>
      <c r="B6637" t="s">
        <v>20</v>
      </c>
      <c r="D6637" t="s">
        <v>18</v>
      </c>
      <c r="E6637">
        <v>9.0999999999999998E-2</v>
      </c>
      <c r="F6637" s="2">
        <v>17171</v>
      </c>
      <c r="G6637" s="2">
        <v>1568.28</v>
      </c>
    </row>
    <row r="6638" spans="1:7" customFormat="1" x14ac:dyDescent="0.25">
      <c r="A6638" t="s">
        <v>133</v>
      </c>
      <c r="B6638" t="s">
        <v>134</v>
      </c>
      <c r="D6638" t="s">
        <v>18</v>
      </c>
      <c r="E6638">
        <v>9.2999999999999999E-2</v>
      </c>
      <c r="F6638" s="2">
        <v>23995</v>
      </c>
      <c r="G6638" s="2">
        <v>2239.5300000000002</v>
      </c>
    </row>
    <row r="6639" spans="1:7" customFormat="1" x14ac:dyDescent="0.25">
      <c r="A6639" t="s">
        <v>21</v>
      </c>
      <c r="B6639" t="s">
        <v>22</v>
      </c>
      <c r="D6639" t="s">
        <v>23</v>
      </c>
      <c r="E6639">
        <v>1.8</v>
      </c>
      <c r="F6639" s="2">
        <v>600</v>
      </c>
      <c r="G6639" s="2">
        <v>1080</v>
      </c>
    </row>
    <row r="6640" spans="1:7" customFormat="1" x14ac:dyDescent="0.25">
      <c r="A6640" t="s">
        <v>135</v>
      </c>
      <c r="B6640" t="s">
        <v>136</v>
      </c>
      <c r="D6640" t="s">
        <v>137</v>
      </c>
      <c r="E6640">
        <v>1</v>
      </c>
      <c r="F6640" s="2">
        <v>850</v>
      </c>
      <c r="G6640" s="2">
        <v>850</v>
      </c>
    </row>
    <row r="6641" spans="1:7" customFormat="1" x14ac:dyDescent="0.25">
      <c r="F6641" s="2"/>
      <c r="G6641" s="2"/>
    </row>
    <row r="6642" spans="1:7" x14ac:dyDescent="0.25">
      <c r="A6642" s="3"/>
      <c r="B6642" s="3"/>
      <c r="C6642" s="3"/>
      <c r="D6642" s="5" t="s">
        <v>31</v>
      </c>
      <c r="E6642" s="3"/>
      <c r="F6642" s="4"/>
      <c r="G6642" s="4">
        <v>1930</v>
      </c>
    </row>
    <row r="6643" spans="1:7" x14ac:dyDescent="0.25">
      <c r="A6643" s="3"/>
      <c r="B6643" s="3"/>
      <c r="C6643" s="3"/>
      <c r="D6643" s="5" t="s">
        <v>32</v>
      </c>
      <c r="E6643" s="3"/>
      <c r="F6643" s="4"/>
      <c r="G6643" s="4">
        <v>1041.8</v>
      </c>
    </row>
    <row r="6644" spans="1:7" x14ac:dyDescent="0.25">
      <c r="A6644" s="3"/>
      <c r="B6644" s="3"/>
      <c r="C6644" s="3"/>
      <c r="D6644" s="5" t="s">
        <v>33</v>
      </c>
      <c r="E6644" s="3"/>
      <c r="F6644" s="4"/>
      <c r="G6644" s="4">
        <v>3807.81</v>
      </c>
    </row>
    <row r="6645" spans="1:7" customFormat="1" x14ac:dyDescent="0.25">
      <c r="F6645" s="2"/>
      <c r="G6645" s="2"/>
    </row>
    <row r="6646" spans="1:7" x14ac:dyDescent="0.25">
      <c r="A6646" s="3"/>
      <c r="B6646" s="5"/>
      <c r="C6646" s="5"/>
      <c r="D6646" s="5" t="s">
        <v>35</v>
      </c>
      <c r="E6646" s="3"/>
      <c r="F6646" s="4"/>
      <c r="G6646" s="4">
        <v>6779.61</v>
      </c>
    </row>
    <row r="6647" spans="1:7" x14ac:dyDescent="0.25">
      <c r="A6647" s="3"/>
      <c r="B6647" s="5"/>
      <c r="C6647" s="5"/>
      <c r="D6647" s="5" t="s">
        <v>36</v>
      </c>
      <c r="E6647" s="3"/>
      <c r="F6647" s="4"/>
      <c r="G6647" s="4">
        <v>3688107.84</v>
      </c>
    </row>
    <row r="6648" spans="1:7" x14ac:dyDescent="0.25">
      <c r="A6648" s="6" t="s">
        <v>1077</v>
      </c>
      <c r="B6648" s="6" t="s">
        <v>445</v>
      </c>
      <c r="C6648" s="6"/>
      <c r="D6648" s="6" t="s">
        <v>3</v>
      </c>
      <c r="E6648" s="7">
        <v>635</v>
      </c>
      <c r="F6648" s="7"/>
      <c r="G6648" s="7"/>
    </row>
    <row r="6649" spans="1:7" customFormat="1" x14ac:dyDescent="0.25">
      <c r="F6649" s="2"/>
      <c r="G6649" s="2"/>
    </row>
    <row r="6650" spans="1:7" x14ac:dyDescent="0.25">
      <c r="A6650" s="3"/>
      <c r="B6650" s="3"/>
      <c r="C6650" s="3"/>
      <c r="D6650" s="3"/>
      <c r="E6650" s="3"/>
      <c r="F6650" s="4"/>
      <c r="G6650" s="4"/>
    </row>
    <row r="6651" spans="1:7" x14ac:dyDescent="0.25">
      <c r="A6651" s="12" t="s">
        <v>5</v>
      </c>
      <c r="B6651" s="12" t="s">
        <v>6</v>
      </c>
      <c r="C6651" s="12"/>
      <c r="D6651" s="8" t="s">
        <v>7</v>
      </c>
      <c r="E6651" s="8" t="s">
        <v>8</v>
      </c>
      <c r="F6651" s="9" t="s">
        <v>4</v>
      </c>
      <c r="G6651" s="9" t="s">
        <v>1205</v>
      </c>
    </row>
    <row r="6652" spans="1:7" x14ac:dyDescent="0.25">
      <c r="F6652" s="8" t="s">
        <v>9</v>
      </c>
      <c r="G6652" s="8" t="s">
        <v>9</v>
      </c>
    </row>
    <row r="6653" spans="1:7" customFormat="1" x14ac:dyDescent="0.25">
      <c r="F6653" s="2"/>
      <c r="G6653" s="2"/>
    </row>
    <row r="6654" spans="1:7" customFormat="1" x14ac:dyDescent="0.25">
      <c r="A6654" t="s">
        <v>144</v>
      </c>
      <c r="B6654" t="s">
        <v>145</v>
      </c>
      <c r="D6654" t="s">
        <v>3</v>
      </c>
      <c r="E6654">
        <v>1.1000000000000001</v>
      </c>
      <c r="F6654" s="2"/>
      <c r="G6654" s="2"/>
    </row>
    <row r="6655" spans="1:7" customFormat="1" x14ac:dyDescent="0.25">
      <c r="A6655" t="s">
        <v>12</v>
      </c>
      <c r="B6655" t="s">
        <v>13</v>
      </c>
      <c r="D6655" t="s">
        <v>14</v>
      </c>
      <c r="E6655">
        <v>1.32</v>
      </c>
      <c r="F6655" s="2"/>
      <c r="G6655" s="2"/>
    </row>
    <row r="6656" spans="1:7" customFormat="1" x14ac:dyDescent="0.25">
      <c r="A6656" t="s">
        <v>15</v>
      </c>
      <c r="B6656" t="s">
        <v>13</v>
      </c>
      <c r="D6656" t="s">
        <v>14</v>
      </c>
      <c r="E6656">
        <v>1.32</v>
      </c>
      <c r="F6656" s="2">
        <v>5209</v>
      </c>
      <c r="G6656" s="2">
        <v>6875.88</v>
      </c>
    </row>
    <row r="6657" spans="1:7" customFormat="1" x14ac:dyDescent="0.25">
      <c r="A6657" t="s">
        <v>19</v>
      </c>
      <c r="B6657" t="s">
        <v>20</v>
      </c>
      <c r="D6657" t="s">
        <v>18</v>
      </c>
      <c r="E6657">
        <v>0.151</v>
      </c>
      <c r="F6657" s="2">
        <v>17171</v>
      </c>
      <c r="G6657" s="2">
        <v>2587.67</v>
      </c>
    </row>
    <row r="6658" spans="1:7" customFormat="1" x14ac:dyDescent="0.25">
      <c r="A6658" t="s">
        <v>133</v>
      </c>
      <c r="B6658" t="s">
        <v>134</v>
      </c>
      <c r="D6658" t="s">
        <v>18</v>
      </c>
      <c r="E6658">
        <v>8.5999999999999993E-2</v>
      </c>
      <c r="F6658" s="2">
        <v>23995</v>
      </c>
      <c r="G6658" s="2">
        <v>2052.91</v>
      </c>
    </row>
    <row r="6659" spans="1:7" customFormat="1" x14ac:dyDescent="0.25">
      <c r="A6659" t="s">
        <v>91</v>
      </c>
      <c r="B6659" t="s">
        <v>92</v>
      </c>
      <c r="D6659" t="s">
        <v>18</v>
      </c>
      <c r="E6659">
        <v>0.76200000000000001</v>
      </c>
      <c r="F6659" s="2">
        <v>3000</v>
      </c>
      <c r="G6659" s="2">
        <v>2284.61</v>
      </c>
    </row>
    <row r="6660" spans="1:7" customFormat="1" x14ac:dyDescent="0.25">
      <c r="A6660" t="s">
        <v>21</v>
      </c>
      <c r="B6660" t="s">
        <v>22</v>
      </c>
      <c r="D6660" t="s">
        <v>23</v>
      </c>
      <c r="E6660">
        <v>2.75</v>
      </c>
      <c r="F6660" s="2">
        <v>600</v>
      </c>
      <c r="G6660" s="2">
        <v>1650</v>
      </c>
    </row>
    <row r="6661" spans="1:7" customFormat="1" x14ac:dyDescent="0.25">
      <c r="A6661" t="s">
        <v>146</v>
      </c>
      <c r="B6661" t="s">
        <v>147</v>
      </c>
      <c r="D6661" t="s">
        <v>3</v>
      </c>
      <c r="E6661">
        <v>0.59699999999999998</v>
      </c>
      <c r="F6661" s="2">
        <v>9120</v>
      </c>
      <c r="G6661" s="2">
        <v>5447.38</v>
      </c>
    </row>
    <row r="6662" spans="1:7" customFormat="1" x14ac:dyDescent="0.25">
      <c r="A6662" t="s">
        <v>93</v>
      </c>
      <c r="B6662" t="s">
        <v>94</v>
      </c>
      <c r="D6662" t="s">
        <v>95</v>
      </c>
      <c r="E6662">
        <v>3.6999999999999998E-2</v>
      </c>
      <c r="F6662" s="2">
        <v>45000</v>
      </c>
      <c r="G6662" s="2">
        <v>1650</v>
      </c>
    </row>
    <row r="6663" spans="1:7" customFormat="1" x14ac:dyDescent="0.25">
      <c r="F6663" s="2"/>
      <c r="G6663" s="2"/>
    </row>
    <row r="6664" spans="1:7" x14ac:dyDescent="0.25">
      <c r="A6664" s="3"/>
      <c r="B6664" s="3"/>
      <c r="C6664" s="3"/>
      <c r="D6664" s="5" t="s">
        <v>31</v>
      </c>
      <c r="E6664" s="3"/>
      <c r="F6664" s="4"/>
      <c r="G6664" s="4">
        <v>7097.38</v>
      </c>
    </row>
    <row r="6665" spans="1:7" x14ac:dyDescent="0.25">
      <c r="A6665" s="3"/>
      <c r="B6665" s="3"/>
      <c r="C6665" s="3"/>
      <c r="D6665" s="5" t="s">
        <v>32</v>
      </c>
      <c r="E6665" s="3"/>
      <c r="F6665" s="4"/>
      <c r="G6665" s="4">
        <v>6875.88</v>
      </c>
    </row>
    <row r="6666" spans="1:7" x14ac:dyDescent="0.25">
      <c r="A6666" s="3"/>
      <c r="B6666" s="3"/>
      <c r="C6666" s="3"/>
      <c r="D6666" s="5" t="s">
        <v>33</v>
      </c>
      <c r="E6666" s="3"/>
      <c r="F6666" s="4"/>
      <c r="G6666" s="4">
        <v>6925.19</v>
      </c>
    </row>
    <row r="6667" spans="1:7" x14ac:dyDescent="0.25">
      <c r="A6667" s="3"/>
      <c r="B6667" s="3"/>
      <c r="C6667" s="3"/>
      <c r="D6667" s="5" t="s">
        <v>34</v>
      </c>
      <c r="E6667" s="3"/>
      <c r="F6667" s="4"/>
      <c r="G6667" s="4">
        <v>1650</v>
      </c>
    </row>
    <row r="6668" spans="1:7" customFormat="1" x14ac:dyDescent="0.25">
      <c r="F6668" s="2"/>
      <c r="G6668" s="2"/>
    </row>
    <row r="6669" spans="1:7" x14ac:dyDescent="0.25">
      <c r="A6669" s="3"/>
      <c r="B6669" s="5"/>
      <c r="C6669" s="5"/>
      <c r="D6669" s="5" t="s">
        <v>35</v>
      </c>
      <c r="E6669" s="3"/>
      <c r="F6669" s="4"/>
      <c r="G6669" s="4">
        <v>22548.45</v>
      </c>
    </row>
    <row r="6670" spans="1:7" x14ac:dyDescent="0.25">
      <c r="A6670" s="3"/>
      <c r="B6670" s="5"/>
      <c r="C6670" s="5"/>
      <c r="D6670" s="5" t="s">
        <v>36</v>
      </c>
      <c r="E6670" s="3"/>
      <c r="F6670" s="4"/>
      <c r="G6670" s="4">
        <v>14318265.75</v>
      </c>
    </row>
    <row r="6671" spans="1:7" x14ac:dyDescent="0.25">
      <c r="A6671" s="6" t="s">
        <v>1078</v>
      </c>
      <c r="B6671" s="6" t="s">
        <v>399</v>
      </c>
      <c r="C6671" s="6"/>
      <c r="D6671" s="6" t="s">
        <v>3</v>
      </c>
      <c r="E6671" s="7">
        <v>24</v>
      </c>
      <c r="F6671" s="7"/>
      <c r="G6671" s="7"/>
    </row>
    <row r="6672" spans="1:7" customFormat="1" x14ac:dyDescent="0.25">
      <c r="F6672" s="2"/>
      <c r="G6672" s="2"/>
    </row>
    <row r="6673" spans="1:7" x14ac:dyDescent="0.25">
      <c r="A6673" s="3"/>
      <c r="B6673" s="3"/>
      <c r="C6673" s="3"/>
      <c r="D6673" s="3"/>
      <c r="E6673" s="3"/>
      <c r="F6673" s="4"/>
      <c r="G6673" s="4"/>
    </row>
    <row r="6674" spans="1:7" x14ac:dyDescent="0.25">
      <c r="A6674" s="12" t="s">
        <v>5</v>
      </c>
      <c r="B6674" s="12" t="s">
        <v>6</v>
      </c>
      <c r="C6674" s="12"/>
      <c r="D6674" s="8" t="s">
        <v>7</v>
      </c>
      <c r="E6674" s="8" t="s">
        <v>8</v>
      </c>
      <c r="F6674" s="9" t="s">
        <v>4</v>
      </c>
      <c r="G6674" s="9" t="s">
        <v>1205</v>
      </c>
    </row>
    <row r="6675" spans="1:7" x14ac:dyDescent="0.25">
      <c r="F6675" s="8" t="s">
        <v>9</v>
      </c>
      <c r="G6675" s="8" t="s">
        <v>9</v>
      </c>
    </row>
    <row r="6676" spans="1:7" customFormat="1" x14ac:dyDescent="0.25">
      <c r="F6676" s="2"/>
      <c r="G6676" s="2"/>
    </row>
    <row r="6677" spans="1:7" customFormat="1" x14ac:dyDescent="0.25">
      <c r="A6677" t="s">
        <v>150</v>
      </c>
      <c r="B6677" t="s">
        <v>151</v>
      </c>
      <c r="D6677" t="s">
        <v>3</v>
      </c>
      <c r="E6677">
        <v>1.2</v>
      </c>
      <c r="F6677" s="2"/>
      <c r="G6677" s="2"/>
    </row>
    <row r="6678" spans="1:7" customFormat="1" x14ac:dyDescent="0.25">
      <c r="A6678" t="s">
        <v>50</v>
      </c>
      <c r="B6678" t="s">
        <v>51</v>
      </c>
      <c r="D6678" t="s">
        <v>14</v>
      </c>
      <c r="E6678">
        <v>3.6</v>
      </c>
      <c r="F6678" s="2"/>
      <c r="G6678" s="2"/>
    </row>
    <row r="6679" spans="1:7" customFormat="1" x14ac:dyDescent="0.25">
      <c r="A6679" t="s">
        <v>52</v>
      </c>
      <c r="B6679" t="s">
        <v>53</v>
      </c>
      <c r="D6679" t="s">
        <v>14</v>
      </c>
      <c r="E6679">
        <v>3.6</v>
      </c>
      <c r="F6679" s="2">
        <v>5418</v>
      </c>
      <c r="G6679" s="2">
        <v>19504.8</v>
      </c>
    </row>
    <row r="6680" spans="1:7" customFormat="1" x14ac:dyDescent="0.25">
      <c r="A6680" t="s">
        <v>54</v>
      </c>
      <c r="B6680" t="s">
        <v>55</v>
      </c>
      <c r="D6680" t="s">
        <v>56</v>
      </c>
      <c r="E6680">
        <v>3.6</v>
      </c>
      <c r="F6680" s="2">
        <v>1543.99</v>
      </c>
      <c r="G6680" s="2">
        <v>5558.36</v>
      </c>
    </row>
    <row r="6681" spans="1:7" customFormat="1" x14ac:dyDescent="0.25">
      <c r="A6681" t="s">
        <v>152</v>
      </c>
      <c r="B6681" t="s">
        <v>153</v>
      </c>
      <c r="D6681" t="s">
        <v>88</v>
      </c>
      <c r="E6681">
        <v>12</v>
      </c>
      <c r="F6681" s="2">
        <v>350</v>
      </c>
      <c r="G6681" s="2">
        <v>4200</v>
      </c>
    </row>
    <row r="6682" spans="1:7" customFormat="1" x14ac:dyDescent="0.25">
      <c r="A6682" t="s">
        <v>154</v>
      </c>
      <c r="B6682" t="s">
        <v>155</v>
      </c>
      <c r="D6682" t="s">
        <v>3</v>
      </c>
      <c r="E6682">
        <v>1.2</v>
      </c>
      <c r="F6682" s="2">
        <v>43300</v>
      </c>
      <c r="G6682" s="2">
        <v>51960</v>
      </c>
    </row>
    <row r="6683" spans="1:7" customFormat="1" x14ac:dyDescent="0.25">
      <c r="F6683" s="2"/>
      <c r="G6683" s="2"/>
    </row>
    <row r="6684" spans="1:7" x14ac:dyDescent="0.25">
      <c r="A6684" s="3"/>
      <c r="B6684" s="3"/>
      <c r="C6684" s="3"/>
      <c r="D6684" s="5" t="s">
        <v>31</v>
      </c>
      <c r="E6684" s="3"/>
      <c r="F6684" s="4"/>
      <c r="G6684" s="4">
        <v>56160</v>
      </c>
    </row>
    <row r="6685" spans="1:7" x14ac:dyDescent="0.25">
      <c r="A6685" s="3"/>
      <c r="B6685" s="3"/>
      <c r="C6685" s="3"/>
      <c r="D6685" s="5" t="s">
        <v>32</v>
      </c>
      <c r="E6685" s="3"/>
      <c r="F6685" s="4"/>
      <c r="G6685" s="4">
        <v>19504.8</v>
      </c>
    </row>
    <row r="6686" spans="1:7" x14ac:dyDescent="0.25">
      <c r="A6686" s="3"/>
      <c r="B6686" s="3"/>
      <c r="C6686" s="3"/>
      <c r="D6686" s="5" t="s">
        <v>33</v>
      </c>
      <c r="E6686" s="3"/>
      <c r="F6686" s="4"/>
      <c r="G6686" s="4">
        <v>5558.36</v>
      </c>
    </row>
    <row r="6687" spans="1:7" customFormat="1" x14ac:dyDescent="0.25">
      <c r="F6687" s="2"/>
      <c r="G6687" s="2"/>
    </row>
    <row r="6688" spans="1:7" x14ac:dyDescent="0.25">
      <c r="A6688" s="3"/>
      <c r="B6688" s="5"/>
      <c r="C6688" s="5"/>
      <c r="D6688" s="5" t="s">
        <v>35</v>
      </c>
      <c r="E6688" s="3"/>
      <c r="F6688" s="4"/>
      <c r="G6688" s="4">
        <v>81223.16</v>
      </c>
    </row>
    <row r="6689" spans="1:7" x14ac:dyDescent="0.25">
      <c r="A6689" s="3"/>
      <c r="B6689" s="5"/>
      <c r="C6689" s="5"/>
      <c r="D6689" s="5" t="s">
        <v>36</v>
      </c>
      <c r="E6689" s="3"/>
      <c r="F6689" s="4"/>
      <c r="G6689" s="4">
        <v>1949355.84</v>
      </c>
    </row>
    <row r="6690" spans="1:7" x14ac:dyDescent="0.25">
      <c r="A6690" s="6" t="s">
        <v>1079</v>
      </c>
      <c r="B6690" s="6" t="s">
        <v>401</v>
      </c>
      <c r="C6690" s="6"/>
      <c r="D6690" s="6" t="s">
        <v>65</v>
      </c>
      <c r="E6690" s="7">
        <v>32780</v>
      </c>
      <c r="F6690" s="7"/>
      <c r="G6690" s="7"/>
    </row>
    <row r="6691" spans="1:7" customFormat="1" x14ac:dyDescent="0.25">
      <c r="F6691" s="2"/>
      <c r="G6691" s="2"/>
    </row>
    <row r="6692" spans="1:7" x14ac:dyDescent="0.25">
      <c r="A6692" s="3"/>
      <c r="B6692" s="3"/>
      <c r="C6692" s="3"/>
      <c r="D6692" s="3"/>
      <c r="E6692" s="3"/>
      <c r="F6692" s="4"/>
      <c r="G6692" s="4"/>
    </row>
    <row r="6693" spans="1:7" x14ac:dyDescent="0.25">
      <c r="A6693" s="12" t="s">
        <v>5</v>
      </c>
      <c r="B6693" s="12" t="s">
        <v>6</v>
      </c>
      <c r="C6693" s="12"/>
      <c r="D6693" s="8" t="s">
        <v>7</v>
      </c>
      <c r="E6693" s="8" t="s">
        <v>8</v>
      </c>
      <c r="F6693" s="9" t="s">
        <v>4</v>
      </c>
      <c r="G6693" s="9" t="s">
        <v>1205</v>
      </c>
    </row>
    <row r="6694" spans="1:7" x14ac:dyDescent="0.25">
      <c r="F6694" s="8" t="s">
        <v>9</v>
      </c>
      <c r="G6694" s="8" t="s">
        <v>9</v>
      </c>
    </row>
    <row r="6695" spans="1:7" customFormat="1" x14ac:dyDescent="0.25">
      <c r="F6695" s="2"/>
      <c r="G6695" s="2"/>
    </row>
    <row r="6696" spans="1:7" customFormat="1" x14ac:dyDescent="0.25">
      <c r="A6696" t="s">
        <v>213</v>
      </c>
      <c r="B6696" t="s">
        <v>214</v>
      </c>
      <c r="D6696" t="s">
        <v>65</v>
      </c>
      <c r="E6696">
        <v>1</v>
      </c>
      <c r="F6696" s="2"/>
      <c r="G6696" s="2"/>
    </row>
    <row r="6697" spans="1:7" customFormat="1" x14ac:dyDescent="0.25">
      <c r="A6697" t="s">
        <v>215</v>
      </c>
      <c r="B6697" t="s">
        <v>216</v>
      </c>
      <c r="D6697" t="s">
        <v>14</v>
      </c>
      <c r="E6697">
        <v>4.4999999999999998E-2</v>
      </c>
      <c r="F6697" s="2"/>
      <c r="G6697" s="2"/>
    </row>
    <row r="6698" spans="1:7" customFormat="1" x14ac:dyDescent="0.25">
      <c r="A6698" t="s">
        <v>217</v>
      </c>
      <c r="B6698" t="s">
        <v>218</v>
      </c>
      <c r="D6698" t="s">
        <v>14</v>
      </c>
      <c r="E6698">
        <v>4.4999999999999998E-2</v>
      </c>
      <c r="F6698" s="2">
        <v>5418</v>
      </c>
      <c r="G6698" s="2">
        <v>243.81</v>
      </c>
    </row>
    <row r="6699" spans="1:7" customFormat="1" x14ac:dyDescent="0.25">
      <c r="A6699" t="s">
        <v>54</v>
      </c>
      <c r="B6699" t="s">
        <v>55</v>
      </c>
      <c r="D6699" t="s">
        <v>56</v>
      </c>
      <c r="E6699">
        <v>4.4999999999999998E-2</v>
      </c>
      <c r="F6699" s="2">
        <v>1543.99</v>
      </c>
      <c r="G6699" s="2">
        <v>69.48</v>
      </c>
    </row>
    <row r="6700" spans="1:7" customFormat="1" x14ac:dyDescent="0.25">
      <c r="A6700" t="s">
        <v>219</v>
      </c>
      <c r="B6700" t="s">
        <v>220</v>
      </c>
      <c r="D6700" t="s">
        <v>65</v>
      </c>
      <c r="E6700">
        <v>1.05</v>
      </c>
      <c r="F6700" s="2">
        <v>480</v>
      </c>
      <c r="G6700" s="2">
        <v>504</v>
      </c>
    </row>
    <row r="6701" spans="1:7" customFormat="1" x14ac:dyDescent="0.25">
      <c r="A6701" t="s">
        <v>221</v>
      </c>
      <c r="B6701" t="s">
        <v>222</v>
      </c>
      <c r="D6701" t="s">
        <v>65</v>
      </c>
      <c r="E6701">
        <v>0.01</v>
      </c>
      <c r="F6701" s="2">
        <v>670</v>
      </c>
      <c r="G6701" s="2">
        <v>6.7</v>
      </c>
    </row>
    <row r="6702" spans="1:7" customFormat="1" x14ac:dyDescent="0.25">
      <c r="A6702" t="s">
        <v>223</v>
      </c>
      <c r="B6702" t="s">
        <v>224</v>
      </c>
      <c r="D6702" t="s">
        <v>76</v>
      </c>
      <c r="E6702" s="1">
        <v>390000</v>
      </c>
      <c r="F6702" s="2">
        <v>12.63</v>
      </c>
      <c r="G6702" s="2"/>
    </row>
    <row r="6703" spans="1:7" customFormat="1" x14ac:dyDescent="0.25">
      <c r="F6703" s="2"/>
      <c r="G6703" s="2"/>
    </row>
    <row r="6704" spans="1:7" x14ac:dyDescent="0.25">
      <c r="A6704" s="3"/>
      <c r="B6704" s="3"/>
      <c r="C6704" s="3"/>
      <c r="D6704" s="5" t="s">
        <v>31</v>
      </c>
      <c r="E6704" s="3"/>
      <c r="F6704" s="4"/>
      <c r="G6704" s="4">
        <v>510.7</v>
      </c>
    </row>
    <row r="6705" spans="1:7" x14ac:dyDescent="0.25">
      <c r="A6705" s="3"/>
      <c r="B6705" s="3"/>
      <c r="C6705" s="3"/>
      <c r="D6705" s="5" t="s">
        <v>32</v>
      </c>
      <c r="E6705" s="3"/>
      <c r="F6705" s="4"/>
      <c r="G6705" s="4">
        <v>243.81</v>
      </c>
    </row>
    <row r="6706" spans="1:7" x14ac:dyDescent="0.25">
      <c r="A6706" s="3"/>
      <c r="B6706" s="3"/>
      <c r="C6706" s="3"/>
      <c r="D6706" s="5" t="s">
        <v>33</v>
      </c>
      <c r="E6706" s="3"/>
      <c r="F6706" s="4"/>
      <c r="G6706" s="4">
        <v>69.48</v>
      </c>
    </row>
    <row r="6707" spans="1:7" x14ac:dyDescent="0.25">
      <c r="A6707" s="3"/>
      <c r="B6707" s="3"/>
      <c r="C6707" s="3"/>
      <c r="D6707" s="5" t="s">
        <v>34</v>
      </c>
      <c r="E6707" s="3"/>
      <c r="F6707" s="4"/>
      <c r="G6707" s="4">
        <v>12.63</v>
      </c>
    </row>
    <row r="6708" spans="1:7" customFormat="1" x14ac:dyDescent="0.25">
      <c r="F6708" s="2"/>
      <c r="G6708" s="2"/>
    </row>
    <row r="6709" spans="1:7" x14ac:dyDescent="0.25">
      <c r="A6709" s="3"/>
      <c r="B6709" s="5"/>
      <c r="C6709" s="5"/>
      <c r="D6709" s="5" t="s">
        <v>35</v>
      </c>
      <c r="E6709" s="3"/>
      <c r="F6709" s="4"/>
      <c r="G6709" s="4">
        <v>836.62</v>
      </c>
    </row>
    <row r="6710" spans="1:7" x14ac:dyDescent="0.25">
      <c r="A6710" s="3"/>
      <c r="B6710" s="5"/>
      <c r="C6710" s="5"/>
      <c r="D6710" s="5" t="s">
        <v>36</v>
      </c>
      <c r="E6710" s="3"/>
      <c r="F6710" s="4"/>
      <c r="G6710" s="4">
        <v>27424403.600000001</v>
      </c>
    </row>
    <row r="6711" spans="1:7" x14ac:dyDescent="0.25">
      <c r="A6711" s="6" t="s">
        <v>1080</v>
      </c>
      <c r="B6711" s="6" t="s">
        <v>403</v>
      </c>
      <c r="C6711" s="6"/>
      <c r="D6711" s="6" t="s">
        <v>88</v>
      </c>
      <c r="E6711" s="7">
        <v>1135</v>
      </c>
      <c r="F6711" s="7"/>
      <c r="G6711" s="7"/>
    </row>
    <row r="6712" spans="1:7" customFormat="1" x14ac:dyDescent="0.25">
      <c r="F6712" s="2"/>
      <c r="G6712" s="2"/>
    </row>
    <row r="6713" spans="1:7" x14ac:dyDescent="0.25">
      <c r="A6713" s="3"/>
      <c r="B6713" s="3"/>
      <c r="C6713" s="3"/>
      <c r="D6713" s="3"/>
      <c r="E6713" s="3"/>
      <c r="F6713" s="4"/>
      <c r="G6713" s="4"/>
    </row>
    <row r="6714" spans="1:7" x14ac:dyDescent="0.25">
      <c r="A6714" s="12" t="s">
        <v>5</v>
      </c>
      <c r="B6714" s="12" t="s">
        <v>6</v>
      </c>
      <c r="C6714" s="12"/>
      <c r="D6714" s="8" t="s">
        <v>7</v>
      </c>
      <c r="E6714" s="8" t="s">
        <v>8</v>
      </c>
      <c r="F6714" s="9" t="s">
        <v>4</v>
      </c>
      <c r="G6714" s="9" t="s">
        <v>1205</v>
      </c>
    </row>
    <row r="6715" spans="1:7" x14ac:dyDescent="0.25">
      <c r="F6715" s="8" t="s">
        <v>9</v>
      </c>
      <c r="G6715" s="8" t="s">
        <v>9</v>
      </c>
    </row>
    <row r="6716" spans="1:7" customFormat="1" x14ac:dyDescent="0.25">
      <c r="F6716" s="2"/>
      <c r="G6716" s="2"/>
    </row>
    <row r="6717" spans="1:7" customFormat="1" x14ac:dyDescent="0.25">
      <c r="A6717" t="s">
        <v>188</v>
      </c>
      <c r="B6717" t="s">
        <v>189</v>
      </c>
      <c r="D6717" t="s">
        <v>88</v>
      </c>
      <c r="E6717">
        <v>1</v>
      </c>
      <c r="F6717" s="2"/>
      <c r="G6717" s="2"/>
    </row>
    <row r="6718" spans="1:7" customFormat="1" x14ac:dyDescent="0.25">
      <c r="A6718" t="s">
        <v>190</v>
      </c>
      <c r="B6718" t="s">
        <v>191</v>
      </c>
      <c r="D6718" t="s">
        <v>14</v>
      </c>
      <c r="E6718">
        <v>2.5</v>
      </c>
      <c r="F6718" s="2"/>
      <c r="G6718" s="2"/>
    </row>
    <row r="6719" spans="1:7" customFormat="1" x14ac:dyDescent="0.25">
      <c r="A6719" t="s">
        <v>192</v>
      </c>
      <c r="B6719" t="s">
        <v>191</v>
      </c>
      <c r="D6719" t="s">
        <v>14</v>
      </c>
      <c r="E6719">
        <v>2.5</v>
      </c>
      <c r="F6719" s="2">
        <v>5418</v>
      </c>
      <c r="G6719" s="2">
        <v>13545</v>
      </c>
    </row>
    <row r="6720" spans="1:7" customFormat="1" x14ac:dyDescent="0.25">
      <c r="A6720" t="s">
        <v>54</v>
      </c>
      <c r="B6720" t="s">
        <v>55</v>
      </c>
      <c r="D6720" t="s">
        <v>56</v>
      </c>
      <c r="E6720">
        <v>2.5</v>
      </c>
      <c r="F6720" s="2">
        <v>1543.99</v>
      </c>
      <c r="G6720" s="2">
        <v>3859.98</v>
      </c>
    </row>
    <row r="6721" spans="1:9" customFormat="1" x14ac:dyDescent="0.25">
      <c r="A6721" t="s">
        <v>193</v>
      </c>
      <c r="B6721" t="s">
        <v>194</v>
      </c>
      <c r="D6721" t="s">
        <v>88</v>
      </c>
      <c r="E6721">
        <v>0.26300000000000001</v>
      </c>
      <c r="F6721" s="2">
        <v>12500</v>
      </c>
      <c r="G6721" s="2">
        <v>3281.25</v>
      </c>
      <c r="I6721">
        <f>+E6721*E6711</f>
        <v>298.505</v>
      </c>
    </row>
    <row r="6722" spans="1:9" customFormat="1" x14ac:dyDescent="0.25">
      <c r="A6722" t="s">
        <v>195</v>
      </c>
      <c r="B6722" t="s">
        <v>196</v>
      </c>
      <c r="D6722" t="s">
        <v>88</v>
      </c>
      <c r="E6722">
        <v>1</v>
      </c>
      <c r="F6722" s="2">
        <v>200</v>
      </c>
      <c r="G6722" s="2">
        <v>200</v>
      </c>
    </row>
    <row r="6723" spans="1:9" customFormat="1" x14ac:dyDescent="0.25">
      <c r="A6723" t="s">
        <v>197</v>
      </c>
      <c r="B6723" t="s">
        <v>198</v>
      </c>
      <c r="D6723" t="s">
        <v>79</v>
      </c>
      <c r="E6723">
        <v>4</v>
      </c>
      <c r="F6723" s="2">
        <v>60</v>
      </c>
      <c r="G6723" s="2">
        <v>240</v>
      </c>
    </row>
    <row r="6724" spans="1:9" customFormat="1" x14ac:dyDescent="0.25">
      <c r="A6724" t="s">
        <v>199</v>
      </c>
      <c r="B6724" t="s">
        <v>200</v>
      </c>
      <c r="D6724" t="s">
        <v>65</v>
      </c>
      <c r="E6724">
        <v>0.05</v>
      </c>
      <c r="F6724" s="2">
        <v>1200</v>
      </c>
      <c r="G6724" s="2">
        <v>60</v>
      </c>
    </row>
    <row r="6725" spans="1:9" customFormat="1" x14ac:dyDescent="0.25">
      <c r="A6725" t="s">
        <v>201</v>
      </c>
      <c r="B6725" t="s">
        <v>202</v>
      </c>
      <c r="D6725" t="s">
        <v>76</v>
      </c>
      <c r="E6725">
        <v>1E-3</v>
      </c>
      <c r="F6725" s="2">
        <v>390000</v>
      </c>
      <c r="G6725" s="2">
        <v>338.14</v>
      </c>
    </row>
    <row r="6726" spans="1:9" customFormat="1" x14ac:dyDescent="0.25">
      <c r="F6726" s="2"/>
      <c r="G6726" s="2"/>
    </row>
    <row r="6727" spans="1:9" x14ac:dyDescent="0.25">
      <c r="A6727" s="3"/>
      <c r="B6727" s="3"/>
      <c r="C6727" s="3"/>
      <c r="D6727" s="5" t="s">
        <v>31</v>
      </c>
      <c r="E6727" s="3"/>
      <c r="F6727" s="4"/>
      <c r="G6727" s="4">
        <v>3781.25</v>
      </c>
    </row>
    <row r="6728" spans="1:9" x14ac:dyDescent="0.25">
      <c r="A6728" s="3"/>
      <c r="B6728" s="3"/>
      <c r="C6728" s="3"/>
      <c r="D6728" s="5" t="s">
        <v>32</v>
      </c>
      <c r="E6728" s="3"/>
      <c r="F6728" s="4"/>
      <c r="G6728" s="4">
        <v>13545</v>
      </c>
    </row>
    <row r="6729" spans="1:9" x14ac:dyDescent="0.25">
      <c r="A6729" s="3"/>
      <c r="B6729" s="3"/>
      <c r="C6729" s="3"/>
      <c r="D6729" s="5" t="s">
        <v>33</v>
      </c>
      <c r="E6729" s="3"/>
      <c r="F6729" s="4"/>
      <c r="G6729" s="4">
        <v>3859.98</v>
      </c>
    </row>
    <row r="6730" spans="1:9" x14ac:dyDescent="0.25">
      <c r="A6730" s="3"/>
      <c r="B6730" s="3"/>
      <c r="C6730" s="3"/>
      <c r="D6730" s="5" t="s">
        <v>34</v>
      </c>
      <c r="E6730" s="3"/>
      <c r="F6730" s="4"/>
      <c r="G6730" s="4">
        <v>338.14</v>
      </c>
    </row>
    <row r="6731" spans="1:9" customFormat="1" x14ac:dyDescent="0.25">
      <c r="F6731" s="2"/>
      <c r="G6731" s="2"/>
    </row>
    <row r="6732" spans="1:9" x14ac:dyDescent="0.25">
      <c r="A6732" s="3"/>
      <c r="B6732" s="5"/>
      <c r="C6732" s="5"/>
      <c r="D6732" s="5" t="s">
        <v>35</v>
      </c>
      <c r="E6732" s="3"/>
      <c r="F6732" s="4"/>
      <c r="G6732" s="4">
        <v>21524.37</v>
      </c>
    </row>
    <row r="6733" spans="1:9" x14ac:dyDescent="0.25">
      <c r="A6733" s="3"/>
      <c r="B6733" s="5"/>
      <c r="C6733" s="5"/>
      <c r="D6733" s="5" t="s">
        <v>36</v>
      </c>
      <c r="E6733" s="3"/>
      <c r="F6733" s="4"/>
      <c r="G6733" s="4">
        <v>24430159.949999999</v>
      </c>
    </row>
    <row r="6734" spans="1:9" x14ac:dyDescent="0.25">
      <c r="A6734" s="6" t="s">
        <v>1081</v>
      </c>
      <c r="B6734" s="6" t="s">
        <v>449</v>
      </c>
      <c r="C6734" s="6"/>
      <c r="D6734" s="6" t="s">
        <v>3</v>
      </c>
      <c r="E6734" s="7">
        <v>298</v>
      </c>
      <c r="F6734" s="7"/>
      <c r="G6734" s="7"/>
    </row>
    <row r="6735" spans="1:9" customFormat="1" x14ac:dyDescent="0.25">
      <c r="F6735" s="2"/>
      <c r="G6735" s="2"/>
    </row>
    <row r="6736" spans="1:9" x14ac:dyDescent="0.25">
      <c r="A6736" s="3"/>
      <c r="B6736" s="3"/>
      <c r="C6736" s="3"/>
      <c r="D6736" s="3"/>
      <c r="E6736" s="3"/>
      <c r="F6736" s="4"/>
      <c r="G6736" s="4"/>
    </row>
    <row r="6737" spans="1:7" x14ac:dyDescent="0.25">
      <c r="A6737" s="12" t="s">
        <v>5</v>
      </c>
      <c r="B6737" s="12" t="s">
        <v>6</v>
      </c>
      <c r="C6737" s="12"/>
      <c r="D6737" s="8" t="s">
        <v>7</v>
      </c>
      <c r="E6737" s="8" t="s">
        <v>8</v>
      </c>
      <c r="F6737" s="9" t="s">
        <v>4</v>
      </c>
      <c r="G6737" s="9" t="s">
        <v>1205</v>
      </c>
    </row>
    <row r="6738" spans="1:7" x14ac:dyDescent="0.25">
      <c r="F6738" s="8" t="s">
        <v>9</v>
      </c>
      <c r="G6738" s="8" t="s">
        <v>9</v>
      </c>
    </row>
    <row r="6739" spans="1:7" customFormat="1" x14ac:dyDescent="0.25">
      <c r="F6739" s="2"/>
      <c r="G6739" s="2"/>
    </row>
    <row r="6740" spans="1:7" customFormat="1" x14ac:dyDescent="0.25">
      <c r="A6740" t="s">
        <v>158</v>
      </c>
      <c r="B6740" t="s">
        <v>159</v>
      </c>
      <c r="D6740" t="s">
        <v>88</v>
      </c>
      <c r="E6740">
        <v>1</v>
      </c>
      <c r="F6740" s="2"/>
      <c r="G6740" s="2"/>
    </row>
    <row r="6741" spans="1:7" customFormat="1" x14ac:dyDescent="0.25">
      <c r="A6741" t="s">
        <v>50</v>
      </c>
      <c r="B6741" t="s">
        <v>51</v>
      </c>
      <c r="D6741" t="s">
        <v>14</v>
      </c>
      <c r="E6741">
        <v>2.4</v>
      </c>
      <c r="F6741" s="2"/>
      <c r="G6741" s="2"/>
    </row>
    <row r="6742" spans="1:7" customFormat="1" x14ac:dyDescent="0.25">
      <c r="A6742" t="s">
        <v>52</v>
      </c>
      <c r="B6742" t="s">
        <v>53</v>
      </c>
      <c r="D6742" t="s">
        <v>14</v>
      </c>
      <c r="E6742">
        <v>2.4</v>
      </c>
      <c r="F6742" s="2">
        <v>5418</v>
      </c>
      <c r="G6742" s="2">
        <v>13003.2</v>
      </c>
    </row>
    <row r="6743" spans="1:7" customFormat="1" x14ac:dyDescent="0.25">
      <c r="A6743" t="s">
        <v>54</v>
      </c>
      <c r="B6743" t="s">
        <v>55</v>
      </c>
      <c r="D6743" t="s">
        <v>56</v>
      </c>
      <c r="E6743">
        <v>2.4</v>
      </c>
      <c r="F6743" s="2">
        <v>1543.99</v>
      </c>
      <c r="G6743" s="2">
        <v>3705.58</v>
      </c>
    </row>
    <row r="6744" spans="1:7" customFormat="1" x14ac:dyDescent="0.25">
      <c r="A6744" t="s">
        <v>160</v>
      </c>
      <c r="B6744" t="s">
        <v>161</v>
      </c>
      <c r="D6744" t="s">
        <v>18</v>
      </c>
      <c r="E6744">
        <v>0.33300000000000002</v>
      </c>
      <c r="F6744" s="2"/>
      <c r="G6744" s="2"/>
    </row>
    <row r="6745" spans="1:7" customFormat="1" x14ac:dyDescent="0.25">
      <c r="A6745" t="s">
        <v>162</v>
      </c>
      <c r="B6745" t="s">
        <v>163</v>
      </c>
      <c r="D6745" t="s">
        <v>164</v>
      </c>
      <c r="E6745">
        <v>7.0000000000000001E-3</v>
      </c>
      <c r="F6745" s="2">
        <v>84000</v>
      </c>
      <c r="G6745" s="2">
        <v>559.44000000000005</v>
      </c>
    </row>
    <row r="6746" spans="1:7" customFormat="1" x14ac:dyDescent="0.25">
      <c r="A6746" t="s">
        <v>165</v>
      </c>
      <c r="B6746" t="s">
        <v>166</v>
      </c>
      <c r="D6746" t="s">
        <v>3</v>
      </c>
      <c r="E6746">
        <v>1.05</v>
      </c>
      <c r="F6746" s="2">
        <v>50500</v>
      </c>
      <c r="G6746" s="2">
        <v>53025</v>
      </c>
    </row>
    <row r="6747" spans="1:7" customFormat="1" x14ac:dyDescent="0.25">
      <c r="A6747" t="s">
        <v>167</v>
      </c>
      <c r="B6747" t="s">
        <v>168</v>
      </c>
      <c r="D6747" t="s">
        <v>3</v>
      </c>
      <c r="E6747">
        <v>1.05</v>
      </c>
      <c r="F6747" s="2">
        <v>8500</v>
      </c>
      <c r="G6747" s="2">
        <v>8925</v>
      </c>
    </row>
    <row r="6748" spans="1:7" customFormat="1" x14ac:dyDescent="0.25">
      <c r="A6748" t="s">
        <v>169</v>
      </c>
      <c r="B6748" t="s">
        <v>170</v>
      </c>
      <c r="D6748" t="s">
        <v>171</v>
      </c>
      <c r="E6748">
        <v>0.2</v>
      </c>
      <c r="F6748" s="2">
        <v>1799</v>
      </c>
      <c r="G6748" s="2">
        <v>359.8</v>
      </c>
    </row>
    <row r="6749" spans="1:7" customFormat="1" x14ac:dyDescent="0.25">
      <c r="A6749" t="s">
        <v>172</v>
      </c>
      <c r="B6749" t="s">
        <v>173</v>
      </c>
      <c r="D6749" t="s">
        <v>174</v>
      </c>
      <c r="E6749">
        <v>0.02</v>
      </c>
      <c r="F6749" s="2">
        <v>95000</v>
      </c>
      <c r="G6749" s="2">
        <v>1900</v>
      </c>
    </row>
    <row r="6750" spans="1:7" customFormat="1" x14ac:dyDescent="0.25">
      <c r="F6750" s="2"/>
      <c r="G6750" s="2"/>
    </row>
    <row r="6751" spans="1:7" x14ac:dyDescent="0.25">
      <c r="A6751" s="3"/>
      <c r="B6751" s="3"/>
      <c r="C6751" s="3"/>
      <c r="D6751" s="5" t="s">
        <v>31</v>
      </c>
      <c r="E6751" s="3"/>
      <c r="F6751" s="4"/>
      <c r="G6751" s="4">
        <v>64209.8</v>
      </c>
    </row>
    <row r="6752" spans="1:7" x14ac:dyDescent="0.25">
      <c r="A6752" s="3"/>
      <c r="B6752" s="3"/>
      <c r="C6752" s="3"/>
      <c r="D6752" s="5" t="s">
        <v>32</v>
      </c>
      <c r="E6752" s="3"/>
      <c r="F6752" s="4"/>
      <c r="G6752" s="4">
        <v>13003.2</v>
      </c>
    </row>
    <row r="6753" spans="1:7" x14ac:dyDescent="0.25">
      <c r="A6753" s="3"/>
      <c r="B6753" s="3"/>
      <c r="C6753" s="3"/>
      <c r="D6753" s="5" t="s">
        <v>33</v>
      </c>
      <c r="E6753" s="3"/>
      <c r="F6753" s="4"/>
      <c r="G6753" s="4">
        <v>4265.0200000000004</v>
      </c>
    </row>
    <row r="6754" spans="1:7" customFormat="1" x14ac:dyDescent="0.25">
      <c r="F6754" s="2"/>
      <c r="G6754" s="2"/>
    </row>
    <row r="6755" spans="1:7" x14ac:dyDescent="0.25">
      <c r="A6755" s="3"/>
      <c r="B6755" s="5"/>
      <c r="C6755" s="5"/>
      <c r="D6755" s="5" t="s">
        <v>35</v>
      </c>
      <c r="E6755" s="3"/>
      <c r="F6755" s="4"/>
      <c r="G6755" s="4">
        <v>81478.58</v>
      </c>
    </row>
    <row r="6756" spans="1:7" x14ac:dyDescent="0.25">
      <c r="A6756" s="3"/>
      <c r="B6756" s="5"/>
      <c r="C6756" s="5"/>
      <c r="D6756" s="5" t="s">
        <v>36</v>
      </c>
      <c r="E6756" s="3"/>
      <c r="F6756" s="4"/>
      <c r="G6756" s="4">
        <v>24280616.84</v>
      </c>
    </row>
    <row r="6757" spans="1:7" x14ac:dyDescent="0.25">
      <c r="A6757" s="6" t="s">
        <v>1082</v>
      </c>
      <c r="B6757" s="6" t="s">
        <v>1083</v>
      </c>
      <c r="C6757" s="6"/>
      <c r="D6757" s="6" t="s">
        <v>88</v>
      </c>
      <c r="E6757" s="7">
        <v>750</v>
      </c>
      <c r="F6757" s="7"/>
      <c r="G6757" s="7"/>
    </row>
    <row r="6758" spans="1:7" customFormat="1" x14ac:dyDescent="0.25">
      <c r="F6758" s="2"/>
      <c r="G6758" s="2"/>
    </row>
    <row r="6759" spans="1:7" x14ac:dyDescent="0.25">
      <c r="A6759" s="3"/>
      <c r="B6759" s="3"/>
      <c r="C6759" s="3"/>
      <c r="D6759" s="3"/>
      <c r="E6759" s="3"/>
      <c r="F6759" s="4"/>
      <c r="G6759" s="4"/>
    </row>
    <row r="6760" spans="1:7" x14ac:dyDescent="0.25">
      <c r="A6760" s="12" t="s">
        <v>5</v>
      </c>
      <c r="B6760" s="12" t="s">
        <v>6</v>
      </c>
      <c r="C6760" s="12"/>
      <c r="D6760" s="8" t="s">
        <v>7</v>
      </c>
      <c r="E6760" s="8" t="s">
        <v>8</v>
      </c>
      <c r="F6760" s="9" t="s">
        <v>4</v>
      </c>
      <c r="G6760" s="9" t="s">
        <v>1205</v>
      </c>
    </row>
    <row r="6761" spans="1:7" x14ac:dyDescent="0.25">
      <c r="F6761" s="8" t="s">
        <v>9</v>
      </c>
      <c r="G6761" s="8" t="s">
        <v>9</v>
      </c>
    </row>
    <row r="6762" spans="1:7" customFormat="1" x14ac:dyDescent="0.25">
      <c r="F6762" s="2"/>
      <c r="G6762" s="2"/>
    </row>
    <row r="6763" spans="1:7" customFormat="1" x14ac:dyDescent="0.25">
      <c r="A6763" t="s">
        <v>1084</v>
      </c>
      <c r="B6763" t="s">
        <v>1085</v>
      </c>
      <c r="D6763" t="s">
        <v>88</v>
      </c>
      <c r="E6763">
        <v>1</v>
      </c>
      <c r="F6763" s="2">
        <v>115000</v>
      </c>
      <c r="G6763" s="2">
        <v>115000</v>
      </c>
    </row>
    <row r="6764" spans="1:7" customFormat="1" x14ac:dyDescent="0.25">
      <c r="F6764" s="2"/>
      <c r="G6764" s="2"/>
    </row>
    <row r="6765" spans="1:7" x14ac:dyDescent="0.25">
      <c r="A6765" s="3"/>
      <c r="B6765" s="3"/>
      <c r="C6765" s="3"/>
      <c r="D6765" s="5" t="s">
        <v>34</v>
      </c>
      <c r="E6765" s="3"/>
      <c r="F6765" s="4"/>
      <c r="G6765" s="4">
        <v>115000</v>
      </c>
    </row>
    <row r="6766" spans="1:7" customFormat="1" x14ac:dyDescent="0.25">
      <c r="F6766" s="2"/>
      <c r="G6766" s="2"/>
    </row>
    <row r="6767" spans="1:7" x14ac:dyDescent="0.25">
      <c r="A6767" s="3"/>
      <c r="B6767" s="5"/>
      <c r="C6767" s="5"/>
      <c r="D6767" s="5" t="s">
        <v>35</v>
      </c>
      <c r="E6767" s="3"/>
      <c r="F6767" s="4"/>
      <c r="G6767" s="4">
        <v>115000</v>
      </c>
    </row>
    <row r="6768" spans="1:7" x14ac:dyDescent="0.25">
      <c r="A6768" s="3"/>
      <c r="B6768" s="5"/>
      <c r="C6768" s="5"/>
      <c r="D6768" s="5" t="s">
        <v>36</v>
      </c>
      <c r="E6768" s="3"/>
      <c r="F6768" s="4"/>
      <c r="G6768" s="4">
        <v>86250000</v>
      </c>
    </row>
    <row r="6769" spans="1:7" x14ac:dyDescent="0.25">
      <c r="A6769" s="6" t="s">
        <v>1086</v>
      </c>
      <c r="B6769" s="6" t="s">
        <v>1087</v>
      </c>
      <c r="C6769" s="6"/>
      <c r="D6769" s="6" t="s">
        <v>88</v>
      </c>
      <c r="E6769" s="7">
        <v>230</v>
      </c>
      <c r="F6769" s="7"/>
      <c r="G6769" s="7"/>
    </row>
    <row r="6770" spans="1:7" customFormat="1" x14ac:dyDescent="0.25">
      <c r="F6770" s="2"/>
      <c r="G6770" s="2"/>
    </row>
    <row r="6771" spans="1:7" x14ac:dyDescent="0.25">
      <c r="A6771" s="3"/>
      <c r="B6771" s="3"/>
      <c r="C6771" s="3"/>
      <c r="D6771" s="3"/>
      <c r="E6771" s="3"/>
      <c r="F6771" s="4"/>
      <c r="G6771" s="4"/>
    </row>
    <row r="6772" spans="1:7" x14ac:dyDescent="0.25">
      <c r="A6772" s="12" t="s">
        <v>5</v>
      </c>
      <c r="B6772" s="12" t="s">
        <v>6</v>
      </c>
      <c r="C6772" s="12"/>
      <c r="D6772" s="8" t="s">
        <v>7</v>
      </c>
      <c r="E6772" s="8" t="s">
        <v>8</v>
      </c>
      <c r="F6772" s="9" t="s">
        <v>4</v>
      </c>
      <c r="G6772" s="9" t="s">
        <v>1205</v>
      </c>
    </row>
    <row r="6773" spans="1:7" x14ac:dyDescent="0.25">
      <c r="F6773" s="8" t="s">
        <v>9</v>
      </c>
      <c r="G6773" s="8" t="s">
        <v>9</v>
      </c>
    </row>
    <row r="6774" spans="1:7" customFormat="1" x14ac:dyDescent="0.25">
      <c r="F6774" s="2"/>
      <c r="G6774" s="2"/>
    </row>
    <row r="6775" spans="1:7" customFormat="1" x14ac:dyDescent="0.25">
      <c r="A6775" t="s">
        <v>1084</v>
      </c>
      <c r="B6775" t="s">
        <v>1085</v>
      </c>
      <c r="D6775" t="s">
        <v>88</v>
      </c>
      <c r="E6775">
        <v>1</v>
      </c>
      <c r="F6775" s="2">
        <v>115000</v>
      </c>
      <c r="G6775" s="2">
        <v>115000</v>
      </c>
    </row>
    <row r="6776" spans="1:7" customFormat="1" x14ac:dyDescent="0.25">
      <c r="F6776" s="2"/>
      <c r="G6776" s="2"/>
    </row>
    <row r="6777" spans="1:7" x14ac:dyDescent="0.25">
      <c r="A6777" s="3"/>
      <c r="B6777" s="3"/>
      <c r="C6777" s="3"/>
      <c r="D6777" s="5" t="s">
        <v>34</v>
      </c>
      <c r="E6777" s="3"/>
      <c r="F6777" s="4"/>
      <c r="G6777" s="4">
        <v>115000</v>
      </c>
    </row>
    <row r="6778" spans="1:7" customFormat="1" x14ac:dyDescent="0.25">
      <c r="F6778" s="2"/>
      <c r="G6778" s="2"/>
    </row>
    <row r="6779" spans="1:7" x14ac:dyDescent="0.25">
      <c r="A6779" s="3"/>
      <c r="B6779" s="5"/>
      <c r="C6779" s="5"/>
      <c r="D6779" s="5" t="s">
        <v>35</v>
      </c>
      <c r="E6779" s="3"/>
      <c r="F6779" s="4"/>
      <c r="G6779" s="4">
        <v>115000</v>
      </c>
    </row>
    <row r="6780" spans="1:7" x14ac:dyDescent="0.25">
      <c r="A6780" s="3"/>
      <c r="B6780" s="5"/>
      <c r="C6780" s="5"/>
      <c r="D6780" s="5" t="s">
        <v>36</v>
      </c>
      <c r="E6780" s="3"/>
      <c r="F6780" s="4"/>
      <c r="G6780" s="4">
        <v>26450000</v>
      </c>
    </row>
    <row r="6781" spans="1:7" x14ac:dyDescent="0.25">
      <c r="A6781" s="6" t="s">
        <v>1088</v>
      </c>
      <c r="B6781" s="6" t="s">
        <v>1089</v>
      </c>
      <c r="C6781" s="6"/>
      <c r="D6781" s="6" t="s">
        <v>88</v>
      </c>
      <c r="E6781" s="7">
        <v>150</v>
      </c>
      <c r="F6781" s="7"/>
      <c r="G6781" s="7"/>
    </row>
    <row r="6782" spans="1:7" customFormat="1" x14ac:dyDescent="0.25">
      <c r="F6782" s="2"/>
      <c r="G6782" s="2"/>
    </row>
    <row r="6783" spans="1:7" x14ac:dyDescent="0.25">
      <c r="A6783" s="3"/>
      <c r="B6783" s="3"/>
      <c r="C6783" s="3"/>
      <c r="D6783" s="3"/>
      <c r="E6783" s="3"/>
      <c r="F6783" s="4"/>
      <c r="G6783" s="4"/>
    </row>
    <row r="6784" spans="1:7" x14ac:dyDescent="0.25">
      <c r="A6784" s="12" t="s">
        <v>5</v>
      </c>
      <c r="B6784" s="12" t="s">
        <v>6</v>
      </c>
      <c r="C6784" s="12"/>
      <c r="D6784" s="8" t="s">
        <v>7</v>
      </c>
      <c r="E6784" s="8" t="s">
        <v>8</v>
      </c>
      <c r="F6784" s="9" t="s">
        <v>4</v>
      </c>
      <c r="G6784" s="9" t="s">
        <v>1205</v>
      </c>
    </row>
    <row r="6785" spans="1:7" x14ac:dyDescent="0.25">
      <c r="F6785" s="8" t="s">
        <v>9</v>
      </c>
      <c r="G6785" s="8" t="s">
        <v>9</v>
      </c>
    </row>
    <row r="6786" spans="1:7" customFormat="1" x14ac:dyDescent="0.25">
      <c r="F6786" s="2"/>
      <c r="G6786" s="2"/>
    </row>
    <row r="6787" spans="1:7" customFormat="1" x14ac:dyDescent="0.25">
      <c r="A6787" t="s">
        <v>1084</v>
      </c>
      <c r="B6787" t="s">
        <v>1085</v>
      </c>
      <c r="D6787" t="s">
        <v>88</v>
      </c>
      <c r="E6787">
        <v>1</v>
      </c>
      <c r="F6787" s="2">
        <v>115000</v>
      </c>
      <c r="G6787" s="2">
        <v>115000</v>
      </c>
    </row>
    <row r="6788" spans="1:7" customFormat="1" x14ac:dyDescent="0.25">
      <c r="F6788" s="2"/>
      <c r="G6788" s="2"/>
    </row>
    <row r="6789" spans="1:7" x14ac:dyDescent="0.25">
      <c r="A6789" s="3"/>
      <c r="B6789" s="3"/>
      <c r="C6789" s="3"/>
      <c r="D6789" s="5" t="s">
        <v>34</v>
      </c>
      <c r="E6789" s="3"/>
      <c r="F6789" s="4"/>
      <c r="G6789" s="4">
        <v>115000</v>
      </c>
    </row>
    <row r="6790" spans="1:7" customFormat="1" x14ac:dyDescent="0.25">
      <c r="F6790" s="2"/>
      <c r="G6790" s="2"/>
    </row>
    <row r="6791" spans="1:7" x14ac:dyDescent="0.25">
      <c r="A6791" s="3"/>
      <c r="B6791" s="5"/>
      <c r="C6791" s="5"/>
      <c r="D6791" s="5" t="s">
        <v>35</v>
      </c>
      <c r="E6791" s="3"/>
      <c r="F6791" s="4"/>
      <c r="G6791" s="4">
        <v>115000</v>
      </c>
    </row>
    <row r="6792" spans="1:7" x14ac:dyDescent="0.25">
      <c r="A6792" s="3"/>
      <c r="B6792" s="5"/>
      <c r="C6792" s="5"/>
      <c r="D6792" s="5" t="s">
        <v>36</v>
      </c>
      <c r="E6792" s="3"/>
      <c r="F6792" s="4"/>
      <c r="G6792" s="4">
        <v>17250000</v>
      </c>
    </row>
    <row r="6793" spans="1:7" x14ac:dyDescent="0.25">
      <c r="A6793" s="6" t="s">
        <v>1090</v>
      </c>
      <c r="B6793" s="6" t="s">
        <v>1091</v>
      </c>
      <c r="C6793" s="6"/>
      <c r="D6793" s="6" t="s">
        <v>88</v>
      </c>
      <c r="E6793" s="7">
        <v>150</v>
      </c>
      <c r="F6793" s="7"/>
      <c r="G6793" s="7"/>
    </row>
    <row r="6794" spans="1:7" customFormat="1" x14ac:dyDescent="0.25">
      <c r="F6794" s="2"/>
      <c r="G6794" s="2"/>
    </row>
    <row r="6795" spans="1:7" x14ac:dyDescent="0.25">
      <c r="A6795" s="3"/>
      <c r="B6795" s="3"/>
      <c r="C6795" s="3"/>
      <c r="D6795" s="3"/>
      <c r="E6795" s="3"/>
      <c r="F6795" s="4"/>
      <c r="G6795" s="4"/>
    </row>
    <row r="6796" spans="1:7" x14ac:dyDescent="0.25">
      <c r="A6796" s="12" t="s">
        <v>5</v>
      </c>
      <c r="B6796" s="12" t="s">
        <v>6</v>
      </c>
      <c r="C6796" s="12"/>
      <c r="D6796" s="8" t="s">
        <v>7</v>
      </c>
      <c r="E6796" s="8" t="s">
        <v>8</v>
      </c>
      <c r="F6796" s="9" t="s">
        <v>4</v>
      </c>
      <c r="G6796" s="9" t="s">
        <v>1205</v>
      </c>
    </row>
    <row r="6797" spans="1:7" x14ac:dyDescent="0.25">
      <c r="F6797" s="8" t="s">
        <v>9</v>
      </c>
      <c r="G6797" s="8" t="s">
        <v>9</v>
      </c>
    </row>
    <row r="6798" spans="1:7" customFormat="1" x14ac:dyDescent="0.25">
      <c r="F6798" s="2"/>
      <c r="G6798" s="2"/>
    </row>
    <row r="6799" spans="1:7" customFormat="1" x14ac:dyDescent="0.25">
      <c r="A6799" t="s">
        <v>1084</v>
      </c>
      <c r="B6799" t="s">
        <v>1085</v>
      </c>
      <c r="D6799" t="s">
        <v>88</v>
      </c>
      <c r="E6799">
        <v>1</v>
      </c>
      <c r="F6799" s="2">
        <v>115000</v>
      </c>
      <c r="G6799" s="2">
        <v>115000</v>
      </c>
    </row>
    <row r="6800" spans="1:7" customFormat="1" x14ac:dyDescent="0.25">
      <c r="F6800" s="2"/>
      <c r="G6800" s="2"/>
    </row>
    <row r="6801" spans="1:7" x14ac:dyDescent="0.25">
      <c r="A6801" s="3"/>
      <c r="B6801" s="3"/>
      <c r="C6801" s="3"/>
      <c r="D6801" s="5" t="s">
        <v>34</v>
      </c>
      <c r="E6801" s="3"/>
      <c r="F6801" s="4"/>
      <c r="G6801" s="4">
        <v>115000</v>
      </c>
    </row>
    <row r="6802" spans="1:7" customFormat="1" x14ac:dyDescent="0.25">
      <c r="F6802" s="2"/>
      <c r="G6802" s="2"/>
    </row>
    <row r="6803" spans="1:7" x14ac:dyDescent="0.25">
      <c r="A6803" s="3"/>
      <c r="B6803" s="5"/>
      <c r="C6803" s="5"/>
      <c r="D6803" s="5" t="s">
        <v>35</v>
      </c>
      <c r="E6803" s="3"/>
      <c r="F6803" s="4"/>
      <c r="G6803" s="4">
        <v>115000</v>
      </c>
    </row>
    <row r="6804" spans="1:7" x14ac:dyDescent="0.25">
      <c r="A6804" s="3"/>
      <c r="B6804" s="5"/>
      <c r="C6804" s="5"/>
      <c r="D6804" s="5" t="s">
        <v>36</v>
      </c>
      <c r="E6804" s="3"/>
      <c r="F6804" s="4"/>
      <c r="G6804" s="4">
        <v>17250000</v>
      </c>
    </row>
    <row r="6805" spans="1:7" x14ac:dyDescent="0.25">
      <c r="A6805" s="6" t="s">
        <v>1092</v>
      </c>
      <c r="B6805" s="6" t="s">
        <v>1093</v>
      </c>
      <c r="C6805" s="6"/>
      <c r="D6805" s="6" t="s">
        <v>88</v>
      </c>
      <c r="E6805" s="7">
        <v>244</v>
      </c>
      <c r="F6805" s="7"/>
      <c r="G6805" s="7"/>
    </row>
    <row r="6806" spans="1:7" customFormat="1" x14ac:dyDescent="0.25">
      <c r="F6806" s="2"/>
      <c r="G6806" s="2"/>
    </row>
    <row r="6807" spans="1:7" x14ac:dyDescent="0.25">
      <c r="A6807" s="3"/>
      <c r="B6807" s="3"/>
      <c r="C6807" s="3"/>
      <c r="D6807" s="3"/>
      <c r="E6807" s="3"/>
      <c r="F6807" s="4"/>
      <c r="G6807" s="4"/>
    </row>
    <row r="6808" spans="1:7" x14ac:dyDescent="0.25">
      <c r="A6808" s="12" t="s">
        <v>5</v>
      </c>
      <c r="B6808" s="12" t="s">
        <v>6</v>
      </c>
      <c r="C6808" s="12"/>
      <c r="D6808" s="8" t="s">
        <v>7</v>
      </c>
      <c r="E6808" s="8" t="s">
        <v>8</v>
      </c>
      <c r="F6808" s="9" t="s">
        <v>4</v>
      </c>
      <c r="G6808" s="9" t="s">
        <v>1205</v>
      </c>
    </row>
    <row r="6809" spans="1:7" x14ac:dyDescent="0.25">
      <c r="F6809" s="8" t="s">
        <v>9</v>
      </c>
      <c r="G6809" s="8" t="s">
        <v>9</v>
      </c>
    </row>
    <row r="6810" spans="1:7" customFormat="1" x14ac:dyDescent="0.25">
      <c r="F6810" s="2"/>
      <c r="G6810" s="2"/>
    </row>
    <row r="6811" spans="1:7" customFormat="1" x14ac:dyDescent="0.25">
      <c r="A6811" t="s">
        <v>1084</v>
      </c>
      <c r="B6811" t="s">
        <v>1085</v>
      </c>
      <c r="D6811" t="s">
        <v>88</v>
      </c>
      <c r="E6811">
        <v>1</v>
      </c>
      <c r="F6811" s="2">
        <v>115000</v>
      </c>
      <c r="G6811" s="2">
        <v>115000</v>
      </c>
    </row>
    <row r="6812" spans="1:7" customFormat="1" x14ac:dyDescent="0.25">
      <c r="F6812" s="2"/>
      <c r="G6812" s="2"/>
    </row>
    <row r="6813" spans="1:7" x14ac:dyDescent="0.25">
      <c r="A6813" s="3"/>
      <c r="B6813" s="3"/>
      <c r="C6813" s="3"/>
      <c r="D6813" s="5" t="s">
        <v>34</v>
      </c>
      <c r="E6813" s="3"/>
      <c r="F6813" s="4"/>
      <c r="G6813" s="4">
        <v>115000</v>
      </c>
    </row>
    <row r="6814" spans="1:7" customFormat="1" x14ac:dyDescent="0.25">
      <c r="F6814" s="2"/>
      <c r="G6814" s="2"/>
    </row>
    <row r="6815" spans="1:7" x14ac:dyDescent="0.25">
      <c r="A6815" s="3"/>
      <c r="B6815" s="5"/>
      <c r="C6815" s="5"/>
      <c r="D6815" s="5" t="s">
        <v>35</v>
      </c>
      <c r="E6815" s="3"/>
      <c r="F6815" s="4"/>
      <c r="G6815" s="4">
        <v>115000</v>
      </c>
    </row>
    <row r="6816" spans="1:7" x14ac:dyDescent="0.25">
      <c r="A6816" s="3"/>
      <c r="B6816" s="5"/>
      <c r="C6816" s="5"/>
      <c r="D6816" s="5" t="s">
        <v>36</v>
      </c>
      <c r="E6816" s="3"/>
      <c r="F6816" s="4"/>
      <c r="G6816" s="4">
        <v>28060000</v>
      </c>
    </row>
    <row r="6817" spans="1:7" x14ac:dyDescent="0.25">
      <c r="A6817" s="6" t="s">
        <v>1094</v>
      </c>
      <c r="B6817" s="6" t="s">
        <v>1095</v>
      </c>
      <c r="C6817" s="6"/>
      <c r="D6817" s="6" t="s">
        <v>3</v>
      </c>
      <c r="E6817" s="7">
        <v>396</v>
      </c>
      <c r="F6817" s="7"/>
      <c r="G6817" s="7"/>
    </row>
    <row r="6818" spans="1:7" customFormat="1" x14ac:dyDescent="0.25">
      <c r="F6818" s="2"/>
      <c r="G6818" s="2"/>
    </row>
    <row r="6819" spans="1:7" x14ac:dyDescent="0.25">
      <c r="A6819" s="3"/>
      <c r="B6819" s="3"/>
      <c r="C6819" s="3"/>
      <c r="D6819" s="3"/>
      <c r="E6819" s="3"/>
      <c r="F6819" s="4"/>
      <c r="G6819" s="4"/>
    </row>
    <row r="6820" spans="1:7" x14ac:dyDescent="0.25">
      <c r="A6820" s="12" t="s">
        <v>5</v>
      </c>
      <c r="B6820" s="12" t="s">
        <v>6</v>
      </c>
      <c r="C6820" s="12"/>
      <c r="D6820" s="8" t="s">
        <v>7</v>
      </c>
      <c r="E6820" s="8" t="s">
        <v>8</v>
      </c>
      <c r="F6820" s="9" t="s">
        <v>4</v>
      </c>
      <c r="G6820" s="9" t="s">
        <v>1205</v>
      </c>
    </row>
    <row r="6821" spans="1:7" x14ac:dyDescent="0.25">
      <c r="F6821" s="8" t="s">
        <v>9</v>
      </c>
      <c r="G6821" s="8" t="s">
        <v>9</v>
      </c>
    </row>
    <row r="6822" spans="1:7" customFormat="1" x14ac:dyDescent="0.25">
      <c r="F6822" s="2"/>
      <c r="G6822" s="2"/>
    </row>
    <row r="6823" spans="1:7" customFormat="1" x14ac:dyDescent="0.25">
      <c r="A6823" t="s">
        <v>367</v>
      </c>
      <c r="B6823" t="s">
        <v>368</v>
      </c>
      <c r="D6823" t="s">
        <v>3</v>
      </c>
      <c r="E6823">
        <v>1.2</v>
      </c>
      <c r="F6823" s="2"/>
      <c r="G6823" s="2"/>
    </row>
    <row r="6824" spans="1:7" customFormat="1" x14ac:dyDescent="0.25">
      <c r="A6824" t="s">
        <v>12</v>
      </c>
      <c r="B6824" t="s">
        <v>13</v>
      </c>
      <c r="D6824" t="s">
        <v>14</v>
      </c>
      <c r="E6824">
        <v>1.44</v>
      </c>
      <c r="F6824" s="2"/>
      <c r="G6824" s="2"/>
    </row>
    <row r="6825" spans="1:7" customFormat="1" x14ac:dyDescent="0.25">
      <c r="A6825" t="s">
        <v>15</v>
      </c>
      <c r="B6825" t="s">
        <v>13</v>
      </c>
      <c r="D6825" t="s">
        <v>14</v>
      </c>
      <c r="E6825">
        <v>1.44</v>
      </c>
      <c r="F6825" s="2">
        <v>5209</v>
      </c>
      <c r="G6825" s="2">
        <v>7500.96</v>
      </c>
    </row>
    <row r="6826" spans="1:7" customFormat="1" x14ac:dyDescent="0.25">
      <c r="A6826" t="s">
        <v>16</v>
      </c>
      <c r="B6826" t="s">
        <v>17</v>
      </c>
      <c r="D6826" t="s">
        <v>18</v>
      </c>
      <c r="E6826">
        <v>2.5000000000000001E-2</v>
      </c>
      <c r="F6826" s="2">
        <v>41904</v>
      </c>
      <c r="G6826" s="2">
        <v>1047.5999999999999</v>
      </c>
    </row>
    <row r="6827" spans="1:7" customFormat="1" x14ac:dyDescent="0.25">
      <c r="A6827" t="s">
        <v>41</v>
      </c>
      <c r="B6827" t="s">
        <v>42</v>
      </c>
      <c r="D6827" t="s">
        <v>18</v>
      </c>
      <c r="E6827">
        <v>2.5000000000000001E-2</v>
      </c>
      <c r="F6827" s="2">
        <v>23464</v>
      </c>
      <c r="G6827" s="2">
        <v>586.6</v>
      </c>
    </row>
    <row r="6828" spans="1:7" customFormat="1" x14ac:dyDescent="0.25">
      <c r="A6828" t="s">
        <v>91</v>
      </c>
      <c r="B6828" t="s">
        <v>92</v>
      </c>
      <c r="D6828" t="s">
        <v>18</v>
      </c>
      <c r="E6828">
        <v>0.45</v>
      </c>
      <c r="F6828" s="2">
        <v>3000</v>
      </c>
      <c r="G6828" s="2">
        <v>1350</v>
      </c>
    </row>
    <row r="6829" spans="1:7" customFormat="1" x14ac:dyDescent="0.25">
      <c r="A6829" t="s">
        <v>21</v>
      </c>
      <c r="B6829" t="s">
        <v>22</v>
      </c>
      <c r="D6829" t="s">
        <v>23</v>
      </c>
      <c r="E6829">
        <v>3.6</v>
      </c>
      <c r="F6829" s="2">
        <v>600</v>
      </c>
      <c r="G6829" s="2">
        <v>2160</v>
      </c>
    </row>
    <row r="6830" spans="1:7" customFormat="1" x14ac:dyDescent="0.25">
      <c r="A6830" t="s">
        <v>43</v>
      </c>
      <c r="B6830" t="s">
        <v>44</v>
      </c>
      <c r="D6830" t="s">
        <v>3</v>
      </c>
      <c r="E6830">
        <v>0.65200000000000002</v>
      </c>
      <c r="F6830" s="2">
        <v>9120</v>
      </c>
      <c r="G6830" s="2">
        <v>5942.59</v>
      </c>
    </row>
    <row r="6831" spans="1:7" customFormat="1" x14ac:dyDescent="0.25">
      <c r="A6831" t="s">
        <v>93</v>
      </c>
      <c r="B6831" t="s">
        <v>94</v>
      </c>
      <c r="D6831" t="s">
        <v>95</v>
      </c>
      <c r="E6831">
        <v>0.04</v>
      </c>
      <c r="F6831" s="2">
        <v>45000</v>
      </c>
      <c r="G6831" s="2">
        <v>1800</v>
      </c>
    </row>
    <row r="6832" spans="1:7" customFormat="1" x14ac:dyDescent="0.25">
      <c r="F6832" s="2"/>
      <c r="G6832" s="2"/>
    </row>
    <row r="6833" spans="1:7" x14ac:dyDescent="0.25">
      <c r="A6833" s="3"/>
      <c r="B6833" s="3"/>
      <c r="C6833" s="3"/>
      <c r="D6833" s="5" t="s">
        <v>31</v>
      </c>
      <c r="E6833" s="3"/>
      <c r="F6833" s="4"/>
      <c r="G6833" s="4">
        <v>8102.59</v>
      </c>
    </row>
    <row r="6834" spans="1:7" x14ac:dyDescent="0.25">
      <c r="A6834" s="3"/>
      <c r="B6834" s="3"/>
      <c r="C6834" s="3"/>
      <c r="D6834" s="5" t="s">
        <v>32</v>
      </c>
      <c r="E6834" s="3"/>
      <c r="F6834" s="4"/>
      <c r="G6834" s="4">
        <v>7500.96</v>
      </c>
    </row>
    <row r="6835" spans="1:7" x14ac:dyDescent="0.25">
      <c r="A6835" s="3"/>
      <c r="B6835" s="3"/>
      <c r="C6835" s="3"/>
      <c r="D6835" s="5" t="s">
        <v>33</v>
      </c>
      <c r="E6835" s="3"/>
      <c r="F6835" s="4"/>
      <c r="G6835" s="4">
        <v>2984.2</v>
      </c>
    </row>
    <row r="6836" spans="1:7" x14ac:dyDescent="0.25">
      <c r="A6836" s="3"/>
      <c r="B6836" s="3"/>
      <c r="C6836" s="3"/>
      <c r="D6836" s="5" t="s">
        <v>34</v>
      </c>
      <c r="E6836" s="3"/>
      <c r="F6836" s="4"/>
      <c r="G6836" s="4">
        <v>1800</v>
      </c>
    </row>
    <row r="6837" spans="1:7" customFormat="1" x14ac:dyDescent="0.25">
      <c r="F6837" s="2"/>
      <c r="G6837" s="2"/>
    </row>
    <row r="6838" spans="1:7" x14ac:dyDescent="0.25">
      <c r="A6838" s="3"/>
      <c r="B6838" s="5"/>
      <c r="C6838" s="5"/>
      <c r="D6838" s="5" t="s">
        <v>35</v>
      </c>
      <c r="E6838" s="3"/>
      <c r="F6838" s="4"/>
      <c r="G6838" s="4">
        <v>20387.75</v>
      </c>
    </row>
    <row r="6839" spans="1:7" x14ac:dyDescent="0.25">
      <c r="A6839" s="3"/>
      <c r="B6839" s="5"/>
      <c r="C6839" s="5"/>
      <c r="D6839" s="5" t="s">
        <v>36</v>
      </c>
      <c r="E6839" s="3"/>
      <c r="F6839" s="4"/>
      <c r="G6839" s="4">
        <v>8073549</v>
      </c>
    </row>
    <row r="6840" spans="1:7" x14ac:dyDescent="0.25">
      <c r="A6840" s="6" t="s">
        <v>1096</v>
      </c>
      <c r="B6840" s="6" t="s">
        <v>1097</v>
      </c>
      <c r="C6840" s="6"/>
      <c r="D6840" s="6" t="s">
        <v>88</v>
      </c>
      <c r="E6840" s="7">
        <v>1408</v>
      </c>
      <c r="F6840" s="7"/>
      <c r="G6840" s="7"/>
    </row>
    <row r="6841" spans="1:7" customFormat="1" x14ac:dyDescent="0.25">
      <c r="F6841" s="2"/>
      <c r="G6841" s="2"/>
    </row>
    <row r="6842" spans="1:7" x14ac:dyDescent="0.25">
      <c r="A6842" s="3"/>
      <c r="B6842" s="3"/>
      <c r="C6842" s="3"/>
      <c r="D6842" s="3"/>
      <c r="E6842" s="3"/>
      <c r="F6842" s="4"/>
      <c r="G6842" s="4"/>
    </row>
    <row r="6843" spans="1:7" x14ac:dyDescent="0.25">
      <c r="A6843" s="12" t="s">
        <v>5</v>
      </c>
      <c r="B6843" s="12" t="s">
        <v>6</v>
      </c>
      <c r="C6843" s="12"/>
      <c r="D6843" s="8" t="s">
        <v>7</v>
      </c>
      <c r="E6843" s="8" t="s">
        <v>8</v>
      </c>
      <c r="F6843" s="9" t="s">
        <v>4</v>
      </c>
      <c r="G6843" s="9" t="s">
        <v>1205</v>
      </c>
    </row>
    <row r="6844" spans="1:7" x14ac:dyDescent="0.25">
      <c r="F6844" s="8" t="s">
        <v>9</v>
      </c>
      <c r="G6844" s="8" t="s">
        <v>9</v>
      </c>
    </row>
    <row r="6845" spans="1:7" customFormat="1" x14ac:dyDescent="0.25">
      <c r="F6845" s="2"/>
      <c r="G6845" s="2"/>
    </row>
    <row r="6846" spans="1:7" customFormat="1" x14ac:dyDescent="0.25">
      <c r="A6846" t="s">
        <v>371</v>
      </c>
      <c r="B6846" t="s">
        <v>372</v>
      </c>
      <c r="D6846" t="s">
        <v>3</v>
      </c>
      <c r="E6846">
        <v>0.2</v>
      </c>
      <c r="F6846" s="2"/>
      <c r="G6846" s="2"/>
    </row>
    <row r="6847" spans="1:7" customFormat="1" x14ac:dyDescent="0.25">
      <c r="A6847" t="s">
        <v>50</v>
      </c>
      <c r="B6847" t="s">
        <v>51</v>
      </c>
      <c r="D6847" t="s">
        <v>14</v>
      </c>
      <c r="E6847">
        <v>0.48</v>
      </c>
      <c r="F6847" s="2"/>
      <c r="G6847" s="2"/>
    </row>
    <row r="6848" spans="1:7" customFormat="1" x14ac:dyDescent="0.25">
      <c r="A6848" t="s">
        <v>52</v>
      </c>
      <c r="B6848" t="s">
        <v>53</v>
      </c>
      <c r="D6848" t="s">
        <v>14</v>
      </c>
      <c r="E6848">
        <v>0.48</v>
      </c>
      <c r="F6848" s="2">
        <v>5418</v>
      </c>
      <c r="G6848" s="2">
        <v>2600.64</v>
      </c>
    </row>
    <row r="6849" spans="1:7" customFormat="1" x14ac:dyDescent="0.25">
      <c r="A6849" t="s">
        <v>54</v>
      </c>
      <c r="B6849" t="s">
        <v>55</v>
      </c>
      <c r="D6849" t="s">
        <v>56</v>
      </c>
      <c r="E6849">
        <v>0.48</v>
      </c>
      <c r="F6849" s="2">
        <v>1543.99</v>
      </c>
      <c r="G6849" s="2">
        <v>741.12</v>
      </c>
    </row>
    <row r="6850" spans="1:7" customFormat="1" x14ac:dyDescent="0.25">
      <c r="A6850" t="s">
        <v>373</v>
      </c>
      <c r="B6850" t="s">
        <v>374</v>
      </c>
      <c r="D6850" t="s">
        <v>375</v>
      </c>
      <c r="E6850">
        <v>0.12</v>
      </c>
      <c r="F6850" s="2">
        <v>550</v>
      </c>
      <c r="G6850" s="2">
        <v>66</v>
      </c>
    </row>
    <row r="6851" spans="1:7" customFormat="1" x14ac:dyDescent="0.25">
      <c r="A6851" t="s">
        <v>376</v>
      </c>
      <c r="B6851" t="s">
        <v>377</v>
      </c>
      <c r="D6851" t="s">
        <v>3</v>
      </c>
      <c r="E6851">
        <v>0.21</v>
      </c>
      <c r="F6851" s="2">
        <v>68000</v>
      </c>
      <c r="G6851" s="2">
        <v>14280</v>
      </c>
    </row>
    <row r="6852" spans="1:7" customFormat="1" x14ac:dyDescent="0.25">
      <c r="A6852" t="s">
        <v>378</v>
      </c>
      <c r="B6852" t="s">
        <v>379</v>
      </c>
      <c r="D6852" t="s">
        <v>88</v>
      </c>
      <c r="E6852">
        <v>4.2000000000000003E-2</v>
      </c>
      <c r="F6852" s="2">
        <v>3500</v>
      </c>
      <c r="G6852" s="2">
        <v>147</v>
      </c>
    </row>
    <row r="6853" spans="1:7" customFormat="1" x14ac:dyDescent="0.25">
      <c r="A6853" t="s">
        <v>169</v>
      </c>
      <c r="B6853" t="s">
        <v>170</v>
      </c>
      <c r="D6853" t="s">
        <v>171</v>
      </c>
      <c r="E6853">
        <v>7.0000000000000007E-2</v>
      </c>
      <c r="F6853" s="2">
        <v>1799</v>
      </c>
      <c r="G6853" s="2">
        <v>125.93</v>
      </c>
    </row>
    <row r="6854" spans="1:7" customFormat="1" x14ac:dyDescent="0.25">
      <c r="A6854" t="s">
        <v>172</v>
      </c>
      <c r="B6854" t="s">
        <v>173</v>
      </c>
      <c r="D6854" t="s">
        <v>174</v>
      </c>
      <c r="E6854">
        <v>4.0000000000000001E-3</v>
      </c>
      <c r="F6854" s="2">
        <v>95000</v>
      </c>
      <c r="G6854" s="2">
        <v>380</v>
      </c>
    </row>
    <row r="6855" spans="1:7" customFormat="1" x14ac:dyDescent="0.25">
      <c r="F6855" s="2"/>
      <c r="G6855" s="2"/>
    </row>
    <row r="6856" spans="1:7" x14ac:dyDescent="0.25">
      <c r="A6856" s="3"/>
      <c r="B6856" s="3"/>
      <c r="C6856" s="3"/>
      <c r="D6856" s="5" t="s">
        <v>31</v>
      </c>
      <c r="E6856" s="3"/>
      <c r="F6856" s="4"/>
      <c r="G6856" s="4">
        <v>14932.93</v>
      </c>
    </row>
    <row r="6857" spans="1:7" x14ac:dyDescent="0.25">
      <c r="A6857" s="3"/>
      <c r="B6857" s="3"/>
      <c r="C6857" s="3"/>
      <c r="D6857" s="5" t="s">
        <v>32</v>
      </c>
      <c r="E6857" s="3"/>
      <c r="F6857" s="4"/>
      <c r="G6857" s="4">
        <v>2600.64</v>
      </c>
    </row>
    <row r="6858" spans="1:7" x14ac:dyDescent="0.25">
      <c r="A6858" s="3"/>
      <c r="B6858" s="3"/>
      <c r="C6858" s="3"/>
      <c r="D6858" s="5" t="s">
        <v>33</v>
      </c>
      <c r="E6858" s="3"/>
      <c r="F6858" s="4"/>
      <c r="G6858" s="4">
        <v>807.12</v>
      </c>
    </row>
    <row r="6859" spans="1:7" customFormat="1" x14ac:dyDescent="0.25">
      <c r="F6859" s="2"/>
      <c r="G6859" s="2"/>
    </row>
    <row r="6860" spans="1:7" x14ac:dyDescent="0.25">
      <c r="A6860" s="3"/>
      <c r="B6860" s="5"/>
      <c r="C6860" s="5"/>
      <c r="D6860" s="5" t="s">
        <v>35</v>
      </c>
      <c r="E6860" s="3"/>
      <c r="F6860" s="4"/>
      <c r="G6860" s="4">
        <v>18340.689999999999</v>
      </c>
    </row>
    <row r="6861" spans="1:7" x14ac:dyDescent="0.25">
      <c r="A6861" s="3"/>
      <c r="B6861" s="5"/>
      <c r="C6861" s="5"/>
      <c r="D6861" s="5" t="s">
        <v>36</v>
      </c>
      <c r="E6861" s="3"/>
      <c r="F6861" s="4"/>
      <c r="G6861" s="4">
        <v>25823691.52</v>
      </c>
    </row>
    <row r="6862" spans="1:7" x14ac:dyDescent="0.25">
      <c r="A6862" s="6" t="s">
        <v>1098</v>
      </c>
      <c r="B6862" s="6" t="s">
        <v>1099</v>
      </c>
      <c r="C6862" s="6"/>
      <c r="D6862" s="6" t="s">
        <v>79</v>
      </c>
      <c r="E6862" s="7">
        <v>700</v>
      </c>
      <c r="F6862" s="7"/>
      <c r="G6862" s="7"/>
    </row>
    <row r="6863" spans="1:7" customFormat="1" x14ac:dyDescent="0.25">
      <c r="F6863" s="2"/>
      <c r="G6863" s="2"/>
    </row>
    <row r="6864" spans="1:7" x14ac:dyDescent="0.25">
      <c r="A6864" s="3"/>
      <c r="B6864" s="3"/>
      <c r="C6864" s="3"/>
      <c r="D6864" s="3"/>
      <c r="E6864" s="3"/>
      <c r="F6864" s="4"/>
      <c r="G6864" s="4"/>
    </row>
    <row r="6865" spans="1:7" x14ac:dyDescent="0.25">
      <c r="A6865" s="12" t="s">
        <v>5</v>
      </c>
      <c r="B6865" s="12" t="s">
        <v>6</v>
      </c>
      <c r="C6865" s="12"/>
      <c r="D6865" s="8" t="s">
        <v>7</v>
      </c>
      <c r="E6865" s="8" t="s">
        <v>8</v>
      </c>
      <c r="F6865" s="9" t="s">
        <v>4</v>
      </c>
      <c r="G6865" s="9" t="s">
        <v>1205</v>
      </c>
    </row>
    <row r="6866" spans="1:7" x14ac:dyDescent="0.25">
      <c r="F6866" s="8" t="s">
        <v>9</v>
      </c>
      <c r="G6866" s="8" t="s">
        <v>9</v>
      </c>
    </row>
    <row r="6867" spans="1:7" customFormat="1" x14ac:dyDescent="0.25">
      <c r="F6867" s="2"/>
      <c r="G6867" s="2"/>
    </row>
    <row r="6868" spans="1:7" customFormat="1" x14ac:dyDescent="0.25">
      <c r="A6868" t="s">
        <v>641</v>
      </c>
      <c r="B6868" t="s">
        <v>642</v>
      </c>
      <c r="D6868" t="s">
        <v>59</v>
      </c>
      <c r="E6868">
        <v>1</v>
      </c>
      <c r="F6868" s="2"/>
      <c r="G6868" s="2"/>
    </row>
    <row r="6869" spans="1:7" customFormat="1" x14ac:dyDescent="0.25">
      <c r="A6869" t="s">
        <v>50</v>
      </c>
      <c r="B6869" t="s">
        <v>51</v>
      </c>
      <c r="D6869" t="s">
        <v>14</v>
      </c>
      <c r="E6869">
        <v>0.5</v>
      </c>
      <c r="F6869" s="2"/>
      <c r="G6869" s="2"/>
    </row>
    <row r="6870" spans="1:7" customFormat="1" x14ac:dyDescent="0.25">
      <c r="A6870" t="s">
        <v>52</v>
      </c>
      <c r="B6870" t="s">
        <v>53</v>
      </c>
      <c r="D6870" t="s">
        <v>14</v>
      </c>
      <c r="E6870">
        <v>0.5</v>
      </c>
      <c r="F6870" s="2">
        <v>5418</v>
      </c>
      <c r="G6870" s="2">
        <v>2709</v>
      </c>
    </row>
    <row r="6871" spans="1:7" customFormat="1" x14ac:dyDescent="0.25">
      <c r="A6871" t="s">
        <v>54</v>
      </c>
      <c r="B6871" t="s">
        <v>55</v>
      </c>
      <c r="D6871" t="s">
        <v>56</v>
      </c>
      <c r="E6871">
        <v>0.5</v>
      </c>
      <c r="F6871" s="2">
        <v>1543.99</v>
      </c>
      <c r="G6871" s="2">
        <v>772</v>
      </c>
    </row>
    <row r="6872" spans="1:7" customFormat="1" x14ac:dyDescent="0.25">
      <c r="A6872" t="s">
        <v>643</v>
      </c>
      <c r="B6872" t="s">
        <v>644</v>
      </c>
      <c r="D6872" t="s">
        <v>59</v>
      </c>
      <c r="E6872">
        <v>1</v>
      </c>
      <c r="F6872" s="2">
        <v>2990</v>
      </c>
      <c r="G6872" s="2">
        <v>2990</v>
      </c>
    </row>
    <row r="6873" spans="1:7" customFormat="1" x14ac:dyDescent="0.25">
      <c r="A6873" t="s">
        <v>645</v>
      </c>
      <c r="B6873" t="s">
        <v>646</v>
      </c>
      <c r="D6873" t="s">
        <v>647</v>
      </c>
      <c r="E6873">
        <v>0.02</v>
      </c>
      <c r="F6873" s="2">
        <v>3200</v>
      </c>
      <c r="G6873" s="2">
        <v>64</v>
      </c>
    </row>
    <row r="6874" spans="1:7" customFormat="1" x14ac:dyDescent="0.25">
      <c r="A6874" t="s">
        <v>648</v>
      </c>
      <c r="B6874" t="s">
        <v>649</v>
      </c>
      <c r="D6874" t="s">
        <v>76</v>
      </c>
      <c r="E6874" s="1">
        <v>390000</v>
      </c>
      <c r="F6874" s="2">
        <v>122.49</v>
      </c>
      <c r="G6874" s="2"/>
    </row>
    <row r="6875" spans="1:7" customFormat="1" x14ac:dyDescent="0.25">
      <c r="F6875" s="2"/>
      <c r="G6875" s="2"/>
    </row>
    <row r="6876" spans="1:7" x14ac:dyDescent="0.25">
      <c r="A6876" s="3"/>
      <c r="B6876" s="3"/>
      <c r="C6876" s="3"/>
      <c r="D6876" s="5" t="s">
        <v>31</v>
      </c>
      <c r="E6876" s="3"/>
      <c r="F6876" s="4"/>
      <c r="G6876" s="4">
        <v>3054</v>
      </c>
    </row>
    <row r="6877" spans="1:7" x14ac:dyDescent="0.25">
      <c r="A6877" s="3"/>
      <c r="B6877" s="3"/>
      <c r="C6877" s="3"/>
      <c r="D6877" s="5" t="s">
        <v>32</v>
      </c>
      <c r="E6877" s="3"/>
      <c r="F6877" s="4"/>
      <c r="G6877" s="4">
        <v>2709</v>
      </c>
    </row>
    <row r="6878" spans="1:7" x14ac:dyDescent="0.25">
      <c r="A6878" s="3"/>
      <c r="B6878" s="3"/>
      <c r="C6878" s="3"/>
      <c r="D6878" s="5" t="s">
        <v>33</v>
      </c>
      <c r="E6878" s="3"/>
      <c r="F6878" s="4"/>
      <c r="G6878" s="4">
        <v>772</v>
      </c>
    </row>
    <row r="6879" spans="1:7" x14ac:dyDescent="0.25">
      <c r="A6879" s="3"/>
      <c r="B6879" s="3"/>
      <c r="C6879" s="3"/>
      <c r="D6879" s="5" t="s">
        <v>34</v>
      </c>
      <c r="E6879" s="3"/>
      <c r="F6879" s="4"/>
      <c r="G6879" s="4">
        <v>122.49</v>
      </c>
    </row>
    <row r="6880" spans="1:7" customFormat="1" x14ac:dyDescent="0.25">
      <c r="F6880" s="2"/>
      <c r="G6880" s="2"/>
    </row>
    <row r="6881" spans="1:7" x14ac:dyDescent="0.25">
      <c r="A6881" s="3"/>
      <c r="B6881" s="5"/>
      <c r="C6881" s="5"/>
      <c r="D6881" s="5" t="s">
        <v>35</v>
      </c>
      <c r="E6881" s="3"/>
      <c r="F6881" s="4"/>
      <c r="G6881" s="4">
        <v>6657.49</v>
      </c>
    </row>
    <row r="6882" spans="1:7" x14ac:dyDescent="0.25">
      <c r="A6882" s="3"/>
      <c r="B6882" s="5"/>
      <c r="C6882" s="5"/>
      <c r="D6882" s="5" t="s">
        <v>36</v>
      </c>
      <c r="E6882" s="3"/>
      <c r="F6882" s="4"/>
      <c r="G6882" s="4">
        <v>4660243</v>
      </c>
    </row>
    <row r="6883" spans="1:7" x14ac:dyDescent="0.25">
      <c r="A6883" s="6" t="s">
        <v>1100</v>
      </c>
      <c r="B6883" s="6" t="s">
        <v>1101</v>
      </c>
      <c r="C6883" s="6"/>
      <c r="D6883" s="6" t="s">
        <v>47</v>
      </c>
      <c r="E6883" s="7">
        <v>1050</v>
      </c>
      <c r="F6883" s="7"/>
      <c r="G6883" s="7"/>
    </row>
    <row r="6884" spans="1:7" customFormat="1" x14ac:dyDescent="0.25">
      <c r="F6884" s="2"/>
      <c r="G6884" s="2"/>
    </row>
    <row r="6885" spans="1:7" x14ac:dyDescent="0.25">
      <c r="A6885" s="3"/>
      <c r="B6885" s="3"/>
      <c r="C6885" s="3"/>
      <c r="D6885" s="3"/>
      <c r="E6885" s="3"/>
      <c r="F6885" s="4"/>
      <c r="G6885" s="4"/>
    </row>
    <row r="6886" spans="1:7" x14ac:dyDescent="0.25">
      <c r="A6886" s="12" t="s">
        <v>5</v>
      </c>
      <c r="B6886" s="12" t="s">
        <v>6</v>
      </c>
      <c r="C6886" s="12"/>
      <c r="D6886" s="8" t="s">
        <v>7</v>
      </c>
      <c r="E6886" s="8" t="s">
        <v>8</v>
      </c>
      <c r="F6886" s="9" t="s">
        <v>4</v>
      </c>
      <c r="G6886" s="9" t="s">
        <v>1205</v>
      </c>
    </row>
    <row r="6887" spans="1:7" x14ac:dyDescent="0.25">
      <c r="F6887" s="8" t="s">
        <v>9</v>
      </c>
      <c r="G6887" s="8" t="s">
        <v>9</v>
      </c>
    </row>
    <row r="6888" spans="1:7" customFormat="1" x14ac:dyDescent="0.25">
      <c r="F6888" s="2"/>
      <c r="G6888" s="2"/>
    </row>
    <row r="6889" spans="1:7" customFormat="1" x14ac:dyDescent="0.25">
      <c r="A6889" t="s">
        <v>388</v>
      </c>
      <c r="B6889" t="s">
        <v>389</v>
      </c>
      <c r="D6889" t="s">
        <v>47</v>
      </c>
      <c r="E6889">
        <v>1</v>
      </c>
      <c r="F6889" s="2"/>
      <c r="G6889" s="2"/>
    </row>
    <row r="6890" spans="1:7" customFormat="1" x14ac:dyDescent="0.25">
      <c r="A6890" t="s">
        <v>50</v>
      </c>
      <c r="B6890" t="s">
        <v>51</v>
      </c>
      <c r="D6890" t="s">
        <v>14</v>
      </c>
      <c r="E6890">
        <v>1</v>
      </c>
      <c r="F6890" s="2"/>
      <c r="G6890" s="2"/>
    </row>
    <row r="6891" spans="1:7" customFormat="1" x14ac:dyDescent="0.25">
      <c r="A6891" t="s">
        <v>52</v>
      </c>
      <c r="B6891" t="s">
        <v>53</v>
      </c>
      <c r="D6891" t="s">
        <v>14</v>
      </c>
      <c r="E6891">
        <v>1</v>
      </c>
      <c r="F6891" s="2">
        <v>5418</v>
      </c>
      <c r="G6891" s="2">
        <v>5418</v>
      </c>
    </row>
    <row r="6892" spans="1:7" customFormat="1" x14ac:dyDescent="0.25">
      <c r="A6892" t="s">
        <v>54</v>
      </c>
      <c r="B6892" t="s">
        <v>55</v>
      </c>
      <c r="D6892" t="s">
        <v>56</v>
      </c>
      <c r="E6892">
        <v>1</v>
      </c>
      <c r="F6892" s="2">
        <v>1543.99</v>
      </c>
      <c r="G6892" s="2">
        <v>1543.99</v>
      </c>
    </row>
    <row r="6893" spans="1:7" customFormat="1" x14ac:dyDescent="0.25">
      <c r="A6893" t="s">
        <v>390</v>
      </c>
      <c r="B6893" t="s">
        <v>391</v>
      </c>
      <c r="D6893" t="s">
        <v>18</v>
      </c>
      <c r="E6893">
        <v>0.2</v>
      </c>
      <c r="F6893" s="2">
        <v>1300</v>
      </c>
      <c r="G6893" s="2">
        <v>260</v>
      </c>
    </row>
    <row r="6894" spans="1:7" customFormat="1" x14ac:dyDescent="0.25">
      <c r="A6894" t="s">
        <v>392</v>
      </c>
      <c r="B6894" t="s">
        <v>393</v>
      </c>
      <c r="D6894" t="s">
        <v>174</v>
      </c>
      <c r="E6894">
        <v>5.0000000000000001E-3</v>
      </c>
      <c r="F6894" s="2">
        <v>95000</v>
      </c>
      <c r="G6894" s="2">
        <v>475</v>
      </c>
    </row>
    <row r="6895" spans="1:7" customFormat="1" x14ac:dyDescent="0.25">
      <c r="F6895" s="2"/>
      <c r="G6895" s="2"/>
    </row>
    <row r="6896" spans="1:7" x14ac:dyDescent="0.25">
      <c r="A6896" s="3"/>
      <c r="B6896" s="3"/>
      <c r="C6896" s="3"/>
      <c r="D6896" s="5" t="s">
        <v>31</v>
      </c>
      <c r="E6896" s="3"/>
      <c r="F6896" s="4"/>
      <c r="G6896" s="4">
        <v>475</v>
      </c>
    </row>
    <row r="6897" spans="1:7" x14ac:dyDescent="0.25">
      <c r="A6897" s="3"/>
      <c r="B6897" s="3"/>
      <c r="C6897" s="3"/>
      <c r="D6897" s="5" t="s">
        <v>32</v>
      </c>
      <c r="E6897" s="3"/>
      <c r="F6897" s="4"/>
      <c r="G6897" s="4">
        <v>5418</v>
      </c>
    </row>
    <row r="6898" spans="1:7" x14ac:dyDescent="0.25">
      <c r="A6898" s="3"/>
      <c r="B6898" s="3"/>
      <c r="C6898" s="3"/>
      <c r="D6898" s="5" t="s">
        <v>33</v>
      </c>
      <c r="E6898" s="3"/>
      <c r="F6898" s="4"/>
      <c r="G6898" s="4">
        <v>1803.99</v>
      </c>
    </row>
    <row r="6899" spans="1:7" customFormat="1" x14ac:dyDescent="0.25">
      <c r="F6899" s="2"/>
      <c r="G6899" s="2"/>
    </row>
    <row r="6900" spans="1:7" x14ac:dyDescent="0.25">
      <c r="A6900" s="3"/>
      <c r="B6900" s="5"/>
      <c r="C6900" s="5"/>
      <c r="D6900" s="5" t="s">
        <v>35</v>
      </c>
      <c r="E6900" s="3"/>
      <c r="F6900" s="4"/>
      <c r="G6900" s="4">
        <v>7696.99</v>
      </c>
    </row>
    <row r="6901" spans="1:7" x14ac:dyDescent="0.25">
      <c r="A6901" s="3"/>
      <c r="B6901" s="5"/>
      <c r="C6901" s="5"/>
      <c r="D6901" s="5" t="s">
        <v>36</v>
      </c>
      <c r="E6901" s="3"/>
      <c r="F6901" s="4"/>
      <c r="G6901" s="4">
        <v>8081839.5</v>
      </c>
    </row>
    <row r="6902" spans="1:7" x14ac:dyDescent="0.25">
      <c r="A6902" s="6" t="s">
        <v>1102</v>
      </c>
      <c r="B6902" s="6" t="s">
        <v>1103</v>
      </c>
      <c r="C6902" s="6"/>
      <c r="D6902" s="6" t="s">
        <v>47</v>
      </c>
      <c r="E6902" s="7">
        <v>1050</v>
      </c>
      <c r="F6902" s="7"/>
      <c r="G6902" s="7"/>
    </row>
    <row r="6903" spans="1:7" customFormat="1" x14ac:dyDescent="0.25">
      <c r="F6903" s="2"/>
      <c r="G6903" s="2"/>
    </row>
    <row r="6904" spans="1:7" x14ac:dyDescent="0.25">
      <c r="A6904" s="3"/>
      <c r="B6904" s="3"/>
      <c r="C6904" s="3"/>
      <c r="D6904" s="3"/>
      <c r="E6904" s="3"/>
      <c r="F6904" s="4"/>
      <c r="G6904" s="4"/>
    </row>
    <row r="6905" spans="1:7" x14ac:dyDescent="0.25">
      <c r="A6905" s="12" t="s">
        <v>5</v>
      </c>
      <c r="B6905" s="12" t="s">
        <v>6</v>
      </c>
      <c r="C6905" s="12"/>
      <c r="D6905" s="8" t="s">
        <v>7</v>
      </c>
      <c r="E6905" s="8" t="s">
        <v>8</v>
      </c>
      <c r="F6905" s="9" t="s">
        <v>4</v>
      </c>
      <c r="G6905" s="9" t="s">
        <v>1205</v>
      </c>
    </row>
    <row r="6906" spans="1:7" x14ac:dyDescent="0.25">
      <c r="F6906" s="8" t="s">
        <v>9</v>
      </c>
      <c r="G6906" s="8" t="s">
        <v>9</v>
      </c>
    </row>
    <row r="6907" spans="1:7" customFormat="1" x14ac:dyDescent="0.25">
      <c r="F6907" s="2"/>
      <c r="G6907" s="2"/>
    </row>
    <row r="6908" spans="1:7" customFormat="1" x14ac:dyDescent="0.25">
      <c r="A6908" t="s">
        <v>416</v>
      </c>
      <c r="B6908" t="s">
        <v>417</v>
      </c>
      <c r="D6908" t="s">
        <v>47</v>
      </c>
      <c r="E6908">
        <v>1</v>
      </c>
      <c r="F6908" s="2"/>
      <c r="G6908" s="2"/>
    </row>
    <row r="6909" spans="1:7" customFormat="1" x14ac:dyDescent="0.25">
      <c r="A6909" t="s">
        <v>50</v>
      </c>
      <c r="B6909" t="s">
        <v>51</v>
      </c>
      <c r="D6909" t="s">
        <v>14</v>
      </c>
      <c r="E6909">
        <v>0.8</v>
      </c>
      <c r="F6909" s="2"/>
      <c r="G6909" s="2"/>
    </row>
    <row r="6910" spans="1:7" customFormat="1" x14ac:dyDescent="0.25">
      <c r="A6910" t="s">
        <v>52</v>
      </c>
      <c r="B6910" t="s">
        <v>53</v>
      </c>
      <c r="D6910" t="s">
        <v>14</v>
      </c>
      <c r="E6910">
        <v>0.8</v>
      </c>
      <c r="F6910" s="2">
        <v>5418</v>
      </c>
      <c r="G6910" s="2">
        <v>4334.3999999999996</v>
      </c>
    </row>
    <row r="6911" spans="1:7" customFormat="1" x14ac:dyDescent="0.25">
      <c r="A6911" t="s">
        <v>54</v>
      </c>
      <c r="B6911" t="s">
        <v>55</v>
      </c>
      <c r="D6911" t="s">
        <v>56</v>
      </c>
      <c r="E6911">
        <v>0.8</v>
      </c>
      <c r="F6911" s="2">
        <v>1543.99</v>
      </c>
      <c r="G6911" s="2">
        <v>1235.19</v>
      </c>
    </row>
    <row r="6912" spans="1:7" customFormat="1" x14ac:dyDescent="0.25">
      <c r="A6912" t="s">
        <v>418</v>
      </c>
      <c r="B6912" t="s">
        <v>419</v>
      </c>
      <c r="D6912" t="s">
        <v>420</v>
      </c>
      <c r="E6912">
        <v>0.67</v>
      </c>
      <c r="F6912" s="2">
        <v>4800</v>
      </c>
      <c r="G6912" s="2">
        <v>3216</v>
      </c>
    </row>
    <row r="6913" spans="1:7" customFormat="1" x14ac:dyDescent="0.25">
      <c r="A6913" t="s">
        <v>421</v>
      </c>
      <c r="B6913" t="s">
        <v>422</v>
      </c>
      <c r="D6913" t="s">
        <v>174</v>
      </c>
      <c r="E6913">
        <v>7.0000000000000001E-3</v>
      </c>
      <c r="F6913" s="2">
        <v>29500</v>
      </c>
      <c r="G6913" s="2">
        <v>206.5</v>
      </c>
    </row>
    <row r="6914" spans="1:7" customFormat="1" x14ac:dyDescent="0.25">
      <c r="A6914" t="s">
        <v>423</v>
      </c>
      <c r="B6914" t="s">
        <v>424</v>
      </c>
      <c r="D6914" t="s">
        <v>387</v>
      </c>
      <c r="E6914">
        <v>1.05</v>
      </c>
      <c r="F6914" s="2">
        <v>550</v>
      </c>
      <c r="G6914" s="2">
        <v>577.5</v>
      </c>
    </row>
    <row r="6915" spans="1:7" customFormat="1" x14ac:dyDescent="0.25">
      <c r="F6915" s="2"/>
      <c r="G6915" s="2"/>
    </row>
    <row r="6916" spans="1:7" x14ac:dyDescent="0.25">
      <c r="A6916" s="3"/>
      <c r="B6916" s="3"/>
      <c r="C6916" s="3"/>
      <c r="D6916" s="5" t="s">
        <v>31</v>
      </c>
      <c r="E6916" s="3"/>
      <c r="F6916" s="4"/>
      <c r="G6916" s="4">
        <v>4000</v>
      </c>
    </row>
    <row r="6917" spans="1:7" x14ac:dyDescent="0.25">
      <c r="A6917" s="3"/>
      <c r="B6917" s="3"/>
      <c r="C6917" s="3"/>
      <c r="D6917" s="5" t="s">
        <v>32</v>
      </c>
      <c r="E6917" s="3"/>
      <c r="F6917" s="4"/>
      <c r="G6917" s="4">
        <v>4334.3999999999996</v>
      </c>
    </row>
    <row r="6918" spans="1:7" x14ac:dyDescent="0.25">
      <c r="A6918" s="3"/>
      <c r="B6918" s="3"/>
      <c r="C6918" s="3"/>
      <c r="D6918" s="5" t="s">
        <v>33</v>
      </c>
      <c r="E6918" s="3"/>
      <c r="F6918" s="4"/>
      <c r="G6918" s="4">
        <v>1235.19</v>
      </c>
    </row>
    <row r="6919" spans="1:7" customFormat="1" x14ac:dyDescent="0.25">
      <c r="F6919" s="2"/>
      <c r="G6919" s="2"/>
    </row>
    <row r="6920" spans="1:7" x14ac:dyDescent="0.25">
      <c r="A6920" s="3"/>
      <c r="B6920" s="5"/>
      <c r="C6920" s="5"/>
      <c r="D6920" s="5" t="s">
        <v>35</v>
      </c>
      <c r="E6920" s="3"/>
      <c r="F6920" s="4"/>
      <c r="G6920" s="4">
        <v>9569.59</v>
      </c>
    </row>
    <row r="6921" spans="1:7" x14ac:dyDescent="0.25">
      <c r="A6921" s="3"/>
      <c r="B6921" s="5"/>
      <c r="C6921" s="5"/>
      <c r="D6921" s="5" t="s">
        <v>36</v>
      </c>
      <c r="E6921" s="3"/>
      <c r="F6921" s="4"/>
      <c r="G6921" s="4">
        <v>10048069.5</v>
      </c>
    </row>
    <row r="6922" spans="1:7" x14ac:dyDescent="0.25">
      <c r="A6922" s="6" t="s">
        <v>1104</v>
      </c>
      <c r="B6922" s="6" t="s">
        <v>1105</v>
      </c>
      <c r="C6922" s="6"/>
      <c r="D6922" s="6" t="s">
        <v>88</v>
      </c>
      <c r="E6922" s="7">
        <v>1676</v>
      </c>
      <c r="F6922" s="7"/>
      <c r="G6922" s="7"/>
    </row>
    <row r="6923" spans="1:7" customFormat="1" x14ac:dyDescent="0.25">
      <c r="F6923" s="2"/>
      <c r="G6923" s="2"/>
    </row>
    <row r="6924" spans="1:7" x14ac:dyDescent="0.25">
      <c r="A6924" s="3"/>
      <c r="B6924" s="3"/>
      <c r="C6924" s="3"/>
      <c r="D6924" s="3"/>
      <c r="E6924" s="3"/>
      <c r="F6924" s="4"/>
      <c r="G6924" s="4"/>
    </row>
    <row r="6925" spans="1:7" x14ac:dyDescent="0.25">
      <c r="A6925" s="12" t="s">
        <v>5</v>
      </c>
      <c r="B6925" s="12" t="s">
        <v>6</v>
      </c>
      <c r="C6925" s="12"/>
      <c r="D6925" s="8" t="s">
        <v>7</v>
      </c>
      <c r="E6925" s="8" t="s">
        <v>8</v>
      </c>
      <c r="F6925" s="9" t="s">
        <v>4</v>
      </c>
      <c r="G6925" s="9" t="s">
        <v>1205</v>
      </c>
    </row>
    <row r="6926" spans="1:7" x14ac:dyDescent="0.25">
      <c r="F6926" s="8" t="s">
        <v>9</v>
      </c>
      <c r="G6926" s="8" t="s">
        <v>9</v>
      </c>
    </row>
    <row r="6927" spans="1:7" customFormat="1" x14ac:dyDescent="0.25">
      <c r="F6927" s="2"/>
      <c r="G6927" s="2"/>
    </row>
    <row r="6928" spans="1:7" customFormat="1" x14ac:dyDescent="0.25">
      <c r="A6928" t="s">
        <v>609</v>
      </c>
      <c r="B6928" t="s">
        <v>610</v>
      </c>
      <c r="D6928" t="s">
        <v>59</v>
      </c>
      <c r="E6928">
        <v>1</v>
      </c>
      <c r="F6928" s="2"/>
      <c r="G6928" s="2"/>
    </row>
    <row r="6929" spans="1:7" customFormat="1" x14ac:dyDescent="0.25">
      <c r="A6929" t="s">
        <v>111</v>
      </c>
      <c r="B6929" t="s">
        <v>112</v>
      </c>
      <c r="D6929" t="s">
        <v>14</v>
      </c>
      <c r="E6929">
        <v>1.2</v>
      </c>
      <c r="F6929" s="2"/>
      <c r="G6929" s="2"/>
    </row>
    <row r="6930" spans="1:7" customFormat="1" x14ac:dyDescent="0.25">
      <c r="A6930" t="s">
        <v>113</v>
      </c>
      <c r="B6930" t="s">
        <v>114</v>
      </c>
      <c r="D6930" t="s">
        <v>14</v>
      </c>
      <c r="E6930">
        <v>1.2</v>
      </c>
      <c r="F6930" s="2">
        <v>5418</v>
      </c>
      <c r="G6930" s="2">
        <v>6501.6</v>
      </c>
    </row>
    <row r="6931" spans="1:7" customFormat="1" x14ac:dyDescent="0.25">
      <c r="A6931" t="s">
        <v>54</v>
      </c>
      <c r="B6931" t="s">
        <v>55</v>
      </c>
      <c r="D6931" t="s">
        <v>56</v>
      </c>
      <c r="E6931">
        <v>1.2</v>
      </c>
      <c r="F6931" s="2">
        <v>1543.99</v>
      </c>
      <c r="G6931" s="2">
        <v>1852.79</v>
      </c>
    </row>
    <row r="6932" spans="1:7" customFormat="1" x14ac:dyDescent="0.25">
      <c r="A6932" t="s">
        <v>611</v>
      </c>
      <c r="B6932" t="s">
        <v>612</v>
      </c>
      <c r="D6932" t="s">
        <v>88</v>
      </c>
      <c r="E6932">
        <v>1</v>
      </c>
      <c r="F6932" s="2">
        <v>18400</v>
      </c>
      <c r="G6932" s="2">
        <v>18400</v>
      </c>
    </row>
    <row r="6933" spans="1:7" customFormat="1" x14ac:dyDescent="0.25">
      <c r="A6933" t="s">
        <v>613</v>
      </c>
      <c r="B6933" t="s">
        <v>614</v>
      </c>
      <c r="D6933" t="s">
        <v>30</v>
      </c>
      <c r="E6933">
        <v>1</v>
      </c>
      <c r="F6933" s="2">
        <v>950</v>
      </c>
      <c r="G6933" s="2">
        <v>950</v>
      </c>
    </row>
    <row r="6934" spans="1:7" customFormat="1" x14ac:dyDescent="0.25">
      <c r="A6934" t="s">
        <v>615</v>
      </c>
      <c r="B6934" t="s">
        <v>616</v>
      </c>
      <c r="D6934" t="s">
        <v>76</v>
      </c>
      <c r="E6934">
        <v>1E-3</v>
      </c>
      <c r="F6934" s="2">
        <v>390000</v>
      </c>
      <c r="G6934" s="2">
        <v>347.97</v>
      </c>
    </row>
    <row r="6935" spans="1:7" customFormat="1" x14ac:dyDescent="0.25">
      <c r="F6935" s="2"/>
      <c r="G6935" s="2"/>
    </row>
    <row r="6936" spans="1:7" x14ac:dyDescent="0.25">
      <c r="A6936" s="3"/>
      <c r="B6936" s="3"/>
      <c r="C6936" s="3"/>
      <c r="D6936" s="5" t="s">
        <v>31</v>
      </c>
      <c r="E6936" s="3"/>
      <c r="F6936" s="4"/>
      <c r="G6936" s="4">
        <v>19350</v>
      </c>
    </row>
    <row r="6937" spans="1:7" x14ac:dyDescent="0.25">
      <c r="A6937" s="3"/>
      <c r="B6937" s="3"/>
      <c r="C6937" s="3"/>
      <c r="D6937" s="5" t="s">
        <v>32</v>
      </c>
      <c r="E6937" s="3"/>
      <c r="F6937" s="4"/>
      <c r="G6937" s="4">
        <v>6501.6</v>
      </c>
    </row>
    <row r="6938" spans="1:7" x14ac:dyDescent="0.25">
      <c r="A6938" s="3"/>
      <c r="B6938" s="3"/>
      <c r="C6938" s="3"/>
      <c r="D6938" s="5" t="s">
        <v>33</v>
      </c>
      <c r="E6938" s="3"/>
      <c r="F6938" s="4"/>
      <c r="G6938" s="4">
        <v>1852.79</v>
      </c>
    </row>
    <row r="6939" spans="1:7" x14ac:dyDescent="0.25">
      <c r="A6939" s="3"/>
      <c r="B6939" s="3"/>
      <c r="C6939" s="3"/>
      <c r="D6939" s="5" t="s">
        <v>34</v>
      </c>
      <c r="E6939" s="3"/>
      <c r="F6939" s="4"/>
      <c r="G6939" s="4">
        <v>347.97</v>
      </c>
    </row>
    <row r="6940" spans="1:7" customFormat="1" x14ac:dyDescent="0.25">
      <c r="F6940" s="2"/>
      <c r="G6940" s="2"/>
    </row>
    <row r="6941" spans="1:7" x14ac:dyDescent="0.25">
      <c r="A6941" s="3"/>
      <c r="B6941" s="5"/>
      <c r="C6941" s="5"/>
      <c r="D6941" s="5" t="s">
        <v>35</v>
      </c>
      <c r="E6941" s="3"/>
      <c r="F6941" s="4"/>
      <c r="G6941" s="4">
        <v>28052.36</v>
      </c>
    </row>
    <row r="6942" spans="1:7" x14ac:dyDescent="0.25">
      <c r="A6942" s="3"/>
      <c r="B6942" s="5"/>
      <c r="C6942" s="5"/>
      <c r="D6942" s="5" t="s">
        <v>36</v>
      </c>
      <c r="E6942" s="3"/>
      <c r="F6942" s="4"/>
      <c r="G6942" s="4">
        <v>47015755.359999999</v>
      </c>
    </row>
    <row r="6943" spans="1:7" x14ac:dyDescent="0.25">
      <c r="A6943" s="6" t="s">
        <v>1106</v>
      </c>
      <c r="B6943" s="6" t="s">
        <v>1107</v>
      </c>
      <c r="C6943" s="6"/>
      <c r="D6943" s="6" t="s">
        <v>88</v>
      </c>
      <c r="E6943" s="7">
        <v>1065</v>
      </c>
      <c r="F6943" s="7"/>
      <c r="G6943" s="7"/>
    </row>
    <row r="6944" spans="1:7" customFormat="1" x14ac:dyDescent="0.25">
      <c r="F6944" s="2"/>
      <c r="G6944" s="2"/>
    </row>
    <row r="6945" spans="1:7" x14ac:dyDescent="0.25">
      <c r="A6945" s="3"/>
      <c r="B6945" s="3"/>
      <c r="C6945" s="3"/>
      <c r="D6945" s="3"/>
      <c r="E6945" s="3"/>
      <c r="F6945" s="4"/>
      <c r="G6945" s="4"/>
    </row>
    <row r="6946" spans="1:7" x14ac:dyDescent="0.25">
      <c r="A6946" s="12" t="s">
        <v>5</v>
      </c>
      <c r="B6946" s="12" t="s">
        <v>6</v>
      </c>
      <c r="C6946" s="12"/>
      <c r="D6946" s="8" t="s">
        <v>7</v>
      </c>
      <c r="E6946" s="8" t="s">
        <v>8</v>
      </c>
      <c r="F6946" s="9" t="s">
        <v>4</v>
      </c>
      <c r="G6946" s="9" t="s">
        <v>1205</v>
      </c>
    </row>
    <row r="6947" spans="1:7" x14ac:dyDescent="0.25">
      <c r="F6947" s="8" t="s">
        <v>9</v>
      </c>
      <c r="G6947" s="8" t="s">
        <v>9</v>
      </c>
    </row>
    <row r="6948" spans="1:7" customFormat="1" x14ac:dyDescent="0.25">
      <c r="F6948" s="2"/>
      <c r="G6948" s="2"/>
    </row>
    <row r="6949" spans="1:7" customFormat="1" x14ac:dyDescent="0.25">
      <c r="A6949" t="s">
        <v>619</v>
      </c>
      <c r="B6949" t="s">
        <v>620</v>
      </c>
      <c r="D6949" t="s">
        <v>59</v>
      </c>
      <c r="E6949">
        <v>1</v>
      </c>
      <c r="F6949" s="2"/>
      <c r="G6949" s="2"/>
    </row>
    <row r="6950" spans="1:7" customFormat="1" x14ac:dyDescent="0.25">
      <c r="A6950" t="s">
        <v>111</v>
      </c>
      <c r="B6950" t="s">
        <v>112</v>
      </c>
      <c r="D6950" t="s">
        <v>14</v>
      </c>
      <c r="E6950">
        <v>1</v>
      </c>
      <c r="F6950" s="2"/>
      <c r="G6950" s="2"/>
    </row>
    <row r="6951" spans="1:7" customFormat="1" x14ac:dyDescent="0.25">
      <c r="A6951" t="s">
        <v>113</v>
      </c>
      <c r="B6951" t="s">
        <v>114</v>
      </c>
      <c r="D6951" t="s">
        <v>14</v>
      </c>
      <c r="E6951">
        <v>1</v>
      </c>
      <c r="F6951" s="2">
        <v>5418</v>
      </c>
      <c r="G6951" s="2">
        <v>5418</v>
      </c>
    </row>
    <row r="6952" spans="1:7" customFormat="1" x14ac:dyDescent="0.25">
      <c r="A6952" t="s">
        <v>54</v>
      </c>
      <c r="B6952" t="s">
        <v>55</v>
      </c>
      <c r="D6952" t="s">
        <v>56</v>
      </c>
      <c r="E6952">
        <v>1</v>
      </c>
      <c r="F6952" s="2">
        <v>1543.99</v>
      </c>
      <c r="G6952" s="2">
        <v>1543.99</v>
      </c>
    </row>
    <row r="6953" spans="1:7" customFormat="1" x14ac:dyDescent="0.25">
      <c r="A6953" t="s">
        <v>621</v>
      </c>
      <c r="B6953" t="s">
        <v>622</v>
      </c>
      <c r="D6953" t="s">
        <v>88</v>
      </c>
      <c r="E6953">
        <v>1</v>
      </c>
      <c r="F6953" s="2">
        <v>4550</v>
      </c>
      <c r="G6953" s="2">
        <v>4550</v>
      </c>
    </row>
    <row r="6954" spans="1:7" customFormat="1" x14ac:dyDescent="0.25">
      <c r="A6954" t="s">
        <v>623</v>
      </c>
      <c r="B6954" t="s">
        <v>614</v>
      </c>
      <c r="D6954" t="s">
        <v>30</v>
      </c>
      <c r="E6954">
        <v>1</v>
      </c>
      <c r="F6954" s="2">
        <v>950</v>
      </c>
      <c r="G6954" s="2">
        <v>950</v>
      </c>
    </row>
    <row r="6955" spans="1:7" customFormat="1" x14ac:dyDescent="0.25">
      <c r="A6955" t="s">
        <v>615</v>
      </c>
      <c r="B6955" t="s">
        <v>616</v>
      </c>
      <c r="D6955" t="s">
        <v>76</v>
      </c>
      <c r="E6955">
        <v>1E-3</v>
      </c>
      <c r="F6955" s="2">
        <v>390000</v>
      </c>
      <c r="G6955" s="2">
        <v>347.97</v>
      </c>
    </row>
    <row r="6956" spans="1:7" customFormat="1" x14ac:dyDescent="0.25">
      <c r="F6956" s="2"/>
      <c r="G6956" s="2"/>
    </row>
    <row r="6957" spans="1:7" x14ac:dyDescent="0.25">
      <c r="A6957" s="3"/>
      <c r="B6957" s="3"/>
      <c r="C6957" s="3"/>
      <c r="D6957" s="5" t="s">
        <v>31</v>
      </c>
      <c r="E6957" s="3"/>
      <c r="F6957" s="4"/>
      <c r="G6957" s="4">
        <v>5500</v>
      </c>
    </row>
    <row r="6958" spans="1:7" x14ac:dyDescent="0.25">
      <c r="A6958" s="3"/>
      <c r="B6958" s="3"/>
      <c r="C6958" s="3"/>
      <c r="D6958" s="5" t="s">
        <v>32</v>
      </c>
      <c r="E6958" s="3"/>
      <c r="F6958" s="4"/>
      <c r="G6958" s="4">
        <v>5418</v>
      </c>
    </row>
    <row r="6959" spans="1:7" x14ac:dyDescent="0.25">
      <c r="A6959" s="3"/>
      <c r="B6959" s="3"/>
      <c r="C6959" s="3"/>
      <c r="D6959" s="5" t="s">
        <v>33</v>
      </c>
      <c r="E6959" s="3"/>
      <c r="F6959" s="4"/>
      <c r="G6959" s="4">
        <v>1543.99</v>
      </c>
    </row>
    <row r="6960" spans="1:7" x14ac:dyDescent="0.25">
      <c r="A6960" s="3"/>
      <c r="B6960" s="3"/>
      <c r="C6960" s="3"/>
      <c r="D6960" s="5" t="s">
        <v>34</v>
      </c>
      <c r="E6960" s="3"/>
      <c r="F6960" s="4"/>
      <c r="G6960" s="4">
        <v>347.97</v>
      </c>
    </row>
    <row r="6961" spans="1:7" customFormat="1" x14ac:dyDescent="0.25">
      <c r="F6961" s="2"/>
      <c r="G6961" s="2"/>
    </row>
    <row r="6962" spans="1:7" x14ac:dyDescent="0.25">
      <c r="A6962" s="3"/>
      <c r="B6962" s="5"/>
      <c r="C6962" s="5"/>
      <c r="D6962" s="5" t="s">
        <v>35</v>
      </c>
      <c r="E6962" s="3"/>
      <c r="F6962" s="4"/>
      <c r="G6962" s="4">
        <v>12809.96</v>
      </c>
    </row>
    <row r="6963" spans="1:7" x14ac:dyDescent="0.25">
      <c r="A6963" s="3"/>
      <c r="B6963" s="5"/>
      <c r="C6963" s="5"/>
      <c r="D6963" s="5" t="s">
        <v>36</v>
      </c>
      <c r="E6963" s="3"/>
      <c r="F6963" s="4"/>
      <c r="G6963" s="4">
        <v>13642607.4</v>
      </c>
    </row>
    <row r="6964" spans="1:7" x14ac:dyDescent="0.25">
      <c r="A6964" s="6" t="s">
        <v>1108</v>
      </c>
      <c r="B6964" s="6" t="s">
        <v>1109</v>
      </c>
      <c r="C6964" s="6"/>
      <c r="D6964" s="6" t="s">
        <v>88</v>
      </c>
      <c r="E6964" s="7">
        <v>425</v>
      </c>
      <c r="F6964" s="7"/>
      <c r="G6964" s="7"/>
    </row>
    <row r="6965" spans="1:7" customFormat="1" x14ac:dyDescent="0.25">
      <c r="F6965" s="2"/>
      <c r="G6965" s="2"/>
    </row>
    <row r="6966" spans="1:7" x14ac:dyDescent="0.25">
      <c r="A6966" s="3"/>
      <c r="B6966" s="3"/>
      <c r="C6966" s="3"/>
      <c r="D6966" s="3"/>
      <c r="E6966" s="3"/>
      <c r="F6966" s="4"/>
      <c r="G6966" s="4"/>
    </row>
    <row r="6967" spans="1:7" x14ac:dyDescent="0.25">
      <c r="A6967" s="12" t="s">
        <v>5</v>
      </c>
      <c r="B6967" s="12" t="s">
        <v>6</v>
      </c>
      <c r="C6967" s="12"/>
      <c r="D6967" s="8" t="s">
        <v>7</v>
      </c>
      <c r="E6967" s="8" t="s">
        <v>8</v>
      </c>
      <c r="F6967" s="9" t="s">
        <v>4</v>
      </c>
      <c r="G6967" s="9" t="s">
        <v>1205</v>
      </c>
    </row>
    <row r="6968" spans="1:7" x14ac:dyDescent="0.25">
      <c r="F6968" s="8" t="s">
        <v>9</v>
      </c>
      <c r="G6968" s="8" t="s">
        <v>9</v>
      </c>
    </row>
    <row r="6969" spans="1:7" customFormat="1" x14ac:dyDescent="0.25">
      <c r="F6969" s="2"/>
      <c r="G6969" s="2"/>
    </row>
    <row r="6970" spans="1:7" customFormat="1" x14ac:dyDescent="0.25">
      <c r="A6970" t="s">
        <v>619</v>
      </c>
      <c r="B6970" t="s">
        <v>620</v>
      </c>
      <c r="D6970" t="s">
        <v>59</v>
      </c>
      <c r="E6970">
        <v>1</v>
      </c>
      <c r="F6970" s="2"/>
      <c r="G6970" s="2"/>
    </row>
    <row r="6971" spans="1:7" customFormat="1" x14ac:dyDescent="0.25">
      <c r="A6971" t="s">
        <v>111</v>
      </c>
      <c r="B6971" t="s">
        <v>112</v>
      </c>
      <c r="D6971" t="s">
        <v>14</v>
      </c>
      <c r="E6971">
        <v>1</v>
      </c>
      <c r="F6971" s="2"/>
      <c r="G6971" s="2"/>
    </row>
    <row r="6972" spans="1:7" customFormat="1" x14ac:dyDescent="0.25">
      <c r="A6972" t="s">
        <v>113</v>
      </c>
      <c r="B6972" t="s">
        <v>114</v>
      </c>
      <c r="D6972" t="s">
        <v>14</v>
      </c>
      <c r="E6972">
        <v>1</v>
      </c>
      <c r="F6972" s="2">
        <v>5418</v>
      </c>
      <c r="G6972" s="2">
        <v>5418</v>
      </c>
    </row>
    <row r="6973" spans="1:7" customFormat="1" x14ac:dyDescent="0.25">
      <c r="A6973" t="s">
        <v>54</v>
      </c>
      <c r="B6973" t="s">
        <v>55</v>
      </c>
      <c r="D6973" t="s">
        <v>56</v>
      </c>
      <c r="E6973">
        <v>1</v>
      </c>
      <c r="F6973" s="2">
        <v>1543.99</v>
      </c>
      <c r="G6973" s="2">
        <v>1543.99</v>
      </c>
    </row>
    <row r="6974" spans="1:7" customFormat="1" x14ac:dyDescent="0.25">
      <c r="A6974" t="s">
        <v>621</v>
      </c>
      <c r="B6974" t="s">
        <v>622</v>
      </c>
      <c r="D6974" t="s">
        <v>88</v>
      </c>
      <c r="E6974">
        <v>1</v>
      </c>
      <c r="F6974" s="2">
        <v>4550</v>
      </c>
      <c r="G6974" s="2">
        <v>4550</v>
      </c>
    </row>
    <row r="6975" spans="1:7" customFormat="1" x14ac:dyDescent="0.25">
      <c r="A6975" t="s">
        <v>623</v>
      </c>
      <c r="B6975" t="s">
        <v>614</v>
      </c>
      <c r="D6975" t="s">
        <v>30</v>
      </c>
      <c r="E6975">
        <v>1</v>
      </c>
      <c r="F6975" s="2">
        <v>950</v>
      </c>
      <c r="G6975" s="2">
        <v>950</v>
      </c>
    </row>
    <row r="6976" spans="1:7" customFormat="1" x14ac:dyDescent="0.25">
      <c r="A6976" t="s">
        <v>615</v>
      </c>
      <c r="B6976" t="s">
        <v>616</v>
      </c>
      <c r="D6976" t="s">
        <v>76</v>
      </c>
      <c r="E6976">
        <v>1E-3</v>
      </c>
      <c r="F6976" s="2">
        <v>390000</v>
      </c>
      <c r="G6976" s="2">
        <v>347.97</v>
      </c>
    </row>
    <row r="6977" spans="1:7" customFormat="1" x14ac:dyDescent="0.25">
      <c r="F6977" s="2"/>
      <c r="G6977" s="2"/>
    </row>
    <row r="6978" spans="1:7" x14ac:dyDescent="0.25">
      <c r="A6978" s="3"/>
      <c r="B6978" s="3"/>
      <c r="C6978" s="3"/>
      <c r="D6978" s="5" t="s">
        <v>31</v>
      </c>
      <c r="E6978" s="3"/>
      <c r="F6978" s="4"/>
      <c r="G6978" s="4">
        <v>5500</v>
      </c>
    </row>
    <row r="6979" spans="1:7" x14ac:dyDescent="0.25">
      <c r="A6979" s="3"/>
      <c r="B6979" s="3"/>
      <c r="C6979" s="3"/>
      <c r="D6979" s="5" t="s">
        <v>32</v>
      </c>
      <c r="E6979" s="3"/>
      <c r="F6979" s="4"/>
      <c r="G6979" s="4">
        <v>5418</v>
      </c>
    </row>
    <row r="6980" spans="1:7" x14ac:dyDescent="0.25">
      <c r="A6980" s="3"/>
      <c r="B6980" s="3"/>
      <c r="C6980" s="3"/>
      <c r="D6980" s="5" t="s">
        <v>33</v>
      </c>
      <c r="E6980" s="3"/>
      <c r="F6980" s="4"/>
      <c r="G6980" s="4">
        <v>1543.99</v>
      </c>
    </row>
    <row r="6981" spans="1:7" x14ac:dyDescent="0.25">
      <c r="A6981" s="3"/>
      <c r="B6981" s="3"/>
      <c r="C6981" s="3"/>
      <c r="D6981" s="5" t="s">
        <v>34</v>
      </c>
      <c r="E6981" s="3"/>
      <c r="F6981" s="4"/>
      <c r="G6981" s="4">
        <v>347.97</v>
      </c>
    </row>
    <row r="6982" spans="1:7" customFormat="1" x14ac:dyDescent="0.25">
      <c r="F6982" s="2"/>
      <c r="G6982" s="2"/>
    </row>
    <row r="6983" spans="1:7" x14ac:dyDescent="0.25">
      <c r="A6983" s="3"/>
      <c r="B6983" s="5"/>
      <c r="C6983" s="5"/>
      <c r="D6983" s="5" t="s">
        <v>35</v>
      </c>
      <c r="E6983" s="3"/>
      <c r="F6983" s="4"/>
      <c r="G6983" s="4">
        <v>12809.96</v>
      </c>
    </row>
    <row r="6984" spans="1:7" x14ac:dyDescent="0.25">
      <c r="A6984" s="3"/>
      <c r="B6984" s="5"/>
      <c r="C6984" s="5"/>
      <c r="D6984" s="5" t="s">
        <v>36</v>
      </c>
      <c r="E6984" s="3"/>
      <c r="F6984" s="4"/>
      <c r="G6984" s="4">
        <v>5444233</v>
      </c>
    </row>
    <row r="6985" spans="1:7" x14ac:dyDescent="0.25">
      <c r="A6985" s="6" t="s">
        <v>1110</v>
      </c>
      <c r="B6985" s="6" t="s">
        <v>1111</v>
      </c>
      <c r="C6985" s="6"/>
      <c r="D6985" s="6" t="s">
        <v>88</v>
      </c>
      <c r="E6985" s="7">
        <v>200</v>
      </c>
      <c r="F6985" s="7"/>
      <c r="G6985" s="7"/>
    </row>
    <row r="6986" spans="1:7" customFormat="1" x14ac:dyDescent="0.25">
      <c r="F6986" s="2"/>
      <c r="G6986" s="2"/>
    </row>
    <row r="6987" spans="1:7" x14ac:dyDescent="0.25">
      <c r="A6987" s="3"/>
      <c r="B6987" s="3"/>
      <c r="C6987" s="3"/>
      <c r="D6987" s="3"/>
      <c r="E6987" s="3"/>
      <c r="F6987" s="4"/>
      <c r="G6987" s="4"/>
    </row>
    <row r="6988" spans="1:7" x14ac:dyDescent="0.25">
      <c r="A6988" s="12" t="s">
        <v>5</v>
      </c>
      <c r="B6988" s="12" t="s">
        <v>6</v>
      </c>
      <c r="C6988" s="12"/>
      <c r="D6988" s="8" t="s">
        <v>7</v>
      </c>
      <c r="E6988" s="8" t="s">
        <v>8</v>
      </c>
      <c r="F6988" s="9" t="s">
        <v>4</v>
      </c>
      <c r="G6988" s="9" t="s">
        <v>1205</v>
      </c>
    </row>
    <row r="6989" spans="1:7" x14ac:dyDescent="0.25">
      <c r="F6989" s="8" t="s">
        <v>9</v>
      </c>
      <c r="G6989" s="8" t="s">
        <v>9</v>
      </c>
    </row>
    <row r="6990" spans="1:7" customFormat="1" x14ac:dyDescent="0.25">
      <c r="F6990" s="2"/>
      <c r="G6990" s="2"/>
    </row>
    <row r="6991" spans="1:7" customFormat="1" x14ac:dyDescent="0.25">
      <c r="A6991" t="s">
        <v>1112</v>
      </c>
      <c r="B6991" t="s">
        <v>1113</v>
      </c>
      <c r="D6991" t="s">
        <v>88</v>
      </c>
      <c r="E6991">
        <v>1</v>
      </c>
      <c r="F6991" s="2"/>
      <c r="G6991" s="2"/>
    </row>
    <row r="6992" spans="1:7" customFormat="1" x14ac:dyDescent="0.25">
      <c r="A6992" t="s">
        <v>111</v>
      </c>
      <c r="B6992" t="s">
        <v>112</v>
      </c>
      <c r="D6992" t="s">
        <v>14</v>
      </c>
      <c r="E6992">
        <v>1.2</v>
      </c>
      <c r="F6992" s="2"/>
      <c r="G6992" s="2"/>
    </row>
    <row r="6993" spans="1:7" customFormat="1" x14ac:dyDescent="0.25">
      <c r="A6993" t="s">
        <v>113</v>
      </c>
      <c r="B6993" t="s">
        <v>114</v>
      </c>
      <c r="D6993" t="s">
        <v>14</v>
      </c>
      <c r="E6993">
        <v>1.2</v>
      </c>
      <c r="F6993" s="2">
        <v>5418</v>
      </c>
      <c r="G6993" s="2">
        <v>6501.6</v>
      </c>
    </row>
    <row r="6994" spans="1:7" customFormat="1" x14ac:dyDescent="0.25">
      <c r="A6994" t="s">
        <v>54</v>
      </c>
      <c r="B6994" t="s">
        <v>55</v>
      </c>
      <c r="D6994" t="s">
        <v>56</v>
      </c>
      <c r="E6994">
        <v>1.2</v>
      </c>
      <c r="F6994" s="2">
        <v>1543.99</v>
      </c>
      <c r="G6994" s="2">
        <v>1852.79</v>
      </c>
    </row>
    <row r="6995" spans="1:7" customFormat="1" x14ac:dyDescent="0.25">
      <c r="A6995" t="s">
        <v>891</v>
      </c>
      <c r="B6995" t="s">
        <v>892</v>
      </c>
      <c r="D6995" t="s">
        <v>88</v>
      </c>
      <c r="E6995">
        <v>2.2000000000000002</v>
      </c>
      <c r="F6995" s="2">
        <v>3950</v>
      </c>
      <c r="G6995" s="2">
        <v>8690</v>
      </c>
    </row>
    <row r="6996" spans="1:7" customFormat="1" x14ac:dyDescent="0.25">
      <c r="A6996" t="s">
        <v>893</v>
      </c>
      <c r="B6996" t="s">
        <v>894</v>
      </c>
      <c r="D6996" t="s">
        <v>88</v>
      </c>
      <c r="E6996">
        <v>1</v>
      </c>
      <c r="F6996" s="2">
        <v>900</v>
      </c>
      <c r="G6996" s="2">
        <v>900</v>
      </c>
    </row>
    <row r="6997" spans="1:7" customFormat="1" x14ac:dyDescent="0.25">
      <c r="F6997" s="2"/>
      <c r="G6997" s="2"/>
    </row>
    <row r="6998" spans="1:7" x14ac:dyDescent="0.25">
      <c r="A6998" s="3"/>
      <c r="B6998" s="3"/>
      <c r="C6998" s="3"/>
      <c r="D6998" s="5" t="s">
        <v>31</v>
      </c>
      <c r="E6998" s="3"/>
      <c r="F6998" s="4"/>
      <c r="G6998" s="4">
        <v>9590</v>
      </c>
    </row>
    <row r="6999" spans="1:7" x14ac:dyDescent="0.25">
      <c r="A6999" s="3"/>
      <c r="B6999" s="3"/>
      <c r="C6999" s="3"/>
      <c r="D6999" s="5" t="s">
        <v>32</v>
      </c>
      <c r="E6999" s="3"/>
      <c r="F6999" s="4"/>
      <c r="G6999" s="4">
        <v>6501.6</v>
      </c>
    </row>
    <row r="7000" spans="1:7" x14ac:dyDescent="0.25">
      <c r="A7000" s="3"/>
      <c r="B7000" s="3"/>
      <c r="C7000" s="3"/>
      <c r="D7000" s="5" t="s">
        <v>33</v>
      </c>
      <c r="E7000" s="3"/>
      <c r="F7000" s="4"/>
      <c r="G7000" s="4">
        <v>1852.79</v>
      </c>
    </row>
    <row r="7001" spans="1:7" customFormat="1" x14ac:dyDescent="0.25">
      <c r="F7001" s="2"/>
      <c r="G7001" s="2"/>
    </row>
    <row r="7002" spans="1:7" x14ac:dyDescent="0.25">
      <c r="A7002" s="3"/>
      <c r="B7002" s="5"/>
      <c r="C7002" s="5"/>
      <c r="D7002" s="5" t="s">
        <v>35</v>
      </c>
      <c r="E7002" s="3"/>
      <c r="F7002" s="4"/>
      <c r="G7002" s="4">
        <v>17944.39</v>
      </c>
    </row>
    <row r="7003" spans="1:7" x14ac:dyDescent="0.25">
      <c r="A7003" s="3"/>
      <c r="B7003" s="5"/>
      <c r="C7003" s="5"/>
      <c r="D7003" s="5" t="s">
        <v>36</v>
      </c>
      <c r="E7003" s="3"/>
      <c r="F7003" s="4"/>
      <c r="G7003" s="4">
        <v>3588878</v>
      </c>
    </row>
    <row r="7004" spans="1:7" x14ac:dyDescent="0.25">
      <c r="A7004" s="6" t="s">
        <v>1114</v>
      </c>
      <c r="B7004" s="6" t="s">
        <v>1115</v>
      </c>
      <c r="C7004" s="6"/>
      <c r="D7004" s="6" t="s">
        <v>47</v>
      </c>
      <c r="E7004" s="7">
        <v>61</v>
      </c>
      <c r="F7004" s="7"/>
      <c r="G7004" s="7"/>
    </row>
    <row r="7005" spans="1:7" customFormat="1" x14ac:dyDescent="0.25">
      <c r="F7005" s="2"/>
      <c r="G7005" s="2"/>
    </row>
    <row r="7006" spans="1:7" x14ac:dyDescent="0.25">
      <c r="A7006" s="3"/>
      <c r="B7006" s="3"/>
      <c r="C7006" s="3"/>
      <c r="D7006" s="3"/>
      <c r="E7006" s="3"/>
      <c r="F7006" s="4"/>
      <c r="G7006" s="4"/>
    </row>
    <row r="7007" spans="1:7" x14ac:dyDescent="0.25">
      <c r="A7007" s="12" t="s">
        <v>5</v>
      </c>
      <c r="B7007" s="12" t="s">
        <v>6</v>
      </c>
      <c r="C7007" s="12"/>
      <c r="D7007" s="8" t="s">
        <v>7</v>
      </c>
      <c r="E7007" s="8" t="s">
        <v>8</v>
      </c>
      <c r="F7007" s="9" t="s">
        <v>4</v>
      </c>
      <c r="G7007" s="9" t="s">
        <v>1205</v>
      </c>
    </row>
    <row r="7008" spans="1:7" x14ac:dyDescent="0.25">
      <c r="F7008" s="8" t="s">
        <v>9</v>
      </c>
      <c r="G7008" s="8" t="s">
        <v>9</v>
      </c>
    </row>
    <row r="7009" spans="1:7" customFormat="1" x14ac:dyDescent="0.25">
      <c r="F7009" s="2"/>
      <c r="G7009" s="2"/>
    </row>
    <row r="7010" spans="1:7" customFormat="1" x14ac:dyDescent="0.25">
      <c r="A7010" t="s">
        <v>1116</v>
      </c>
      <c r="B7010" t="s">
        <v>1115</v>
      </c>
      <c r="D7010" t="s">
        <v>47</v>
      </c>
      <c r="E7010">
        <v>1</v>
      </c>
      <c r="F7010" s="2"/>
      <c r="G7010" s="2"/>
    </row>
    <row r="7011" spans="1:7" customFormat="1" x14ac:dyDescent="0.25">
      <c r="A7011" t="s">
        <v>111</v>
      </c>
      <c r="B7011" t="s">
        <v>112</v>
      </c>
      <c r="D7011" t="s">
        <v>14</v>
      </c>
      <c r="E7011">
        <v>0.7</v>
      </c>
      <c r="F7011" s="2"/>
      <c r="G7011" s="2"/>
    </row>
    <row r="7012" spans="1:7" customFormat="1" x14ac:dyDescent="0.25">
      <c r="A7012" t="s">
        <v>113</v>
      </c>
      <c r="B7012" t="s">
        <v>114</v>
      </c>
      <c r="D7012" t="s">
        <v>14</v>
      </c>
      <c r="E7012">
        <v>0.7</v>
      </c>
      <c r="F7012" s="2">
        <v>5418</v>
      </c>
      <c r="G7012" s="2">
        <v>3792.6</v>
      </c>
    </row>
    <row r="7013" spans="1:7" customFormat="1" x14ac:dyDescent="0.25">
      <c r="A7013" t="s">
        <v>54</v>
      </c>
      <c r="B7013" t="s">
        <v>55</v>
      </c>
      <c r="D7013" t="s">
        <v>56</v>
      </c>
      <c r="E7013">
        <v>0.7</v>
      </c>
      <c r="F7013" s="2">
        <v>1543.99</v>
      </c>
      <c r="G7013" s="2">
        <v>1080.79</v>
      </c>
    </row>
    <row r="7014" spans="1:7" customFormat="1" x14ac:dyDescent="0.25">
      <c r="A7014" t="s">
        <v>1117</v>
      </c>
      <c r="B7014" t="s">
        <v>1118</v>
      </c>
      <c r="D7014" t="s">
        <v>88</v>
      </c>
      <c r="E7014">
        <v>1.05</v>
      </c>
      <c r="F7014" s="2">
        <v>6500</v>
      </c>
      <c r="G7014" s="2">
        <v>6825</v>
      </c>
    </row>
    <row r="7015" spans="1:7" customFormat="1" x14ac:dyDescent="0.25">
      <c r="A7015" t="s">
        <v>664</v>
      </c>
      <c r="B7015" t="s">
        <v>665</v>
      </c>
      <c r="D7015" t="s">
        <v>47</v>
      </c>
      <c r="E7015">
        <v>1</v>
      </c>
      <c r="F7015" s="2">
        <v>100</v>
      </c>
      <c r="G7015" s="2">
        <v>100</v>
      </c>
    </row>
    <row r="7016" spans="1:7" customFormat="1" x14ac:dyDescent="0.25">
      <c r="F7016" s="2"/>
      <c r="G7016" s="2"/>
    </row>
    <row r="7017" spans="1:7" x14ac:dyDescent="0.25">
      <c r="A7017" s="3"/>
      <c r="B7017" s="3"/>
      <c r="C7017" s="3"/>
      <c r="D7017" s="5" t="s">
        <v>31</v>
      </c>
      <c r="E7017" s="3"/>
      <c r="F7017" s="4"/>
      <c r="G7017" s="4">
        <v>6925</v>
      </c>
    </row>
    <row r="7018" spans="1:7" x14ac:dyDescent="0.25">
      <c r="A7018" s="3"/>
      <c r="B7018" s="3"/>
      <c r="C7018" s="3"/>
      <c r="D7018" s="5" t="s">
        <v>32</v>
      </c>
      <c r="E7018" s="3"/>
      <c r="F7018" s="4"/>
      <c r="G7018" s="4">
        <v>3792.6</v>
      </c>
    </row>
    <row r="7019" spans="1:7" x14ac:dyDescent="0.25">
      <c r="A7019" s="3"/>
      <c r="B7019" s="3"/>
      <c r="C7019" s="3"/>
      <c r="D7019" s="5" t="s">
        <v>33</v>
      </c>
      <c r="E7019" s="3"/>
      <c r="F7019" s="4"/>
      <c r="G7019" s="4">
        <v>1080.79</v>
      </c>
    </row>
    <row r="7020" spans="1:7" customFormat="1" x14ac:dyDescent="0.25">
      <c r="F7020" s="2"/>
      <c r="G7020" s="2"/>
    </row>
    <row r="7021" spans="1:7" x14ac:dyDescent="0.25">
      <c r="A7021" s="3"/>
      <c r="B7021" s="5"/>
      <c r="C7021" s="5"/>
      <c r="D7021" s="5" t="s">
        <v>35</v>
      </c>
      <c r="E7021" s="3"/>
      <c r="F7021" s="4"/>
      <c r="G7021" s="4">
        <v>11798.39</v>
      </c>
    </row>
    <row r="7022" spans="1:7" x14ac:dyDescent="0.25">
      <c r="A7022" s="3"/>
      <c r="B7022" s="5"/>
      <c r="C7022" s="5"/>
      <c r="D7022" s="5" t="s">
        <v>36</v>
      </c>
      <c r="E7022" s="3"/>
      <c r="F7022" s="4"/>
      <c r="G7022" s="4">
        <v>719701.79</v>
      </c>
    </row>
    <row r="7023" spans="1:7" x14ac:dyDescent="0.25">
      <c r="A7023" s="6" t="s">
        <v>1119</v>
      </c>
      <c r="B7023" s="6" t="s">
        <v>997</v>
      </c>
      <c r="C7023" s="6"/>
      <c r="D7023" s="6" t="s">
        <v>47</v>
      </c>
      <c r="E7023" s="7">
        <v>142</v>
      </c>
      <c r="F7023" s="7"/>
      <c r="G7023" s="7"/>
    </row>
    <row r="7024" spans="1:7" customFormat="1" x14ac:dyDescent="0.25">
      <c r="F7024" s="2"/>
      <c r="G7024" s="2"/>
    </row>
    <row r="7025" spans="1:7" x14ac:dyDescent="0.25">
      <c r="A7025" s="3"/>
      <c r="B7025" s="3"/>
      <c r="C7025" s="3"/>
      <c r="D7025" s="3"/>
      <c r="E7025" s="3"/>
      <c r="F7025" s="4"/>
      <c r="G7025" s="4"/>
    </row>
    <row r="7026" spans="1:7" x14ac:dyDescent="0.25">
      <c r="A7026" s="12" t="s">
        <v>5</v>
      </c>
      <c r="B7026" s="12" t="s">
        <v>6</v>
      </c>
      <c r="C7026" s="12"/>
      <c r="D7026" s="8" t="s">
        <v>7</v>
      </c>
      <c r="E7026" s="8" t="s">
        <v>8</v>
      </c>
      <c r="F7026" s="9" t="s">
        <v>4</v>
      </c>
      <c r="G7026" s="9" t="s">
        <v>1205</v>
      </c>
    </row>
    <row r="7027" spans="1:7" x14ac:dyDescent="0.25">
      <c r="F7027" s="8" t="s">
        <v>9</v>
      </c>
      <c r="G7027" s="8" t="s">
        <v>9</v>
      </c>
    </row>
    <row r="7028" spans="1:7" customFormat="1" x14ac:dyDescent="0.25">
      <c r="F7028" s="2"/>
      <c r="G7028" s="2"/>
    </row>
    <row r="7029" spans="1:7" customFormat="1" x14ac:dyDescent="0.25">
      <c r="A7029" t="s">
        <v>660</v>
      </c>
      <c r="B7029" t="s">
        <v>661</v>
      </c>
      <c r="D7029" t="s">
        <v>47</v>
      </c>
      <c r="E7029">
        <v>1</v>
      </c>
      <c r="F7029" s="2"/>
      <c r="G7029" s="2"/>
    </row>
    <row r="7030" spans="1:7" customFormat="1" x14ac:dyDescent="0.25">
      <c r="A7030" t="s">
        <v>111</v>
      </c>
      <c r="B7030" t="s">
        <v>112</v>
      </c>
      <c r="D7030" t="s">
        <v>14</v>
      </c>
      <c r="E7030">
        <v>0.2</v>
      </c>
      <c r="F7030" s="2"/>
      <c r="G7030" s="2"/>
    </row>
    <row r="7031" spans="1:7" customFormat="1" x14ac:dyDescent="0.25">
      <c r="A7031" t="s">
        <v>113</v>
      </c>
      <c r="B7031" t="s">
        <v>114</v>
      </c>
      <c r="D7031" t="s">
        <v>14</v>
      </c>
      <c r="E7031">
        <v>0.2</v>
      </c>
      <c r="F7031" s="2">
        <v>5418</v>
      </c>
      <c r="G7031" s="2">
        <v>1083.5999999999999</v>
      </c>
    </row>
    <row r="7032" spans="1:7" customFormat="1" x14ac:dyDescent="0.25">
      <c r="A7032" t="s">
        <v>54</v>
      </c>
      <c r="B7032" t="s">
        <v>55</v>
      </c>
      <c r="D7032" t="s">
        <v>56</v>
      </c>
      <c r="E7032">
        <v>0.2</v>
      </c>
      <c r="F7032" s="2">
        <v>1543.99</v>
      </c>
      <c r="G7032" s="2">
        <v>308.8</v>
      </c>
    </row>
    <row r="7033" spans="1:7" customFormat="1" x14ac:dyDescent="0.25">
      <c r="A7033" t="s">
        <v>662</v>
      </c>
      <c r="B7033" t="s">
        <v>663</v>
      </c>
      <c r="D7033" t="s">
        <v>88</v>
      </c>
      <c r="E7033">
        <v>1.05</v>
      </c>
      <c r="F7033" s="2">
        <v>1850</v>
      </c>
      <c r="G7033" s="2">
        <v>1942.5</v>
      </c>
    </row>
    <row r="7034" spans="1:7" customFormat="1" x14ac:dyDescent="0.25">
      <c r="A7034" t="s">
        <v>664</v>
      </c>
      <c r="B7034" t="s">
        <v>665</v>
      </c>
      <c r="D7034" t="s">
        <v>47</v>
      </c>
      <c r="E7034">
        <v>1</v>
      </c>
      <c r="F7034" s="2">
        <v>100</v>
      </c>
      <c r="G7034" s="2">
        <v>100</v>
      </c>
    </row>
    <row r="7035" spans="1:7" customFormat="1" x14ac:dyDescent="0.25">
      <c r="F7035" s="2"/>
      <c r="G7035" s="2"/>
    </row>
    <row r="7036" spans="1:7" x14ac:dyDescent="0.25">
      <c r="A7036" s="3"/>
      <c r="B7036" s="3"/>
      <c r="C7036" s="3"/>
      <c r="D7036" s="5" t="s">
        <v>31</v>
      </c>
      <c r="E7036" s="3"/>
      <c r="F7036" s="4"/>
      <c r="G7036" s="4">
        <v>2042.5</v>
      </c>
    </row>
    <row r="7037" spans="1:7" x14ac:dyDescent="0.25">
      <c r="A7037" s="3"/>
      <c r="B7037" s="3"/>
      <c r="C7037" s="3"/>
      <c r="D7037" s="5" t="s">
        <v>32</v>
      </c>
      <c r="E7037" s="3"/>
      <c r="F7037" s="4"/>
      <c r="G7037" s="4">
        <v>1083.5999999999999</v>
      </c>
    </row>
    <row r="7038" spans="1:7" x14ac:dyDescent="0.25">
      <c r="A7038" s="3"/>
      <c r="B7038" s="3"/>
      <c r="C7038" s="3"/>
      <c r="D7038" s="5" t="s">
        <v>33</v>
      </c>
      <c r="E7038" s="3"/>
      <c r="F7038" s="4"/>
      <c r="G7038" s="4">
        <v>308.8</v>
      </c>
    </row>
    <row r="7039" spans="1:7" customFormat="1" x14ac:dyDescent="0.25">
      <c r="F7039" s="2"/>
      <c r="G7039" s="2"/>
    </row>
    <row r="7040" spans="1:7" x14ac:dyDescent="0.25">
      <c r="A7040" s="3"/>
      <c r="B7040" s="5"/>
      <c r="C7040" s="5"/>
      <c r="D7040" s="5" t="s">
        <v>35</v>
      </c>
      <c r="E7040" s="3"/>
      <c r="F7040" s="4"/>
      <c r="G7040" s="4">
        <v>3434.9</v>
      </c>
    </row>
    <row r="7041" spans="1:7" x14ac:dyDescent="0.25">
      <c r="A7041" s="3"/>
      <c r="B7041" s="5"/>
      <c r="C7041" s="5"/>
      <c r="D7041" s="5" t="s">
        <v>36</v>
      </c>
      <c r="E7041" s="3"/>
      <c r="F7041" s="4"/>
      <c r="G7041" s="4">
        <v>487755.8</v>
      </c>
    </row>
    <row r="7042" spans="1:7" x14ac:dyDescent="0.25">
      <c r="A7042" s="6" t="s">
        <v>1120</v>
      </c>
      <c r="B7042" s="6" t="s">
        <v>659</v>
      </c>
      <c r="C7042" s="6"/>
      <c r="D7042" s="6" t="s">
        <v>47</v>
      </c>
      <c r="E7042" s="7">
        <v>173</v>
      </c>
      <c r="F7042" s="7"/>
      <c r="G7042" s="7"/>
    </row>
    <row r="7043" spans="1:7" customFormat="1" x14ac:dyDescent="0.25">
      <c r="F7043" s="2"/>
      <c r="G7043" s="2"/>
    </row>
    <row r="7044" spans="1:7" x14ac:dyDescent="0.25">
      <c r="A7044" s="3"/>
      <c r="B7044" s="3"/>
      <c r="C7044" s="3"/>
      <c r="D7044" s="3"/>
      <c r="E7044" s="3"/>
      <c r="F7044" s="4"/>
      <c r="G7044" s="4"/>
    </row>
    <row r="7045" spans="1:7" x14ac:dyDescent="0.25">
      <c r="A7045" s="12" t="s">
        <v>5</v>
      </c>
      <c r="B7045" s="12" t="s">
        <v>6</v>
      </c>
      <c r="C7045" s="12"/>
      <c r="D7045" s="8" t="s">
        <v>7</v>
      </c>
      <c r="E7045" s="8" t="s">
        <v>8</v>
      </c>
      <c r="F7045" s="9" t="s">
        <v>4</v>
      </c>
      <c r="G7045" s="9" t="s">
        <v>1205</v>
      </c>
    </row>
    <row r="7046" spans="1:7" x14ac:dyDescent="0.25">
      <c r="F7046" s="8" t="s">
        <v>9</v>
      </c>
      <c r="G7046" s="8" t="s">
        <v>9</v>
      </c>
    </row>
    <row r="7047" spans="1:7" customFormat="1" x14ac:dyDescent="0.25">
      <c r="F7047" s="2"/>
      <c r="G7047" s="2"/>
    </row>
    <row r="7048" spans="1:7" customFormat="1" x14ac:dyDescent="0.25">
      <c r="A7048" t="s">
        <v>660</v>
      </c>
      <c r="B7048" t="s">
        <v>661</v>
      </c>
      <c r="D7048" t="s">
        <v>47</v>
      </c>
      <c r="E7048">
        <v>1</v>
      </c>
      <c r="F7048" s="2"/>
      <c r="G7048" s="2"/>
    </row>
    <row r="7049" spans="1:7" customFormat="1" x14ac:dyDescent="0.25">
      <c r="A7049" t="s">
        <v>111</v>
      </c>
      <c r="B7049" t="s">
        <v>112</v>
      </c>
      <c r="D7049" t="s">
        <v>14</v>
      </c>
      <c r="E7049">
        <v>0.2</v>
      </c>
      <c r="F7049" s="2"/>
      <c r="G7049" s="2"/>
    </row>
    <row r="7050" spans="1:7" customFormat="1" x14ac:dyDescent="0.25">
      <c r="A7050" t="s">
        <v>113</v>
      </c>
      <c r="B7050" t="s">
        <v>114</v>
      </c>
      <c r="D7050" t="s">
        <v>14</v>
      </c>
      <c r="E7050">
        <v>0.2</v>
      </c>
      <c r="F7050" s="2">
        <v>5418</v>
      </c>
      <c r="G7050" s="2">
        <v>1083.5999999999999</v>
      </c>
    </row>
    <row r="7051" spans="1:7" customFormat="1" x14ac:dyDescent="0.25">
      <c r="A7051" t="s">
        <v>54</v>
      </c>
      <c r="B7051" t="s">
        <v>55</v>
      </c>
      <c r="D7051" t="s">
        <v>56</v>
      </c>
      <c r="E7051">
        <v>0.2</v>
      </c>
      <c r="F7051" s="2">
        <v>1543.99</v>
      </c>
      <c r="G7051" s="2">
        <v>308.8</v>
      </c>
    </row>
    <row r="7052" spans="1:7" customFormat="1" x14ac:dyDescent="0.25">
      <c r="A7052" t="s">
        <v>662</v>
      </c>
      <c r="B7052" t="s">
        <v>663</v>
      </c>
      <c r="D7052" t="s">
        <v>88</v>
      </c>
      <c r="E7052">
        <v>1.05</v>
      </c>
      <c r="F7052" s="2">
        <v>1850</v>
      </c>
      <c r="G7052" s="2">
        <v>1942.5</v>
      </c>
    </row>
    <row r="7053" spans="1:7" customFormat="1" x14ac:dyDescent="0.25">
      <c r="A7053" t="s">
        <v>664</v>
      </c>
      <c r="B7053" t="s">
        <v>665</v>
      </c>
      <c r="D7053" t="s">
        <v>47</v>
      </c>
      <c r="E7053">
        <v>1</v>
      </c>
      <c r="F7053" s="2">
        <v>100</v>
      </c>
      <c r="G7053" s="2">
        <v>100</v>
      </c>
    </row>
    <row r="7054" spans="1:7" customFormat="1" x14ac:dyDescent="0.25">
      <c r="F7054" s="2"/>
      <c r="G7054" s="2"/>
    </row>
    <row r="7055" spans="1:7" x14ac:dyDescent="0.25">
      <c r="A7055" s="3"/>
      <c r="B7055" s="3"/>
      <c r="C7055" s="3"/>
      <c r="D7055" s="5" t="s">
        <v>31</v>
      </c>
      <c r="E7055" s="3"/>
      <c r="F7055" s="4"/>
      <c r="G7055" s="4">
        <v>2042.5</v>
      </c>
    </row>
    <row r="7056" spans="1:7" x14ac:dyDescent="0.25">
      <c r="A7056" s="3"/>
      <c r="B7056" s="3"/>
      <c r="C7056" s="3"/>
      <c r="D7056" s="5" t="s">
        <v>32</v>
      </c>
      <c r="E7056" s="3"/>
      <c r="F7056" s="4"/>
      <c r="G7056" s="4">
        <v>1083.5999999999999</v>
      </c>
    </row>
    <row r="7057" spans="1:7" x14ac:dyDescent="0.25">
      <c r="A7057" s="3"/>
      <c r="B7057" s="3"/>
      <c r="C7057" s="3"/>
      <c r="D7057" s="5" t="s">
        <v>33</v>
      </c>
      <c r="E7057" s="3"/>
      <c r="F7057" s="4"/>
      <c r="G7057" s="4">
        <v>308.8</v>
      </c>
    </row>
    <row r="7058" spans="1:7" customFormat="1" x14ac:dyDescent="0.25">
      <c r="F7058" s="2"/>
      <c r="G7058" s="2"/>
    </row>
    <row r="7059" spans="1:7" x14ac:dyDescent="0.25">
      <c r="A7059" s="3"/>
      <c r="B7059" s="5"/>
      <c r="C7059" s="5"/>
      <c r="D7059" s="5" t="s">
        <v>35</v>
      </c>
      <c r="E7059" s="3"/>
      <c r="F7059" s="4"/>
      <c r="G7059" s="4">
        <v>3434.9</v>
      </c>
    </row>
    <row r="7060" spans="1:7" x14ac:dyDescent="0.25">
      <c r="A7060" s="3"/>
      <c r="B7060" s="5"/>
      <c r="C7060" s="5"/>
      <c r="D7060" s="5" t="s">
        <v>36</v>
      </c>
      <c r="E7060" s="3"/>
      <c r="F7060" s="4"/>
      <c r="G7060" s="4">
        <v>594237.69999999995</v>
      </c>
    </row>
    <row r="7061" spans="1:7" x14ac:dyDescent="0.25">
      <c r="A7061" s="6" t="s">
        <v>1121</v>
      </c>
      <c r="B7061" s="6" t="s">
        <v>667</v>
      </c>
      <c r="C7061" s="6"/>
      <c r="D7061" s="6" t="s">
        <v>47</v>
      </c>
      <c r="E7061" s="7">
        <v>377</v>
      </c>
      <c r="F7061" s="7"/>
      <c r="G7061" s="7"/>
    </row>
    <row r="7062" spans="1:7" customFormat="1" x14ac:dyDescent="0.25">
      <c r="F7062" s="2"/>
      <c r="G7062" s="2"/>
    </row>
    <row r="7063" spans="1:7" x14ac:dyDescent="0.25">
      <c r="A7063" s="3"/>
      <c r="B7063" s="3"/>
      <c r="C7063" s="3"/>
      <c r="D7063" s="3"/>
      <c r="E7063" s="3"/>
      <c r="F7063" s="4"/>
      <c r="G7063" s="4"/>
    </row>
    <row r="7064" spans="1:7" x14ac:dyDescent="0.25">
      <c r="A7064" s="12" t="s">
        <v>5</v>
      </c>
      <c r="B7064" s="12" t="s">
        <v>6</v>
      </c>
      <c r="C7064" s="12"/>
      <c r="D7064" s="8" t="s">
        <v>7</v>
      </c>
      <c r="E7064" s="8" t="s">
        <v>8</v>
      </c>
      <c r="F7064" s="9" t="s">
        <v>4</v>
      </c>
      <c r="G7064" s="9" t="s">
        <v>1205</v>
      </c>
    </row>
    <row r="7065" spans="1:7" x14ac:dyDescent="0.25">
      <c r="F7065" s="8" t="s">
        <v>9</v>
      </c>
      <c r="G7065" s="8" t="s">
        <v>9</v>
      </c>
    </row>
    <row r="7066" spans="1:7" customFormat="1" x14ac:dyDescent="0.25">
      <c r="F7066" s="2"/>
      <c r="G7066" s="2"/>
    </row>
    <row r="7067" spans="1:7" customFormat="1" x14ac:dyDescent="0.25">
      <c r="A7067" t="s">
        <v>668</v>
      </c>
      <c r="B7067" t="s">
        <v>669</v>
      </c>
      <c r="D7067" t="s">
        <v>47</v>
      </c>
      <c r="E7067">
        <v>1</v>
      </c>
      <c r="F7067" s="2"/>
      <c r="G7067" s="2"/>
    </row>
    <row r="7068" spans="1:7" customFormat="1" x14ac:dyDescent="0.25">
      <c r="A7068" t="s">
        <v>111</v>
      </c>
      <c r="B7068" t="s">
        <v>112</v>
      </c>
      <c r="D7068" t="s">
        <v>14</v>
      </c>
      <c r="E7068">
        <v>0.7</v>
      </c>
      <c r="F7068" s="2"/>
      <c r="G7068" s="2"/>
    </row>
    <row r="7069" spans="1:7" customFormat="1" x14ac:dyDescent="0.25">
      <c r="A7069" t="s">
        <v>113</v>
      </c>
      <c r="B7069" t="s">
        <v>114</v>
      </c>
      <c r="D7069" t="s">
        <v>14</v>
      </c>
      <c r="E7069">
        <v>0.7</v>
      </c>
      <c r="F7069" s="2">
        <v>5418</v>
      </c>
      <c r="G7069" s="2">
        <v>3792.6</v>
      </c>
    </row>
    <row r="7070" spans="1:7" customFormat="1" x14ac:dyDescent="0.25">
      <c r="A7070" t="s">
        <v>54</v>
      </c>
      <c r="B7070" t="s">
        <v>55</v>
      </c>
      <c r="D7070" t="s">
        <v>56</v>
      </c>
      <c r="E7070">
        <v>0.7</v>
      </c>
      <c r="F7070" s="2">
        <v>1543.99</v>
      </c>
      <c r="G7070" s="2">
        <v>1080.79</v>
      </c>
    </row>
    <row r="7071" spans="1:7" customFormat="1" x14ac:dyDescent="0.25">
      <c r="A7071" t="s">
        <v>670</v>
      </c>
      <c r="B7071" t="s">
        <v>671</v>
      </c>
      <c r="D7071" t="s">
        <v>88</v>
      </c>
      <c r="E7071">
        <v>1.1000000000000001</v>
      </c>
      <c r="F7071" s="2">
        <v>3970</v>
      </c>
      <c r="G7071" s="2">
        <v>4367</v>
      </c>
    </row>
    <row r="7072" spans="1:7" customFormat="1" x14ac:dyDescent="0.25">
      <c r="F7072" s="2"/>
      <c r="G7072" s="2"/>
    </row>
    <row r="7073" spans="1:7" x14ac:dyDescent="0.25">
      <c r="A7073" s="3"/>
      <c r="B7073" s="3"/>
      <c r="C7073" s="3"/>
      <c r="D7073" s="5" t="s">
        <v>31</v>
      </c>
      <c r="E7073" s="3"/>
      <c r="F7073" s="4"/>
      <c r="G7073" s="4">
        <v>4367</v>
      </c>
    </row>
    <row r="7074" spans="1:7" x14ac:dyDescent="0.25">
      <c r="A7074" s="3"/>
      <c r="B7074" s="3"/>
      <c r="C7074" s="3"/>
      <c r="D7074" s="5" t="s">
        <v>32</v>
      </c>
      <c r="E7074" s="3"/>
      <c r="F7074" s="4"/>
      <c r="G7074" s="4">
        <v>3792.6</v>
      </c>
    </row>
    <row r="7075" spans="1:7" x14ac:dyDescent="0.25">
      <c r="A7075" s="3"/>
      <c r="B7075" s="3"/>
      <c r="C7075" s="3"/>
      <c r="D7075" s="5" t="s">
        <v>33</v>
      </c>
      <c r="E7075" s="3"/>
      <c r="F7075" s="4"/>
      <c r="G7075" s="4">
        <v>1080.79</v>
      </c>
    </row>
    <row r="7076" spans="1:7" customFormat="1" x14ac:dyDescent="0.25">
      <c r="F7076" s="2"/>
      <c r="G7076" s="2"/>
    </row>
    <row r="7077" spans="1:7" x14ac:dyDescent="0.25">
      <c r="A7077" s="3"/>
      <c r="B7077" s="5"/>
      <c r="C7077" s="5"/>
      <c r="D7077" s="5" t="s">
        <v>35</v>
      </c>
      <c r="E7077" s="3"/>
      <c r="F7077" s="4"/>
      <c r="G7077" s="4">
        <v>9240.39</v>
      </c>
    </row>
    <row r="7078" spans="1:7" x14ac:dyDescent="0.25">
      <c r="A7078" s="3"/>
      <c r="B7078" s="5"/>
      <c r="C7078" s="5"/>
      <c r="D7078" s="5" t="s">
        <v>36</v>
      </c>
      <c r="E7078" s="3"/>
      <c r="F7078" s="4"/>
      <c r="G7078" s="4">
        <v>3483627.03</v>
      </c>
    </row>
    <row r="7079" spans="1:7" x14ac:dyDescent="0.25">
      <c r="A7079" s="6" t="s">
        <v>1122</v>
      </c>
      <c r="B7079" s="6" t="s">
        <v>473</v>
      </c>
      <c r="C7079" s="6"/>
      <c r="D7079" s="6" t="s">
        <v>65</v>
      </c>
      <c r="E7079" s="7">
        <v>13680</v>
      </c>
      <c r="F7079" s="7"/>
      <c r="G7079" s="7"/>
    </row>
    <row r="7080" spans="1:7" customFormat="1" x14ac:dyDescent="0.25">
      <c r="F7080" s="2"/>
      <c r="G7080" s="2"/>
    </row>
    <row r="7081" spans="1:7" x14ac:dyDescent="0.25">
      <c r="A7081" s="3"/>
      <c r="B7081" s="3"/>
      <c r="C7081" s="3"/>
      <c r="D7081" s="3"/>
      <c r="E7081" s="3"/>
      <c r="F7081" s="4"/>
      <c r="G7081" s="4"/>
    </row>
    <row r="7082" spans="1:7" x14ac:dyDescent="0.25">
      <c r="A7082" s="12" t="s">
        <v>5</v>
      </c>
      <c r="B7082" s="12" t="s">
        <v>6</v>
      </c>
      <c r="C7082" s="12"/>
      <c r="D7082" s="8" t="s">
        <v>7</v>
      </c>
      <c r="E7082" s="8" t="s">
        <v>8</v>
      </c>
      <c r="F7082" s="9" t="s">
        <v>4</v>
      </c>
      <c r="G7082" s="9" t="s">
        <v>1205</v>
      </c>
    </row>
    <row r="7083" spans="1:7" x14ac:dyDescent="0.25">
      <c r="F7083" s="8" t="s">
        <v>9</v>
      </c>
      <c r="G7083" s="8" t="s">
        <v>9</v>
      </c>
    </row>
    <row r="7084" spans="1:7" customFormat="1" x14ac:dyDescent="0.25">
      <c r="F7084" s="2"/>
      <c r="G7084" s="2"/>
    </row>
    <row r="7085" spans="1:7" customFormat="1" x14ac:dyDescent="0.25">
      <c r="A7085" t="s">
        <v>464</v>
      </c>
      <c r="B7085" t="s">
        <v>465</v>
      </c>
      <c r="D7085" t="s">
        <v>65</v>
      </c>
      <c r="E7085">
        <v>1</v>
      </c>
      <c r="F7085" s="2"/>
      <c r="G7085" s="2"/>
    </row>
    <row r="7086" spans="1:7" customFormat="1" x14ac:dyDescent="0.25">
      <c r="A7086" t="s">
        <v>466</v>
      </c>
      <c r="B7086" t="s">
        <v>467</v>
      </c>
      <c r="D7086" t="s">
        <v>65</v>
      </c>
      <c r="E7086">
        <v>1</v>
      </c>
      <c r="F7086" s="2">
        <v>1532</v>
      </c>
      <c r="G7086" s="2">
        <v>1532</v>
      </c>
    </row>
    <row r="7087" spans="1:7" customFormat="1" x14ac:dyDescent="0.25">
      <c r="A7087" t="s">
        <v>311</v>
      </c>
      <c r="B7087" t="s">
        <v>312</v>
      </c>
      <c r="D7087" t="s">
        <v>65</v>
      </c>
      <c r="E7087">
        <v>2.5000000000000001E-2</v>
      </c>
      <c r="F7087" s="2"/>
      <c r="G7087" s="2"/>
    </row>
    <row r="7088" spans="1:7" customFormat="1" x14ac:dyDescent="0.25">
      <c r="A7088" t="s">
        <v>315</v>
      </c>
      <c r="B7088" t="s">
        <v>316</v>
      </c>
      <c r="D7088" t="s">
        <v>79</v>
      </c>
      <c r="E7088" s="1">
        <v>390000</v>
      </c>
      <c r="F7088" s="2">
        <v>34.57</v>
      </c>
      <c r="G7088" s="2"/>
    </row>
    <row r="7089" spans="1:7" customFormat="1" x14ac:dyDescent="0.25">
      <c r="F7089" s="2"/>
      <c r="G7089" s="2"/>
    </row>
    <row r="7090" spans="1:7" x14ac:dyDescent="0.25">
      <c r="A7090" s="3"/>
      <c r="B7090" s="3"/>
      <c r="C7090" s="3"/>
      <c r="D7090" s="5" t="s">
        <v>31</v>
      </c>
      <c r="E7090" s="3"/>
      <c r="F7090" s="4"/>
      <c r="G7090" s="4">
        <v>1532</v>
      </c>
    </row>
    <row r="7091" spans="1:7" x14ac:dyDescent="0.25">
      <c r="A7091" s="3"/>
      <c r="B7091" s="3"/>
      <c r="C7091" s="3"/>
      <c r="D7091" s="5" t="s">
        <v>34</v>
      </c>
      <c r="E7091" s="3"/>
      <c r="F7091" s="4"/>
      <c r="G7091" s="4">
        <v>34.57</v>
      </c>
    </row>
    <row r="7092" spans="1:7" customFormat="1" x14ac:dyDescent="0.25">
      <c r="F7092" s="2"/>
      <c r="G7092" s="2"/>
    </row>
    <row r="7093" spans="1:7" x14ac:dyDescent="0.25">
      <c r="A7093" s="3"/>
      <c r="B7093" s="5"/>
      <c r="C7093" s="5"/>
      <c r="D7093" s="5" t="s">
        <v>35</v>
      </c>
      <c r="E7093" s="3"/>
      <c r="F7093" s="4"/>
      <c r="G7093" s="4">
        <v>1566.57</v>
      </c>
    </row>
    <row r="7094" spans="1:7" x14ac:dyDescent="0.25">
      <c r="A7094" s="3"/>
      <c r="B7094" s="5"/>
      <c r="C7094" s="5"/>
      <c r="D7094" s="5" t="s">
        <v>36</v>
      </c>
      <c r="E7094" s="3"/>
      <c r="F7094" s="4"/>
      <c r="G7094" s="4">
        <v>21430677.600000001</v>
      </c>
    </row>
    <row r="7095" spans="1:7" x14ac:dyDescent="0.25">
      <c r="A7095" s="6" t="s">
        <v>1123</v>
      </c>
      <c r="B7095" s="6" t="s">
        <v>475</v>
      </c>
      <c r="C7095" s="6"/>
      <c r="D7095" s="6" t="s">
        <v>65</v>
      </c>
      <c r="E7095" s="7">
        <v>13680</v>
      </c>
      <c r="F7095" s="7"/>
      <c r="G7095" s="7"/>
    </row>
    <row r="7096" spans="1:7" customFormat="1" x14ac:dyDescent="0.25">
      <c r="F7096" s="2"/>
      <c r="G7096" s="2"/>
    </row>
    <row r="7097" spans="1:7" x14ac:dyDescent="0.25">
      <c r="A7097" s="3"/>
      <c r="B7097" s="3"/>
      <c r="C7097" s="3"/>
      <c r="D7097" s="3"/>
      <c r="E7097" s="3"/>
      <c r="F7097" s="4"/>
      <c r="G7097" s="4"/>
    </row>
    <row r="7098" spans="1:7" x14ac:dyDescent="0.25">
      <c r="A7098" s="12" t="s">
        <v>5</v>
      </c>
      <c r="B7098" s="12" t="s">
        <v>6</v>
      </c>
      <c r="C7098" s="12"/>
      <c r="D7098" s="8" t="s">
        <v>7</v>
      </c>
      <c r="E7098" s="8" t="s">
        <v>8</v>
      </c>
      <c r="F7098" s="9" t="s">
        <v>4</v>
      </c>
      <c r="G7098" s="9" t="s">
        <v>1205</v>
      </c>
    </row>
    <row r="7099" spans="1:7" x14ac:dyDescent="0.25">
      <c r="F7099" s="8" t="s">
        <v>9</v>
      </c>
      <c r="G7099" s="8" t="s">
        <v>9</v>
      </c>
    </row>
    <row r="7100" spans="1:7" customFormat="1" x14ac:dyDescent="0.25">
      <c r="F7100" s="2"/>
      <c r="G7100" s="2"/>
    </row>
    <row r="7101" spans="1:7" customFormat="1" x14ac:dyDescent="0.25">
      <c r="A7101" t="s">
        <v>470</v>
      </c>
      <c r="B7101" t="s">
        <v>471</v>
      </c>
      <c r="D7101" t="s">
        <v>65</v>
      </c>
      <c r="E7101">
        <v>1</v>
      </c>
      <c r="F7101" s="2"/>
      <c r="G7101" s="2"/>
    </row>
    <row r="7102" spans="1:7" customFormat="1" x14ac:dyDescent="0.25">
      <c r="A7102" t="s">
        <v>304</v>
      </c>
      <c r="B7102" t="s">
        <v>305</v>
      </c>
      <c r="D7102" t="s">
        <v>14</v>
      </c>
      <c r="E7102">
        <v>7.4999999999999997E-2</v>
      </c>
      <c r="F7102" s="2"/>
      <c r="G7102" s="2"/>
    </row>
    <row r="7103" spans="1:7" customFormat="1" x14ac:dyDescent="0.25">
      <c r="A7103" t="s">
        <v>306</v>
      </c>
      <c r="B7103" t="s">
        <v>305</v>
      </c>
      <c r="D7103" t="s">
        <v>14</v>
      </c>
      <c r="E7103">
        <v>7.4999999999999997E-2</v>
      </c>
      <c r="F7103" s="2">
        <v>6383</v>
      </c>
      <c r="G7103" s="2">
        <v>478.73</v>
      </c>
    </row>
    <row r="7104" spans="1:7" customFormat="1" x14ac:dyDescent="0.25">
      <c r="A7104" t="s">
        <v>54</v>
      </c>
      <c r="B7104" t="s">
        <v>55</v>
      </c>
      <c r="D7104" t="s">
        <v>56</v>
      </c>
      <c r="E7104">
        <v>7.4999999999999997E-2</v>
      </c>
      <c r="F7104" s="2">
        <v>1543.99</v>
      </c>
      <c r="G7104" s="2">
        <v>115.8</v>
      </c>
    </row>
    <row r="7105" spans="1:7" customFormat="1" x14ac:dyDescent="0.25">
      <c r="A7105" t="s">
        <v>307</v>
      </c>
      <c r="B7105" t="s">
        <v>308</v>
      </c>
      <c r="D7105" t="s">
        <v>246</v>
      </c>
      <c r="E7105">
        <v>5.0000000000000001E-3</v>
      </c>
      <c r="F7105" s="2"/>
      <c r="G7105" s="2"/>
    </row>
    <row r="7106" spans="1:7" customFormat="1" x14ac:dyDescent="0.25">
      <c r="A7106" t="s">
        <v>247</v>
      </c>
      <c r="B7106" t="s">
        <v>248</v>
      </c>
      <c r="D7106" t="s">
        <v>14</v>
      </c>
      <c r="E7106">
        <v>1E-3</v>
      </c>
      <c r="F7106" s="2"/>
      <c r="G7106" s="2"/>
    </row>
    <row r="7107" spans="1:7" customFormat="1" x14ac:dyDescent="0.25">
      <c r="A7107" t="s">
        <v>249</v>
      </c>
      <c r="B7107" t="s">
        <v>248</v>
      </c>
      <c r="D7107" t="s">
        <v>14</v>
      </c>
      <c r="E7107">
        <v>1E-3</v>
      </c>
      <c r="F7107" s="2">
        <v>5418</v>
      </c>
      <c r="G7107" s="2">
        <v>5.42</v>
      </c>
    </row>
    <row r="7108" spans="1:7" customFormat="1" x14ac:dyDescent="0.25">
      <c r="A7108" t="s">
        <v>54</v>
      </c>
      <c r="B7108" t="s">
        <v>55</v>
      </c>
      <c r="D7108" t="s">
        <v>56</v>
      </c>
      <c r="E7108">
        <v>1E-3</v>
      </c>
      <c r="F7108" s="2">
        <v>1543.99</v>
      </c>
      <c r="G7108" s="2">
        <v>1.54</v>
      </c>
    </row>
    <row r="7109" spans="1:7" customFormat="1" x14ac:dyDescent="0.25">
      <c r="A7109" t="s">
        <v>279</v>
      </c>
      <c r="B7109" t="s">
        <v>280</v>
      </c>
      <c r="D7109" t="s">
        <v>88</v>
      </c>
      <c r="E7109" s="1">
        <v>2912</v>
      </c>
      <c r="F7109" s="2">
        <v>0.32</v>
      </c>
      <c r="G7109" s="2"/>
    </row>
    <row r="7110" spans="1:7" customFormat="1" x14ac:dyDescent="0.25">
      <c r="A7110" t="s">
        <v>290</v>
      </c>
      <c r="B7110" t="s">
        <v>291</v>
      </c>
      <c r="D7110" t="s">
        <v>65</v>
      </c>
      <c r="E7110">
        <v>1.6E-2</v>
      </c>
      <c r="F7110" s="2">
        <v>300</v>
      </c>
      <c r="G7110" s="2">
        <v>4.7300000000000004</v>
      </c>
    </row>
    <row r="7111" spans="1:7" customFormat="1" x14ac:dyDescent="0.25">
      <c r="A7111" t="s">
        <v>313</v>
      </c>
      <c r="B7111" t="s">
        <v>314</v>
      </c>
      <c r="D7111" t="s">
        <v>65</v>
      </c>
      <c r="E7111">
        <v>1.05</v>
      </c>
      <c r="F7111" s="2">
        <v>50</v>
      </c>
      <c r="G7111" s="2">
        <v>52.5</v>
      </c>
    </row>
    <row r="7112" spans="1:7" customFormat="1" x14ac:dyDescent="0.25">
      <c r="F7112" s="2"/>
      <c r="G7112" s="2"/>
    </row>
    <row r="7113" spans="1:7" x14ac:dyDescent="0.25">
      <c r="A7113" s="3"/>
      <c r="B7113" s="3"/>
      <c r="C7113" s="3"/>
      <c r="D7113" s="5" t="s">
        <v>31</v>
      </c>
      <c r="E7113" s="3"/>
      <c r="F7113" s="4"/>
      <c r="G7113" s="4">
        <v>57.55</v>
      </c>
    </row>
    <row r="7114" spans="1:7" x14ac:dyDescent="0.25">
      <c r="A7114" s="3"/>
      <c r="B7114" s="3"/>
      <c r="C7114" s="3"/>
      <c r="D7114" s="5" t="s">
        <v>32</v>
      </c>
      <c r="E7114" s="3"/>
      <c r="F7114" s="4"/>
      <c r="G7114" s="4">
        <v>484.15</v>
      </c>
    </row>
    <row r="7115" spans="1:7" x14ac:dyDescent="0.25">
      <c r="A7115" s="3"/>
      <c r="B7115" s="3"/>
      <c r="C7115" s="3"/>
      <c r="D7115" s="5" t="s">
        <v>33</v>
      </c>
      <c r="E7115" s="3"/>
      <c r="F7115" s="4"/>
      <c r="G7115" s="4">
        <v>117.34</v>
      </c>
    </row>
    <row r="7116" spans="1:7" customFormat="1" x14ac:dyDescent="0.25">
      <c r="F7116" s="2"/>
      <c r="G7116" s="2"/>
    </row>
    <row r="7117" spans="1:7" x14ac:dyDescent="0.25">
      <c r="A7117" s="3"/>
      <c r="B7117" s="5"/>
      <c r="C7117" s="5"/>
      <c r="D7117" s="5" t="s">
        <v>35</v>
      </c>
      <c r="E7117" s="3"/>
      <c r="F7117" s="4"/>
      <c r="G7117" s="4">
        <v>657.29</v>
      </c>
    </row>
    <row r="7118" spans="1:7" x14ac:dyDescent="0.25">
      <c r="A7118" s="3"/>
      <c r="B7118" s="5"/>
      <c r="C7118" s="5"/>
      <c r="D7118" s="5" t="s">
        <v>36</v>
      </c>
      <c r="E7118" s="3"/>
      <c r="F7118" s="4"/>
      <c r="G7118" s="4">
        <v>8991727.1999999993</v>
      </c>
    </row>
    <row r="7119" spans="1:7" x14ac:dyDescent="0.25">
      <c r="A7119" s="6" t="s">
        <v>1124</v>
      </c>
      <c r="B7119" s="6" t="s">
        <v>579</v>
      </c>
      <c r="C7119" s="6"/>
      <c r="D7119" s="6" t="s">
        <v>88</v>
      </c>
      <c r="E7119" s="7">
        <v>547</v>
      </c>
      <c r="F7119" s="7"/>
      <c r="G7119" s="7"/>
    </row>
    <row r="7120" spans="1:7" customFormat="1" x14ac:dyDescent="0.25">
      <c r="F7120" s="2"/>
      <c r="G7120" s="2"/>
    </row>
    <row r="7121" spans="1:7" x14ac:dyDescent="0.25">
      <c r="A7121" s="3"/>
      <c r="B7121" s="3"/>
      <c r="C7121" s="3"/>
      <c r="D7121" s="3"/>
      <c r="E7121" s="3"/>
      <c r="F7121" s="4"/>
      <c r="G7121" s="4"/>
    </row>
    <row r="7122" spans="1:7" x14ac:dyDescent="0.25">
      <c r="A7122" s="12" t="s">
        <v>5</v>
      </c>
      <c r="B7122" s="12" t="s">
        <v>6</v>
      </c>
      <c r="C7122" s="12"/>
      <c r="D7122" s="8" t="s">
        <v>7</v>
      </c>
      <c r="E7122" s="8" t="s">
        <v>8</v>
      </c>
      <c r="F7122" s="9" t="s">
        <v>4</v>
      </c>
      <c r="G7122" s="9" t="s">
        <v>1205</v>
      </c>
    </row>
    <row r="7123" spans="1:7" x14ac:dyDescent="0.25">
      <c r="F7123" s="8" t="s">
        <v>9</v>
      </c>
      <c r="G7123" s="8" t="s">
        <v>9</v>
      </c>
    </row>
    <row r="7124" spans="1:7" customFormat="1" x14ac:dyDescent="0.25">
      <c r="F7124" s="2"/>
      <c r="G7124" s="2"/>
    </row>
    <row r="7125" spans="1:7" customFormat="1" x14ac:dyDescent="0.25">
      <c r="F7125" s="2"/>
      <c r="G7125" s="2"/>
    </row>
    <row r="7126" spans="1:7" customFormat="1" x14ac:dyDescent="0.25">
      <c r="F7126" s="2"/>
      <c r="G7126" s="2"/>
    </row>
    <row r="7127" spans="1:7" x14ac:dyDescent="0.25">
      <c r="A7127" s="3"/>
      <c r="B7127" s="5"/>
      <c r="C7127" s="5"/>
      <c r="D7127" s="5" t="s">
        <v>35</v>
      </c>
      <c r="E7127" s="3"/>
      <c r="F7127" s="4"/>
      <c r="G7127" s="4">
        <v>0</v>
      </c>
    </row>
    <row r="7128" spans="1:7" x14ac:dyDescent="0.25">
      <c r="A7128" s="3"/>
      <c r="B7128" s="5"/>
      <c r="C7128" s="5"/>
      <c r="D7128" s="5" t="s">
        <v>36</v>
      </c>
      <c r="E7128" s="3"/>
      <c r="F7128" s="4"/>
      <c r="G7128" s="4">
        <v>0</v>
      </c>
    </row>
    <row r="7129" spans="1:7" x14ac:dyDescent="0.25">
      <c r="A7129" s="6" t="s">
        <v>1125</v>
      </c>
      <c r="B7129" s="6" t="s">
        <v>1126</v>
      </c>
      <c r="C7129" s="6"/>
      <c r="D7129" s="6" t="s">
        <v>88</v>
      </c>
      <c r="E7129" s="7">
        <v>280</v>
      </c>
      <c r="F7129" s="7"/>
      <c r="G7129" s="7"/>
    </row>
    <row r="7130" spans="1:7" customFormat="1" x14ac:dyDescent="0.25">
      <c r="F7130" s="2"/>
      <c r="G7130" s="2"/>
    </row>
    <row r="7131" spans="1:7" x14ac:dyDescent="0.25">
      <c r="A7131" s="3"/>
      <c r="B7131" s="3"/>
      <c r="C7131" s="3"/>
      <c r="D7131" s="3"/>
      <c r="E7131" s="3"/>
      <c r="F7131" s="4"/>
      <c r="G7131" s="4"/>
    </row>
    <row r="7132" spans="1:7" x14ac:dyDescent="0.25">
      <c r="A7132" s="12" t="s">
        <v>5</v>
      </c>
      <c r="B7132" s="12" t="s">
        <v>6</v>
      </c>
      <c r="C7132" s="12"/>
      <c r="D7132" s="8" t="s">
        <v>7</v>
      </c>
      <c r="E7132" s="8" t="s">
        <v>8</v>
      </c>
      <c r="F7132" s="9" t="s">
        <v>4</v>
      </c>
      <c r="G7132" s="9" t="s">
        <v>1205</v>
      </c>
    </row>
    <row r="7133" spans="1:7" x14ac:dyDescent="0.25">
      <c r="F7133" s="8" t="s">
        <v>9</v>
      </c>
      <c r="G7133" s="8" t="s">
        <v>9</v>
      </c>
    </row>
    <row r="7134" spans="1:7" customFormat="1" x14ac:dyDescent="0.25">
      <c r="F7134" s="2"/>
      <c r="G7134" s="2"/>
    </row>
    <row r="7135" spans="1:7" customFormat="1" x14ac:dyDescent="0.25">
      <c r="A7135" t="s">
        <v>335</v>
      </c>
      <c r="B7135" t="s">
        <v>336</v>
      </c>
      <c r="D7135" t="s">
        <v>3</v>
      </c>
      <c r="E7135">
        <v>0.2</v>
      </c>
      <c r="F7135" s="2"/>
      <c r="G7135" s="2"/>
    </row>
    <row r="7136" spans="1:7" customFormat="1" x14ac:dyDescent="0.25">
      <c r="A7136" t="s">
        <v>50</v>
      </c>
      <c r="B7136" t="s">
        <v>51</v>
      </c>
      <c r="D7136" t="s">
        <v>14</v>
      </c>
      <c r="E7136">
        <v>1.1000000000000001</v>
      </c>
      <c r="F7136" s="2"/>
      <c r="G7136" s="2"/>
    </row>
    <row r="7137" spans="1:7" customFormat="1" x14ac:dyDescent="0.25">
      <c r="A7137" t="s">
        <v>52</v>
      </c>
      <c r="B7137" t="s">
        <v>53</v>
      </c>
      <c r="D7137" t="s">
        <v>14</v>
      </c>
      <c r="E7137">
        <v>1.1000000000000001</v>
      </c>
      <c r="F7137" s="2">
        <v>5418</v>
      </c>
      <c r="G7137" s="2">
        <v>5959.8</v>
      </c>
    </row>
    <row r="7138" spans="1:7" customFormat="1" x14ac:dyDescent="0.25">
      <c r="A7138" t="s">
        <v>54</v>
      </c>
      <c r="B7138" t="s">
        <v>55</v>
      </c>
      <c r="D7138" t="s">
        <v>56</v>
      </c>
      <c r="E7138">
        <v>1.1000000000000001</v>
      </c>
      <c r="F7138" s="2">
        <v>1543.99</v>
      </c>
      <c r="G7138" s="2">
        <v>1698.39</v>
      </c>
    </row>
    <row r="7139" spans="1:7" customFormat="1" x14ac:dyDescent="0.25">
      <c r="A7139" t="s">
        <v>337</v>
      </c>
      <c r="B7139" t="s">
        <v>338</v>
      </c>
      <c r="D7139" t="s">
        <v>18</v>
      </c>
      <c r="E7139">
        <v>0.75</v>
      </c>
      <c r="F7139" s="2">
        <v>3500</v>
      </c>
      <c r="G7139" s="2">
        <v>2625</v>
      </c>
    </row>
    <row r="7140" spans="1:7" customFormat="1" x14ac:dyDescent="0.25">
      <c r="A7140" t="s">
        <v>339</v>
      </c>
      <c r="B7140" t="s">
        <v>340</v>
      </c>
      <c r="D7140" t="s">
        <v>18</v>
      </c>
      <c r="E7140">
        <v>1</v>
      </c>
      <c r="F7140" s="2">
        <v>1500</v>
      </c>
      <c r="G7140" s="2">
        <v>1500</v>
      </c>
    </row>
    <row r="7141" spans="1:7" customFormat="1" x14ac:dyDescent="0.25">
      <c r="A7141" t="s">
        <v>21</v>
      </c>
      <c r="B7141" t="s">
        <v>22</v>
      </c>
      <c r="D7141" t="s">
        <v>23</v>
      </c>
      <c r="E7141">
        <v>0.8</v>
      </c>
      <c r="F7141" s="2">
        <v>600</v>
      </c>
      <c r="G7141" s="2">
        <v>480</v>
      </c>
    </row>
    <row r="7142" spans="1:7" customFormat="1" x14ac:dyDescent="0.25">
      <c r="F7142" s="2"/>
      <c r="G7142" s="2"/>
    </row>
    <row r="7143" spans="1:7" x14ac:dyDescent="0.25">
      <c r="A7143" s="3"/>
      <c r="B7143" s="3"/>
      <c r="C7143" s="3"/>
      <c r="D7143" s="5" t="s">
        <v>31</v>
      </c>
      <c r="E7143" s="3"/>
      <c r="F7143" s="4"/>
      <c r="G7143" s="4">
        <v>480</v>
      </c>
    </row>
    <row r="7144" spans="1:7" x14ac:dyDescent="0.25">
      <c r="A7144" s="3"/>
      <c r="B7144" s="3"/>
      <c r="C7144" s="3"/>
      <c r="D7144" s="5" t="s">
        <v>32</v>
      </c>
      <c r="E7144" s="3"/>
      <c r="F7144" s="4"/>
      <c r="G7144" s="4">
        <v>5959.8</v>
      </c>
    </row>
    <row r="7145" spans="1:7" x14ac:dyDescent="0.25">
      <c r="A7145" s="3"/>
      <c r="B7145" s="3"/>
      <c r="C7145" s="3"/>
      <c r="D7145" s="5" t="s">
        <v>33</v>
      </c>
      <c r="E7145" s="3"/>
      <c r="F7145" s="4"/>
      <c r="G7145" s="4">
        <v>5823.39</v>
      </c>
    </row>
    <row r="7146" spans="1:7" customFormat="1" x14ac:dyDescent="0.25">
      <c r="F7146" s="2"/>
      <c r="G7146" s="2"/>
    </row>
    <row r="7147" spans="1:7" x14ac:dyDescent="0.25">
      <c r="A7147" s="3"/>
      <c r="B7147" s="5"/>
      <c r="C7147" s="5"/>
      <c r="D7147" s="5" t="s">
        <v>35</v>
      </c>
      <c r="E7147" s="3"/>
      <c r="F7147" s="4"/>
      <c r="G7147" s="4">
        <v>12263.19</v>
      </c>
    </row>
    <row r="7148" spans="1:7" x14ac:dyDescent="0.25">
      <c r="A7148" s="3"/>
      <c r="B7148" s="5"/>
      <c r="C7148" s="5"/>
      <c r="D7148" s="5" t="s">
        <v>36</v>
      </c>
      <c r="E7148" s="3"/>
      <c r="F7148" s="4"/>
      <c r="G7148" s="4">
        <v>3433693.2</v>
      </c>
    </row>
    <row r="7149" spans="1:7" x14ac:dyDescent="0.25">
      <c r="A7149" s="6" t="s">
        <v>1127</v>
      </c>
      <c r="B7149" s="6" t="s">
        <v>1128</v>
      </c>
      <c r="C7149" s="6"/>
      <c r="D7149" s="6" t="s">
        <v>88</v>
      </c>
      <c r="E7149" s="7">
        <v>380</v>
      </c>
      <c r="F7149" s="7"/>
      <c r="G7149" s="7"/>
    </row>
    <row r="7150" spans="1:7" customFormat="1" x14ac:dyDescent="0.25">
      <c r="F7150" s="2"/>
      <c r="G7150" s="2"/>
    </row>
    <row r="7151" spans="1:7" x14ac:dyDescent="0.25">
      <c r="A7151" s="3"/>
      <c r="B7151" s="3"/>
      <c r="C7151" s="3"/>
      <c r="D7151" s="3"/>
      <c r="E7151" s="3"/>
      <c r="F7151" s="4"/>
      <c r="G7151" s="4"/>
    </row>
    <row r="7152" spans="1:7" x14ac:dyDescent="0.25">
      <c r="A7152" s="12" t="s">
        <v>5</v>
      </c>
      <c r="B7152" s="12" t="s">
        <v>6</v>
      </c>
      <c r="C7152" s="12"/>
      <c r="D7152" s="8" t="s">
        <v>7</v>
      </c>
      <c r="E7152" s="8" t="s">
        <v>8</v>
      </c>
      <c r="F7152" s="9" t="s">
        <v>4</v>
      </c>
      <c r="G7152" s="9" t="s">
        <v>1205</v>
      </c>
    </row>
    <row r="7153" spans="1:7" x14ac:dyDescent="0.25">
      <c r="F7153" s="8" t="s">
        <v>9</v>
      </c>
      <c r="G7153" s="8" t="s">
        <v>9</v>
      </c>
    </row>
    <row r="7154" spans="1:7" customFormat="1" x14ac:dyDescent="0.25">
      <c r="F7154" s="2"/>
      <c r="G7154" s="2"/>
    </row>
    <row r="7155" spans="1:7" customFormat="1" x14ac:dyDescent="0.25">
      <c r="A7155" t="s">
        <v>1129</v>
      </c>
      <c r="B7155" t="s">
        <v>1128</v>
      </c>
      <c r="D7155" t="s">
        <v>88</v>
      </c>
      <c r="E7155">
        <v>1</v>
      </c>
      <c r="F7155" s="2"/>
      <c r="G7155" s="2"/>
    </row>
    <row r="7156" spans="1:7" customFormat="1" x14ac:dyDescent="0.25">
      <c r="A7156" t="s">
        <v>50</v>
      </c>
      <c r="B7156" t="s">
        <v>51</v>
      </c>
      <c r="D7156" t="s">
        <v>14</v>
      </c>
      <c r="E7156">
        <v>1.1000000000000001</v>
      </c>
      <c r="F7156" s="2"/>
      <c r="G7156" s="2"/>
    </row>
    <row r="7157" spans="1:7" customFormat="1" x14ac:dyDescent="0.25">
      <c r="A7157" t="s">
        <v>52</v>
      </c>
      <c r="B7157" t="s">
        <v>53</v>
      </c>
      <c r="D7157" t="s">
        <v>14</v>
      </c>
      <c r="E7157">
        <v>1.1000000000000001</v>
      </c>
      <c r="F7157" s="2">
        <v>5418</v>
      </c>
      <c r="G7157" s="2">
        <v>5959.8</v>
      </c>
    </row>
    <row r="7158" spans="1:7" customFormat="1" x14ac:dyDescent="0.25">
      <c r="A7158" t="s">
        <v>54</v>
      </c>
      <c r="B7158" t="s">
        <v>55</v>
      </c>
      <c r="D7158" t="s">
        <v>56</v>
      </c>
      <c r="E7158">
        <v>1.1000000000000001</v>
      </c>
      <c r="F7158" s="2">
        <v>1543.99</v>
      </c>
      <c r="G7158" s="2">
        <v>1698.39</v>
      </c>
    </row>
    <row r="7159" spans="1:7" customFormat="1" x14ac:dyDescent="0.25">
      <c r="F7159" s="2"/>
      <c r="G7159" s="2"/>
    </row>
    <row r="7160" spans="1:7" x14ac:dyDescent="0.25">
      <c r="A7160" s="3"/>
      <c r="B7160" s="3"/>
      <c r="C7160" s="3"/>
      <c r="D7160" s="5" t="s">
        <v>32</v>
      </c>
      <c r="E7160" s="3"/>
      <c r="F7160" s="4"/>
      <c r="G7160" s="4">
        <v>5959.8</v>
      </c>
    </row>
    <row r="7161" spans="1:7" x14ac:dyDescent="0.25">
      <c r="A7161" s="3"/>
      <c r="B7161" s="3"/>
      <c r="C7161" s="3"/>
      <c r="D7161" s="5" t="s">
        <v>33</v>
      </c>
      <c r="E7161" s="3"/>
      <c r="F7161" s="4"/>
      <c r="G7161" s="4">
        <v>1698.39</v>
      </c>
    </row>
    <row r="7162" spans="1:7" customFormat="1" x14ac:dyDescent="0.25">
      <c r="F7162" s="2"/>
      <c r="G7162" s="2"/>
    </row>
    <row r="7163" spans="1:7" x14ac:dyDescent="0.25">
      <c r="A7163" s="3"/>
      <c r="B7163" s="5"/>
      <c r="C7163" s="5"/>
      <c r="D7163" s="5" t="s">
        <v>35</v>
      </c>
      <c r="E7163" s="3"/>
      <c r="F7163" s="4"/>
      <c r="G7163" s="4">
        <v>7658.19</v>
      </c>
    </row>
    <row r="7164" spans="1:7" x14ac:dyDescent="0.25">
      <c r="A7164" s="3"/>
      <c r="B7164" s="5"/>
      <c r="C7164" s="5"/>
      <c r="D7164" s="5" t="s">
        <v>36</v>
      </c>
      <c r="E7164" s="3"/>
      <c r="F7164" s="4"/>
      <c r="G7164" s="4">
        <v>2910112.2</v>
      </c>
    </row>
    <row r="7165" spans="1:7" x14ac:dyDescent="0.25">
      <c r="A7165" s="6" t="s">
        <v>1130</v>
      </c>
      <c r="B7165" s="6" t="s">
        <v>1131</v>
      </c>
      <c r="C7165" s="6"/>
      <c r="D7165" s="6" t="s">
        <v>88</v>
      </c>
      <c r="E7165" s="7">
        <v>550</v>
      </c>
      <c r="F7165" s="7"/>
      <c r="G7165" s="7"/>
    </row>
    <row r="7166" spans="1:7" customFormat="1" x14ac:dyDescent="0.25">
      <c r="F7166" s="2"/>
      <c r="G7166" s="2"/>
    </row>
    <row r="7167" spans="1:7" x14ac:dyDescent="0.25">
      <c r="A7167" s="3"/>
      <c r="B7167" s="3"/>
      <c r="C7167" s="3"/>
      <c r="D7167" s="3"/>
      <c r="E7167" s="3"/>
      <c r="F7167" s="4"/>
      <c r="G7167" s="4"/>
    </row>
    <row r="7168" spans="1:7" x14ac:dyDescent="0.25">
      <c r="A7168" s="12" t="s">
        <v>5</v>
      </c>
      <c r="B7168" s="12" t="s">
        <v>6</v>
      </c>
      <c r="C7168" s="12"/>
      <c r="D7168" s="8" t="s">
        <v>7</v>
      </c>
      <c r="E7168" s="8" t="s">
        <v>8</v>
      </c>
      <c r="F7168" s="9" t="s">
        <v>4</v>
      </c>
      <c r="G7168" s="9" t="s">
        <v>1205</v>
      </c>
    </row>
    <row r="7169" spans="1:7" x14ac:dyDescent="0.25">
      <c r="F7169" s="8" t="s">
        <v>9</v>
      </c>
      <c r="G7169" s="8" t="s">
        <v>9</v>
      </c>
    </row>
    <row r="7170" spans="1:7" customFormat="1" x14ac:dyDescent="0.25">
      <c r="F7170" s="2"/>
      <c r="G7170" s="2"/>
    </row>
    <row r="7171" spans="1:7" customFormat="1" x14ac:dyDescent="0.25">
      <c r="A7171" t="s">
        <v>619</v>
      </c>
      <c r="B7171" t="s">
        <v>620</v>
      </c>
      <c r="D7171" t="s">
        <v>59</v>
      </c>
      <c r="E7171">
        <v>1</v>
      </c>
      <c r="F7171" s="2"/>
      <c r="G7171" s="2"/>
    </row>
    <row r="7172" spans="1:7" customFormat="1" x14ac:dyDescent="0.25">
      <c r="A7172" t="s">
        <v>111</v>
      </c>
      <c r="B7172" t="s">
        <v>112</v>
      </c>
      <c r="D7172" t="s">
        <v>14</v>
      </c>
      <c r="E7172">
        <v>1</v>
      </c>
      <c r="F7172" s="2"/>
      <c r="G7172" s="2"/>
    </row>
    <row r="7173" spans="1:7" customFormat="1" x14ac:dyDescent="0.25">
      <c r="A7173" t="s">
        <v>113</v>
      </c>
      <c r="B7173" t="s">
        <v>114</v>
      </c>
      <c r="D7173" t="s">
        <v>14</v>
      </c>
      <c r="E7173">
        <v>1</v>
      </c>
      <c r="F7173" s="2">
        <v>5418</v>
      </c>
      <c r="G7173" s="2">
        <v>5418</v>
      </c>
    </row>
    <row r="7174" spans="1:7" customFormat="1" x14ac:dyDescent="0.25">
      <c r="A7174" t="s">
        <v>54</v>
      </c>
      <c r="B7174" t="s">
        <v>55</v>
      </c>
      <c r="D7174" t="s">
        <v>56</v>
      </c>
      <c r="E7174">
        <v>1</v>
      </c>
      <c r="F7174" s="2">
        <v>1543.99</v>
      </c>
      <c r="G7174" s="2">
        <v>1543.99</v>
      </c>
    </row>
    <row r="7175" spans="1:7" customFormat="1" x14ac:dyDescent="0.25">
      <c r="A7175" t="s">
        <v>621</v>
      </c>
      <c r="B7175" t="s">
        <v>622</v>
      </c>
      <c r="D7175" t="s">
        <v>88</v>
      </c>
      <c r="E7175">
        <v>1</v>
      </c>
      <c r="F7175" s="2">
        <v>4550</v>
      </c>
      <c r="G7175" s="2">
        <v>4550</v>
      </c>
    </row>
    <row r="7176" spans="1:7" customFormat="1" x14ac:dyDescent="0.25">
      <c r="A7176" t="s">
        <v>623</v>
      </c>
      <c r="B7176" t="s">
        <v>614</v>
      </c>
      <c r="D7176" t="s">
        <v>30</v>
      </c>
      <c r="E7176">
        <v>1</v>
      </c>
      <c r="F7176" s="2">
        <v>950</v>
      </c>
      <c r="G7176" s="2">
        <v>950</v>
      </c>
    </row>
    <row r="7177" spans="1:7" customFormat="1" x14ac:dyDescent="0.25">
      <c r="A7177" t="s">
        <v>615</v>
      </c>
      <c r="B7177" t="s">
        <v>616</v>
      </c>
      <c r="D7177" t="s">
        <v>76</v>
      </c>
      <c r="E7177">
        <v>1E-3</v>
      </c>
      <c r="F7177" s="2">
        <v>390000</v>
      </c>
      <c r="G7177" s="2">
        <v>347.97</v>
      </c>
    </row>
    <row r="7178" spans="1:7" customFormat="1" x14ac:dyDescent="0.25">
      <c r="F7178" s="2"/>
      <c r="G7178" s="2"/>
    </row>
    <row r="7179" spans="1:7" x14ac:dyDescent="0.25">
      <c r="A7179" s="3"/>
      <c r="B7179" s="3"/>
      <c r="C7179" s="3"/>
      <c r="D7179" s="5" t="s">
        <v>31</v>
      </c>
      <c r="E7179" s="3"/>
      <c r="F7179" s="4"/>
      <c r="G7179" s="4">
        <v>5500</v>
      </c>
    </row>
    <row r="7180" spans="1:7" x14ac:dyDescent="0.25">
      <c r="A7180" s="3"/>
      <c r="B7180" s="3"/>
      <c r="C7180" s="3"/>
      <c r="D7180" s="5" t="s">
        <v>32</v>
      </c>
      <c r="E7180" s="3"/>
      <c r="F7180" s="4"/>
      <c r="G7180" s="4">
        <v>5418</v>
      </c>
    </row>
    <row r="7181" spans="1:7" x14ac:dyDescent="0.25">
      <c r="A7181" s="3"/>
      <c r="B7181" s="3"/>
      <c r="C7181" s="3"/>
      <c r="D7181" s="5" t="s">
        <v>33</v>
      </c>
      <c r="E7181" s="3"/>
      <c r="F7181" s="4"/>
      <c r="G7181" s="4">
        <v>1543.99</v>
      </c>
    </row>
    <row r="7182" spans="1:7" x14ac:dyDescent="0.25">
      <c r="A7182" s="3"/>
      <c r="B7182" s="3"/>
      <c r="C7182" s="3"/>
      <c r="D7182" s="5" t="s">
        <v>34</v>
      </c>
      <c r="E7182" s="3"/>
      <c r="F7182" s="4"/>
      <c r="G7182" s="4">
        <v>347.97</v>
      </c>
    </row>
    <row r="7183" spans="1:7" customFormat="1" x14ac:dyDescent="0.25">
      <c r="F7183" s="2"/>
      <c r="G7183" s="2"/>
    </row>
    <row r="7184" spans="1:7" x14ac:dyDescent="0.25">
      <c r="A7184" s="3"/>
      <c r="B7184" s="5"/>
      <c r="C7184" s="5"/>
      <c r="D7184" s="5" t="s">
        <v>35</v>
      </c>
      <c r="E7184" s="3"/>
      <c r="F7184" s="4"/>
      <c r="G7184" s="4">
        <v>12809.96</v>
      </c>
    </row>
    <row r="7185" spans="1:7" x14ac:dyDescent="0.25">
      <c r="A7185" s="3"/>
      <c r="B7185" s="5"/>
      <c r="C7185" s="5"/>
      <c r="D7185" s="5" t="s">
        <v>36</v>
      </c>
      <c r="E7185" s="3"/>
      <c r="F7185" s="4"/>
      <c r="G7185" s="4">
        <v>7045478</v>
      </c>
    </row>
    <row r="7186" spans="1:7" x14ac:dyDescent="0.25">
      <c r="A7186" s="6" t="s">
        <v>1132</v>
      </c>
      <c r="B7186" s="6" t="s">
        <v>1133</v>
      </c>
      <c r="C7186" s="6"/>
      <c r="D7186" s="6" t="s">
        <v>88</v>
      </c>
      <c r="E7186" s="7">
        <v>440</v>
      </c>
      <c r="F7186" s="7"/>
      <c r="G7186" s="7"/>
    </row>
    <row r="7187" spans="1:7" customFormat="1" x14ac:dyDescent="0.25">
      <c r="F7187" s="2"/>
      <c r="G7187" s="2"/>
    </row>
    <row r="7188" spans="1:7" x14ac:dyDescent="0.25">
      <c r="A7188" s="3"/>
      <c r="B7188" s="3"/>
      <c r="C7188" s="3"/>
      <c r="D7188" s="3"/>
      <c r="E7188" s="3"/>
      <c r="F7188" s="4"/>
      <c r="G7188" s="4"/>
    </row>
    <row r="7189" spans="1:7" x14ac:dyDescent="0.25">
      <c r="A7189" s="12" t="s">
        <v>5</v>
      </c>
      <c r="B7189" s="12" t="s">
        <v>6</v>
      </c>
      <c r="C7189" s="12"/>
      <c r="D7189" s="8" t="s">
        <v>7</v>
      </c>
      <c r="E7189" s="8" t="s">
        <v>8</v>
      </c>
      <c r="F7189" s="9" t="s">
        <v>4</v>
      </c>
      <c r="G7189" s="9" t="s">
        <v>1205</v>
      </c>
    </row>
    <row r="7190" spans="1:7" x14ac:dyDescent="0.25">
      <c r="F7190" s="8" t="s">
        <v>9</v>
      </c>
      <c r="G7190" s="8" t="s">
        <v>9</v>
      </c>
    </row>
    <row r="7191" spans="1:7" customFormat="1" x14ac:dyDescent="0.25">
      <c r="F7191" s="2"/>
      <c r="G7191" s="2"/>
    </row>
    <row r="7192" spans="1:7" customFormat="1" x14ac:dyDescent="0.25">
      <c r="A7192" t="s">
        <v>111</v>
      </c>
      <c r="B7192" t="s">
        <v>112</v>
      </c>
      <c r="D7192" t="s">
        <v>14</v>
      </c>
      <c r="E7192">
        <v>0.65</v>
      </c>
      <c r="F7192" s="2"/>
      <c r="G7192" s="2"/>
    </row>
    <row r="7193" spans="1:7" customFormat="1" x14ac:dyDescent="0.25">
      <c r="A7193" t="s">
        <v>113</v>
      </c>
      <c r="B7193" t="s">
        <v>114</v>
      </c>
      <c r="D7193" t="s">
        <v>14</v>
      </c>
      <c r="E7193">
        <v>0.65</v>
      </c>
      <c r="F7193" s="2">
        <v>5418</v>
      </c>
      <c r="G7193" s="2">
        <v>3521.7</v>
      </c>
    </row>
    <row r="7194" spans="1:7" customFormat="1" x14ac:dyDescent="0.25">
      <c r="A7194" t="s">
        <v>54</v>
      </c>
      <c r="B7194" t="s">
        <v>55</v>
      </c>
      <c r="D7194" t="s">
        <v>56</v>
      </c>
      <c r="E7194">
        <v>0.65</v>
      </c>
      <c r="F7194" s="2">
        <v>1543.99</v>
      </c>
      <c r="G7194" s="2">
        <v>1003.59</v>
      </c>
    </row>
    <row r="7195" spans="1:7" customFormat="1" x14ac:dyDescent="0.25">
      <c r="F7195" s="2"/>
      <c r="G7195" s="2"/>
    </row>
    <row r="7196" spans="1:7" x14ac:dyDescent="0.25">
      <c r="A7196" s="3"/>
      <c r="B7196" s="3"/>
      <c r="C7196" s="3"/>
      <c r="D7196" s="5" t="s">
        <v>32</v>
      </c>
      <c r="E7196" s="3"/>
      <c r="F7196" s="4"/>
      <c r="G7196" s="4">
        <v>3521.7</v>
      </c>
    </row>
    <row r="7197" spans="1:7" x14ac:dyDescent="0.25">
      <c r="A7197" s="3"/>
      <c r="B7197" s="3"/>
      <c r="C7197" s="3"/>
      <c r="D7197" s="5" t="s">
        <v>33</v>
      </c>
      <c r="E7197" s="3"/>
      <c r="F7197" s="4"/>
      <c r="G7197" s="4">
        <v>1003.59</v>
      </c>
    </row>
    <row r="7198" spans="1:7" customFormat="1" x14ac:dyDescent="0.25">
      <c r="F7198" s="2"/>
      <c r="G7198" s="2"/>
    </row>
    <row r="7199" spans="1:7" x14ac:dyDescent="0.25">
      <c r="A7199" s="3"/>
      <c r="B7199" s="5"/>
      <c r="C7199" s="5"/>
      <c r="D7199" s="5" t="s">
        <v>35</v>
      </c>
      <c r="E7199" s="3"/>
      <c r="F7199" s="4"/>
      <c r="G7199" s="4">
        <v>4525.29</v>
      </c>
    </row>
    <row r="7200" spans="1:7" x14ac:dyDescent="0.25">
      <c r="A7200" s="3"/>
      <c r="B7200" s="5"/>
      <c r="C7200" s="5"/>
      <c r="D7200" s="5" t="s">
        <v>36</v>
      </c>
      <c r="E7200" s="3"/>
      <c r="F7200" s="4"/>
      <c r="G7200" s="4">
        <v>1991127.6</v>
      </c>
    </row>
    <row r="7201" spans="1:7" x14ac:dyDescent="0.25">
      <c r="A7201" s="6" t="s">
        <v>1134</v>
      </c>
      <c r="B7201" s="6" t="s">
        <v>1135</v>
      </c>
      <c r="C7201" s="6"/>
      <c r="D7201" s="6" t="s">
        <v>65</v>
      </c>
      <c r="E7201" s="7">
        <v>8700</v>
      </c>
      <c r="F7201" s="7"/>
      <c r="G7201" s="7"/>
    </row>
    <row r="7202" spans="1:7" customFormat="1" x14ac:dyDescent="0.25">
      <c r="F7202" s="2"/>
      <c r="G7202" s="2"/>
    </row>
    <row r="7203" spans="1:7" x14ac:dyDescent="0.25">
      <c r="A7203" s="3"/>
      <c r="B7203" s="3"/>
      <c r="C7203" s="3"/>
      <c r="D7203" s="3"/>
      <c r="E7203" s="3"/>
      <c r="F7203" s="4"/>
      <c r="G7203" s="4"/>
    </row>
    <row r="7204" spans="1:7" x14ac:dyDescent="0.25">
      <c r="A7204" s="12" t="s">
        <v>5</v>
      </c>
      <c r="B7204" s="12" t="s">
        <v>6</v>
      </c>
      <c r="C7204" s="12"/>
      <c r="D7204" s="8" t="s">
        <v>7</v>
      </c>
      <c r="E7204" s="8" t="s">
        <v>8</v>
      </c>
      <c r="F7204" s="9" t="s">
        <v>4</v>
      </c>
      <c r="G7204" s="9" t="s">
        <v>1205</v>
      </c>
    </row>
    <row r="7205" spans="1:7" x14ac:dyDescent="0.25">
      <c r="F7205" s="8" t="s">
        <v>9</v>
      </c>
      <c r="G7205" s="8" t="s">
        <v>9</v>
      </c>
    </row>
    <row r="7206" spans="1:7" customFormat="1" x14ac:dyDescent="0.25">
      <c r="F7206" s="2"/>
      <c r="G7206" s="2"/>
    </row>
    <row r="7207" spans="1:7" customFormat="1" x14ac:dyDescent="0.25">
      <c r="A7207" t="s">
        <v>458</v>
      </c>
      <c r="B7207" t="s">
        <v>459</v>
      </c>
      <c r="D7207" t="s">
        <v>65</v>
      </c>
      <c r="E7207">
        <v>1</v>
      </c>
      <c r="F7207" s="2"/>
      <c r="G7207" s="2"/>
    </row>
    <row r="7208" spans="1:7" customFormat="1" x14ac:dyDescent="0.25">
      <c r="A7208" t="s">
        <v>304</v>
      </c>
      <c r="B7208" t="s">
        <v>305</v>
      </c>
      <c r="D7208" t="s">
        <v>14</v>
      </c>
      <c r="E7208">
        <v>0.05</v>
      </c>
      <c r="F7208" s="2"/>
      <c r="G7208" s="2"/>
    </row>
    <row r="7209" spans="1:7" customFormat="1" x14ac:dyDescent="0.25">
      <c r="A7209" t="s">
        <v>306</v>
      </c>
      <c r="B7209" t="s">
        <v>305</v>
      </c>
      <c r="D7209" t="s">
        <v>14</v>
      </c>
      <c r="E7209">
        <v>0.05</v>
      </c>
      <c r="F7209" s="2">
        <v>6383</v>
      </c>
      <c r="G7209" s="2">
        <v>319.14999999999998</v>
      </c>
    </row>
    <row r="7210" spans="1:7" customFormat="1" x14ac:dyDescent="0.25">
      <c r="A7210" t="s">
        <v>54</v>
      </c>
      <c r="B7210" t="s">
        <v>55</v>
      </c>
      <c r="D7210" t="s">
        <v>56</v>
      </c>
      <c r="E7210">
        <v>0.05</v>
      </c>
      <c r="F7210" s="2">
        <v>1543.99</v>
      </c>
      <c r="G7210" s="2">
        <v>77.2</v>
      </c>
    </row>
    <row r="7211" spans="1:7" customFormat="1" x14ac:dyDescent="0.25">
      <c r="F7211" s="2"/>
      <c r="G7211" s="2"/>
    </row>
    <row r="7212" spans="1:7" x14ac:dyDescent="0.25">
      <c r="A7212" s="3"/>
      <c r="B7212" s="3"/>
      <c r="C7212" s="3"/>
      <c r="D7212" s="5" t="s">
        <v>32</v>
      </c>
      <c r="E7212" s="3"/>
      <c r="F7212" s="4"/>
      <c r="G7212" s="4">
        <v>319.14999999999998</v>
      </c>
    </row>
    <row r="7213" spans="1:7" x14ac:dyDescent="0.25">
      <c r="A7213" s="3"/>
      <c r="B7213" s="3"/>
      <c r="C7213" s="3"/>
      <c r="D7213" s="5" t="s">
        <v>33</v>
      </c>
      <c r="E7213" s="3"/>
      <c r="F7213" s="4"/>
      <c r="G7213" s="4">
        <v>77.2</v>
      </c>
    </row>
    <row r="7214" spans="1:7" customFormat="1" x14ac:dyDescent="0.25">
      <c r="F7214" s="2"/>
      <c r="G7214" s="2"/>
    </row>
    <row r="7215" spans="1:7" x14ac:dyDescent="0.25">
      <c r="A7215" s="3"/>
      <c r="B7215" s="5"/>
      <c r="C7215" s="5"/>
      <c r="D7215" s="5" t="s">
        <v>35</v>
      </c>
      <c r="E7215" s="3"/>
      <c r="F7215" s="4"/>
      <c r="G7215" s="4">
        <v>396.35</v>
      </c>
    </row>
    <row r="7216" spans="1:7" x14ac:dyDescent="0.25">
      <c r="A7216" s="3"/>
      <c r="B7216" s="5"/>
      <c r="C7216" s="5"/>
      <c r="D7216" s="5" t="s">
        <v>36</v>
      </c>
      <c r="E7216" s="3"/>
      <c r="F7216" s="4"/>
      <c r="G7216" s="4">
        <v>3448245</v>
      </c>
    </row>
    <row r="7217" spans="1:7" x14ac:dyDescent="0.25">
      <c r="A7217" s="6" t="s">
        <v>1136</v>
      </c>
      <c r="B7217" s="6" t="s">
        <v>1137</v>
      </c>
      <c r="C7217" s="6"/>
      <c r="D7217" s="6" t="s">
        <v>88</v>
      </c>
      <c r="E7217" s="7">
        <v>135</v>
      </c>
      <c r="F7217" s="7"/>
      <c r="G7217" s="7"/>
    </row>
    <row r="7218" spans="1:7" customFormat="1" x14ac:dyDescent="0.25">
      <c r="F7218" s="2"/>
      <c r="G7218" s="2"/>
    </row>
    <row r="7219" spans="1:7" x14ac:dyDescent="0.25">
      <c r="A7219" s="3"/>
      <c r="B7219" s="3"/>
      <c r="C7219" s="3"/>
      <c r="D7219" s="3"/>
      <c r="E7219" s="3"/>
      <c r="F7219" s="4"/>
      <c r="G7219" s="4"/>
    </row>
    <row r="7220" spans="1:7" x14ac:dyDescent="0.25">
      <c r="A7220" s="12" t="s">
        <v>5</v>
      </c>
      <c r="B7220" s="12" t="s">
        <v>6</v>
      </c>
      <c r="C7220" s="12"/>
      <c r="D7220" s="8" t="s">
        <v>7</v>
      </c>
      <c r="E7220" s="8" t="s">
        <v>8</v>
      </c>
      <c r="F7220" s="9" t="s">
        <v>4</v>
      </c>
      <c r="G7220" s="9" t="s">
        <v>1205</v>
      </c>
    </row>
    <row r="7221" spans="1:7" x14ac:dyDescent="0.25">
      <c r="F7221" s="8" t="s">
        <v>9</v>
      </c>
      <c r="G7221" s="8" t="s">
        <v>9</v>
      </c>
    </row>
    <row r="7222" spans="1:7" customFormat="1" x14ac:dyDescent="0.25">
      <c r="F7222" s="2"/>
      <c r="G7222" s="2"/>
    </row>
    <row r="7223" spans="1:7" customFormat="1" x14ac:dyDescent="0.25">
      <c r="A7223" t="s">
        <v>357</v>
      </c>
      <c r="B7223" t="s">
        <v>358</v>
      </c>
      <c r="D7223" t="s">
        <v>88</v>
      </c>
      <c r="E7223">
        <v>1</v>
      </c>
      <c r="F7223" s="2">
        <v>118007</v>
      </c>
      <c r="G7223" s="2">
        <v>118007</v>
      </c>
    </row>
    <row r="7224" spans="1:7" customFormat="1" x14ac:dyDescent="0.25">
      <c r="F7224" s="2"/>
      <c r="G7224" s="2"/>
    </row>
    <row r="7225" spans="1:7" x14ac:dyDescent="0.25">
      <c r="A7225" s="3"/>
      <c r="B7225" s="3"/>
      <c r="C7225" s="3"/>
      <c r="D7225" s="5" t="s">
        <v>34</v>
      </c>
      <c r="E7225" s="3"/>
      <c r="F7225" s="4"/>
      <c r="G7225" s="4">
        <v>118007</v>
      </c>
    </row>
    <row r="7226" spans="1:7" customFormat="1" x14ac:dyDescent="0.25">
      <c r="F7226" s="2"/>
      <c r="G7226" s="2"/>
    </row>
    <row r="7227" spans="1:7" x14ac:dyDescent="0.25">
      <c r="A7227" s="3"/>
      <c r="B7227" s="5"/>
      <c r="C7227" s="5"/>
      <c r="D7227" s="5" t="s">
        <v>35</v>
      </c>
      <c r="E7227" s="3"/>
      <c r="F7227" s="4"/>
      <c r="G7227" s="4">
        <v>118007</v>
      </c>
    </row>
    <row r="7228" spans="1:7" x14ac:dyDescent="0.25">
      <c r="A7228" s="3"/>
      <c r="B7228" s="5"/>
      <c r="C7228" s="5"/>
      <c r="D7228" s="5" t="s">
        <v>36</v>
      </c>
      <c r="E7228" s="3"/>
      <c r="F7228" s="4"/>
      <c r="G7228" s="4">
        <v>15930945</v>
      </c>
    </row>
    <row r="7229" spans="1:7" x14ac:dyDescent="0.25">
      <c r="A7229" s="6" t="s">
        <v>1138</v>
      </c>
      <c r="B7229" s="6" t="s">
        <v>1139</v>
      </c>
      <c r="C7229" s="6"/>
      <c r="D7229" s="6" t="s">
        <v>3</v>
      </c>
      <c r="E7229" s="7">
        <v>589</v>
      </c>
      <c r="F7229" s="7"/>
      <c r="G7229" s="7"/>
    </row>
    <row r="7230" spans="1:7" customFormat="1" x14ac:dyDescent="0.25">
      <c r="F7230" s="2"/>
      <c r="G7230" s="2"/>
    </row>
    <row r="7231" spans="1:7" x14ac:dyDescent="0.25">
      <c r="A7231" s="3"/>
      <c r="B7231" s="3"/>
      <c r="C7231" s="3"/>
      <c r="D7231" s="3"/>
      <c r="E7231" s="3"/>
      <c r="F7231" s="4"/>
      <c r="G7231" s="4"/>
    </row>
    <row r="7232" spans="1:7" x14ac:dyDescent="0.25">
      <c r="A7232" s="12" t="s">
        <v>5</v>
      </c>
      <c r="B7232" s="12" t="s">
        <v>6</v>
      </c>
      <c r="C7232" s="12"/>
      <c r="D7232" s="8" t="s">
        <v>7</v>
      </c>
      <c r="E7232" s="8" t="s">
        <v>8</v>
      </c>
      <c r="F7232" s="9" t="s">
        <v>4</v>
      </c>
      <c r="G7232" s="9" t="s">
        <v>1205</v>
      </c>
    </row>
    <row r="7233" spans="1:7" x14ac:dyDescent="0.25">
      <c r="F7233" s="8" t="s">
        <v>9</v>
      </c>
      <c r="G7233" s="8" t="s">
        <v>9</v>
      </c>
    </row>
    <row r="7234" spans="1:7" customFormat="1" x14ac:dyDescent="0.25">
      <c r="F7234" s="2"/>
      <c r="G7234" s="2"/>
    </row>
    <row r="7235" spans="1:7" customFormat="1" x14ac:dyDescent="0.25">
      <c r="A7235" t="s">
        <v>131</v>
      </c>
      <c r="B7235" t="s">
        <v>132</v>
      </c>
      <c r="D7235" t="s">
        <v>3</v>
      </c>
      <c r="E7235">
        <v>1</v>
      </c>
      <c r="F7235" s="2"/>
      <c r="G7235" s="2"/>
    </row>
    <row r="7236" spans="1:7" customFormat="1" x14ac:dyDescent="0.25">
      <c r="A7236" t="s">
        <v>12</v>
      </c>
      <c r="B7236" t="s">
        <v>13</v>
      </c>
      <c r="D7236" t="s">
        <v>14</v>
      </c>
      <c r="E7236">
        <v>0.2</v>
      </c>
      <c r="F7236" s="2"/>
      <c r="G7236" s="2"/>
    </row>
    <row r="7237" spans="1:7" customFormat="1" x14ac:dyDescent="0.25">
      <c r="A7237" t="s">
        <v>15</v>
      </c>
      <c r="B7237" t="s">
        <v>13</v>
      </c>
      <c r="D7237" t="s">
        <v>14</v>
      </c>
      <c r="E7237">
        <v>0.2</v>
      </c>
      <c r="F7237" s="2">
        <v>5209</v>
      </c>
      <c r="G7237" s="2">
        <v>1041.8</v>
      </c>
    </row>
    <row r="7238" spans="1:7" customFormat="1" x14ac:dyDescent="0.25">
      <c r="A7238" t="s">
        <v>19</v>
      </c>
      <c r="B7238" t="s">
        <v>20</v>
      </c>
      <c r="D7238" t="s">
        <v>18</v>
      </c>
      <c r="E7238">
        <v>9.0999999999999998E-2</v>
      </c>
      <c r="F7238" s="2">
        <v>17171</v>
      </c>
      <c r="G7238" s="2">
        <v>1568.28</v>
      </c>
    </row>
    <row r="7239" spans="1:7" customFormat="1" x14ac:dyDescent="0.25">
      <c r="A7239" t="s">
        <v>133</v>
      </c>
      <c r="B7239" t="s">
        <v>134</v>
      </c>
      <c r="D7239" t="s">
        <v>18</v>
      </c>
      <c r="E7239">
        <v>9.2999999999999999E-2</v>
      </c>
      <c r="F7239" s="2">
        <v>23995</v>
      </c>
      <c r="G7239" s="2">
        <v>2239.5300000000002</v>
      </c>
    </row>
    <row r="7240" spans="1:7" customFormat="1" x14ac:dyDescent="0.25">
      <c r="A7240" t="s">
        <v>21</v>
      </c>
      <c r="B7240" t="s">
        <v>22</v>
      </c>
      <c r="D7240" t="s">
        <v>23</v>
      </c>
      <c r="E7240">
        <v>1.8</v>
      </c>
      <c r="F7240" s="2">
        <v>600</v>
      </c>
      <c r="G7240" s="2">
        <v>1080</v>
      </c>
    </row>
    <row r="7241" spans="1:7" customFormat="1" x14ac:dyDescent="0.25">
      <c r="A7241" t="s">
        <v>135</v>
      </c>
      <c r="B7241" t="s">
        <v>136</v>
      </c>
      <c r="D7241" t="s">
        <v>137</v>
      </c>
      <c r="E7241">
        <v>1</v>
      </c>
      <c r="F7241" s="2">
        <v>850</v>
      </c>
      <c r="G7241" s="2">
        <v>850</v>
      </c>
    </row>
    <row r="7242" spans="1:7" customFormat="1" x14ac:dyDescent="0.25">
      <c r="A7242" t="s">
        <v>24</v>
      </c>
      <c r="B7242" t="s">
        <v>25</v>
      </c>
      <c r="D7242" t="s">
        <v>3</v>
      </c>
      <c r="E7242">
        <v>1</v>
      </c>
      <c r="F7242" s="2"/>
      <c r="G7242" s="2"/>
    </row>
    <row r="7243" spans="1:7" customFormat="1" x14ac:dyDescent="0.25">
      <c r="A7243" t="s">
        <v>26</v>
      </c>
      <c r="B7243" t="s">
        <v>27</v>
      </c>
      <c r="D7243" t="s">
        <v>18</v>
      </c>
      <c r="E7243">
        <v>2.4E-2</v>
      </c>
      <c r="F7243" s="2">
        <v>24228</v>
      </c>
      <c r="G7243" s="2">
        <v>581.47</v>
      </c>
    </row>
    <row r="7244" spans="1:7" customFormat="1" x14ac:dyDescent="0.25">
      <c r="A7244" t="s">
        <v>21</v>
      </c>
      <c r="B7244" t="s">
        <v>22</v>
      </c>
      <c r="D7244" t="s">
        <v>23</v>
      </c>
      <c r="E7244">
        <v>0.5</v>
      </c>
      <c r="F7244" s="2">
        <v>600</v>
      </c>
      <c r="G7244" s="2">
        <v>300</v>
      </c>
    </row>
    <row r="7245" spans="1:7" customFormat="1" x14ac:dyDescent="0.25">
      <c r="A7245" t="s">
        <v>28</v>
      </c>
      <c r="B7245" t="s">
        <v>29</v>
      </c>
      <c r="D7245" t="s">
        <v>30</v>
      </c>
      <c r="E7245">
        <v>1</v>
      </c>
      <c r="F7245" s="2">
        <v>2000</v>
      </c>
      <c r="G7245" s="2">
        <v>2000</v>
      </c>
    </row>
    <row r="7246" spans="1:7" customFormat="1" x14ac:dyDescent="0.25">
      <c r="F7246" s="2"/>
      <c r="G7246" s="2"/>
    </row>
    <row r="7247" spans="1:7" x14ac:dyDescent="0.25">
      <c r="A7247" s="3"/>
      <c r="B7247" s="3"/>
      <c r="C7247" s="3"/>
      <c r="D7247" s="5" t="s">
        <v>31</v>
      </c>
      <c r="E7247" s="3"/>
      <c r="F7247" s="4"/>
      <c r="G7247" s="4">
        <v>2230</v>
      </c>
    </row>
    <row r="7248" spans="1:7" x14ac:dyDescent="0.25">
      <c r="A7248" s="3"/>
      <c r="B7248" s="3"/>
      <c r="C7248" s="3"/>
      <c r="D7248" s="5" t="s">
        <v>32</v>
      </c>
      <c r="E7248" s="3"/>
      <c r="F7248" s="4"/>
      <c r="G7248" s="4">
        <v>1041.8</v>
      </c>
    </row>
    <row r="7249" spans="1:7" x14ac:dyDescent="0.25">
      <c r="A7249" s="3"/>
      <c r="B7249" s="3"/>
      <c r="C7249" s="3"/>
      <c r="D7249" s="5" t="s">
        <v>33</v>
      </c>
      <c r="E7249" s="3"/>
      <c r="F7249" s="4"/>
      <c r="G7249" s="4">
        <v>4389.28</v>
      </c>
    </row>
    <row r="7250" spans="1:7" x14ac:dyDescent="0.25">
      <c r="A7250" s="3"/>
      <c r="B7250" s="3"/>
      <c r="C7250" s="3"/>
      <c r="D7250" s="5" t="s">
        <v>34</v>
      </c>
      <c r="E7250" s="3"/>
      <c r="F7250" s="4"/>
      <c r="G7250" s="4">
        <v>2000</v>
      </c>
    </row>
    <row r="7251" spans="1:7" customFormat="1" x14ac:dyDescent="0.25">
      <c r="F7251" s="2"/>
      <c r="G7251" s="2"/>
    </row>
    <row r="7252" spans="1:7" x14ac:dyDescent="0.25">
      <c r="A7252" s="3"/>
      <c r="B7252" s="5"/>
      <c r="C7252" s="5"/>
      <c r="D7252" s="5" t="s">
        <v>35</v>
      </c>
      <c r="E7252" s="3"/>
      <c r="F7252" s="4"/>
      <c r="G7252" s="4">
        <v>9661.08</v>
      </c>
    </row>
    <row r="7253" spans="1:7" x14ac:dyDescent="0.25">
      <c r="A7253" s="3"/>
      <c r="B7253" s="5"/>
      <c r="C7253" s="5"/>
      <c r="D7253" s="5" t="s">
        <v>36</v>
      </c>
      <c r="E7253" s="3"/>
      <c r="F7253" s="4"/>
      <c r="G7253" s="4">
        <v>5690376.1200000001</v>
      </c>
    </row>
    <row r="7254" spans="1:7" x14ac:dyDescent="0.25">
      <c r="A7254" s="6" t="s">
        <v>1140</v>
      </c>
      <c r="B7254" s="6" t="s">
        <v>399</v>
      </c>
      <c r="C7254" s="6"/>
      <c r="D7254" s="6" t="s">
        <v>3</v>
      </c>
      <c r="E7254" s="7">
        <v>12</v>
      </c>
      <c r="F7254" s="7"/>
      <c r="G7254" s="7"/>
    </row>
    <row r="7255" spans="1:7" customFormat="1" x14ac:dyDescent="0.25">
      <c r="F7255" s="2"/>
      <c r="G7255" s="2"/>
    </row>
    <row r="7256" spans="1:7" x14ac:dyDescent="0.25">
      <c r="A7256" s="3"/>
      <c r="B7256" s="3"/>
      <c r="C7256" s="3"/>
      <c r="D7256" s="3"/>
      <c r="E7256" s="3"/>
      <c r="F7256" s="4"/>
      <c r="G7256" s="4"/>
    </row>
    <row r="7257" spans="1:7" x14ac:dyDescent="0.25">
      <c r="A7257" s="12" t="s">
        <v>5</v>
      </c>
      <c r="B7257" s="12" t="s">
        <v>6</v>
      </c>
      <c r="C7257" s="12"/>
      <c r="D7257" s="8" t="s">
        <v>7</v>
      </c>
      <c r="E7257" s="8" t="s">
        <v>8</v>
      </c>
      <c r="F7257" s="9" t="s">
        <v>4</v>
      </c>
      <c r="G7257" s="9" t="s">
        <v>1205</v>
      </c>
    </row>
    <row r="7258" spans="1:7" x14ac:dyDescent="0.25">
      <c r="F7258" s="8" t="s">
        <v>9</v>
      </c>
      <c r="G7258" s="8" t="s">
        <v>9</v>
      </c>
    </row>
    <row r="7259" spans="1:7" customFormat="1" x14ac:dyDescent="0.25">
      <c r="F7259" s="2"/>
      <c r="G7259" s="2"/>
    </row>
    <row r="7260" spans="1:7" customFormat="1" x14ac:dyDescent="0.25">
      <c r="A7260" t="s">
        <v>150</v>
      </c>
      <c r="B7260" t="s">
        <v>151</v>
      </c>
      <c r="D7260" t="s">
        <v>3</v>
      </c>
      <c r="E7260">
        <v>1.2</v>
      </c>
      <c r="F7260" s="2"/>
      <c r="G7260" s="2"/>
    </row>
    <row r="7261" spans="1:7" customFormat="1" x14ac:dyDescent="0.25">
      <c r="A7261" t="s">
        <v>50</v>
      </c>
      <c r="B7261" t="s">
        <v>51</v>
      </c>
      <c r="D7261" t="s">
        <v>14</v>
      </c>
      <c r="E7261">
        <v>3.6</v>
      </c>
      <c r="F7261" s="2"/>
      <c r="G7261" s="2"/>
    </row>
    <row r="7262" spans="1:7" customFormat="1" x14ac:dyDescent="0.25">
      <c r="A7262" t="s">
        <v>52</v>
      </c>
      <c r="B7262" t="s">
        <v>53</v>
      </c>
      <c r="D7262" t="s">
        <v>14</v>
      </c>
      <c r="E7262">
        <v>3.6</v>
      </c>
      <c r="F7262" s="2">
        <v>5418</v>
      </c>
      <c r="G7262" s="2">
        <v>19504.8</v>
      </c>
    </row>
    <row r="7263" spans="1:7" customFormat="1" x14ac:dyDescent="0.25">
      <c r="A7263" t="s">
        <v>54</v>
      </c>
      <c r="B7263" t="s">
        <v>55</v>
      </c>
      <c r="D7263" t="s">
        <v>56</v>
      </c>
      <c r="E7263">
        <v>3.6</v>
      </c>
      <c r="F7263" s="2">
        <v>1543.99</v>
      </c>
      <c r="G7263" s="2">
        <v>5558.36</v>
      </c>
    </row>
    <row r="7264" spans="1:7" customFormat="1" x14ac:dyDescent="0.25">
      <c r="A7264" t="s">
        <v>152</v>
      </c>
      <c r="B7264" t="s">
        <v>153</v>
      </c>
      <c r="D7264" t="s">
        <v>88</v>
      </c>
      <c r="E7264">
        <v>12</v>
      </c>
      <c r="F7264" s="2">
        <v>350</v>
      </c>
      <c r="G7264" s="2">
        <v>4200</v>
      </c>
    </row>
    <row r="7265" spans="1:7" customFormat="1" x14ac:dyDescent="0.25">
      <c r="A7265" t="s">
        <v>154</v>
      </c>
      <c r="B7265" t="s">
        <v>155</v>
      </c>
      <c r="D7265" t="s">
        <v>3</v>
      </c>
      <c r="E7265">
        <v>1.2</v>
      </c>
      <c r="F7265" s="2">
        <v>43300</v>
      </c>
      <c r="G7265" s="2">
        <v>51960</v>
      </c>
    </row>
    <row r="7266" spans="1:7" customFormat="1" x14ac:dyDescent="0.25">
      <c r="F7266" s="2"/>
      <c r="G7266" s="2"/>
    </row>
    <row r="7267" spans="1:7" x14ac:dyDescent="0.25">
      <c r="A7267" s="3"/>
      <c r="B7267" s="3"/>
      <c r="C7267" s="3"/>
      <c r="D7267" s="5" t="s">
        <v>31</v>
      </c>
      <c r="E7267" s="3"/>
      <c r="F7267" s="4"/>
      <c r="G7267" s="4">
        <v>56160</v>
      </c>
    </row>
    <row r="7268" spans="1:7" x14ac:dyDescent="0.25">
      <c r="A7268" s="3"/>
      <c r="B7268" s="3"/>
      <c r="C7268" s="3"/>
      <c r="D7268" s="5" t="s">
        <v>32</v>
      </c>
      <c r="E7268" s="3"/>
      <c r="F7268" s="4"/>
      <c r="G7268" s="4">
        <v>19504.8</v>
      </c>
    </row>
    <row r="7269" spans="1:7" x14ac:dyDescent="0.25">
      <c r="A7269" s="3"/>
      <c r="B7269" s="3"/>
      <c r="C7269" s="3"/>
      <c r="D7269" s="5" t="s">
        <v>33</v>
      </c>
      <c r="E7269" s="3"/>
      <c r="F7269" s="4"/>
      <c r="G7269" s="4">
        <v>5558.36</v>
      </c>
    </row>
    <row r="7270" spans="1:7" customFormat="1" x14ac:dyDescent="0.25">
      <c r="F7270" s="2"/>
      <c r="G7270" s="2"/>
    </row>
    <row r="7271" spans="1:7" x14ac:dyDescent="0.25">
      <c r="A7271" s="3"/>
      <c r="B7271" s="5"/>
      <c r="C7271" s="5"/>
      <c r="D7271" s="5" t="s">
        <v>35</v>
      </c>
      <c r="E7271" s="3"/>
      <c r="F7271" s="4"/>
      <c r="G7271" s="4">
        <v>81223.16</v>
      </c>
    </row>
    <row r="7272" spans="1:7" x14ac:dyDescent="0.25">
      <c r="A7272" s="3"/>
      <c r="B7272" s="5"/>
      <c r="C7272" s="5"/>
      <c r="D7272" s="5" t="s">
        <v>36</v>
      </c>
      <c r="E7272" s="3"/>
      <c r="F7272" s="4"/>
      <c r="G7272" s="4">
        <v>974677.92</v>
      </c>
    </row>
    <row r="7273" spans="1:7" x14ac:dyDescent="0.25">
      <c r="A7273" s="6" t="s">
        <v>1141</v>
      </c>
      <c r="B7273" s="6" t="s">
        <v>401</v>
      </c>
      <c r="C7273" s="6"/>
      <c r="D7273" s="6" t="s">
        <v>65</v>
      </c>
      <c r="E7273" s="7">
        <v>11880</v>
      </c>
      <c r="F7273" s="7"/>
      <c r="G7273" s="7"/>
    </row>
    <row r="7274" spans="1:7" customFormat="1" x14ac:dyDescent="0.25">
      <c r="F7274" s="2"/>
      <c r="G7274" s="2"/>
    </row>
    <row r="7275" spans="1:7" x14ac:dyDescent="0.25">
      <c r="A7275" s="3"/>
      <c r="B7275" s="3"/>
      <c r="C7275" s="3"/>
      <c r="D7275" s="3"/>
      <c r="E7275" s="3"/>
      <c r="F7275" s="4"/>
      <c r="G7275" s="4"/>
    </row>
    <row r="7276" spans="1:7" x14ac:dyDescent="0.25">
      <c r="A7276" s="12" t="s">
        <v>5</v>
      </c>
      <c r="B7276" s="12" t="s">
        <v>6</v>
      </c>
      <c r="C7276" s="12"/>
      <c r="D7276" s="8" t="s">
        <v>7</v>
      </c>
      <c r="E7276" s="8" t="s">
        <v>8</v>
      </c>
      <c r="F7276" s="9" t="s">
        <v>4</v>
      </c>
      <c r="G7276" s="9" t="s">
        <v>1205</v>
      </c>
    </row>
    <row r="7277" spans="1:7" x14ac:dyDescent="0.25">
      <c r="F7277" s="8" t="s">
        <v>9</v>
      </c>
      <c r="G7277" s="8" t="s">
        <v>9</v>
      </c>
    </row>
    <row r="7278" spans="1:7" customFormat="1" x14ac:dyDescent="0.25">
      <c r="F7278" s="2"/>
      <c r="G7278" s="2"/>
    </row>
    <row r="7279" spans="1:7" customFormat="1" x14ac:dyDescent="0.25">
      <c r="A7279" t="s">
        <v>213</v>
      </c>
      <c r="B7279" t="s">
        <v>214</v>
      </c>
      <c r="D7279" t="s">
        <v>65</v>
      </c>
      <c r="E7279">
        <v>1</v>
      </c>
      <c r="F7279" s="2"/>
      <c r="G7279" s="2"/>
    </row>
    <row r="7280" spans="1:7" customFormat="1" x14ac:dyDescent="0.25">
      <c r="A7280" t="s">
        <v>215</v>
      </c>
      <c r="B7280" t="s">
        <v>216</v>
      </c>
      <c r="D7280" t="s">
        <v>14</v>
      </c>
      <c r="E7280">
        <v>4.4999999999999998E-2</v>
      </c>
      <c r="F7280" s="2"/>
      <c r="G7280" s="2"/>
    </row>
    <row r="7281" spans="1:7" customFormat="1" x14ac:dyDescent="0.25">
      <c r="A7281" t="s">
        <v>217</v>
      </c>
      <c r="B7281" t="s">
        <v>218</v>
      </c>
      <c r="D7281" t="s">
        <v>14</v>
      </c>
      <c r="E7281">
        <v>4.4999999999999998E-2</v>
      </c>
      <c r="F7281" s="2">
        <v>5418</v>
      </c>
      <c r="G7281" s="2">
        <v>243.81</v>
      </c>
    </row>
    <row r="7282" spans="1:7" customFormat="1" x14ac:dyDescent="0.25">
      <c r="A7282" t="s">
        <v>54</v>
      </c>
      <c r="B7282" t="s">
        <v>55</v>
      </c>
      <c r="D7282" t="s">
        <v>56</v>
      </c>
      <c r="E7282">
        <v>4.4999999999999998E-2</v>
      </c>
      <c r="F7282" s="2">
        <v>1543.99</v>
      </c>
      <c r="G7282" s="2">
        <v>69.48</v>
      </c>
    </row>
    <row r="7283" spans="1:7" customFormat="1" x14ac:dyDescent="0.25">
      <c r="A7283" t="s">
        <v>219</v>
      </c>
      <c r="B7283" t="s">
        <v>220</v>
      </c>
      <c r="D7283" t="s">
        <v>65</v>
      </c>
      <c r="E7283">
        <v>1.05</v>
      </c>
      <c r="F7283" s="2">
        <v>480</v>
      </c>
      <c r="G7283" s="2">
        <v>504</v>
      </c>
    </row>
    <row r="7284" spans="1:7" customFormat="1" x14ac:dyDescent="0.25">
      <c r="A7284" t="s">
        <v>221</v>
      </c>
      <c r="B7284" t="s">
        <v>222</v>
      </c>
      <c r="D7284" t="s">
        <v>65</v>
      </c>
      <c r="E7284">
        <v>0.01</v>
      </c>
      <c r="F7284" s="2">
        <v>670</v>
      </c>
      <c r="G7284" s="2">
        <v>6.7</v>
      </c>
    </row>
    <row r="7285" spans="1:7" customFormat="1" x14ac:dyDescent="0.25">
      <c r="A7285" t="s">
        <v>223</v>
      </c>
      <c r="B7285" t="s">
        <v>224</v>
      </c>
      <c r="D7285" t="s">
        <v>76</v>
      </c>
      <c r="E7285" s="1">
        <v>390000</v>
      </c>
      <c r="F7285" s="2">
        <v>12.63</v>
      </c>
      <c r="G7285" s="2"/>
    </row>
    <row r="7286" spans="1:7" customFormat="1" x14ac:dyDescent="0.25">
      <c r="F7286" s="2"/>
      <c r="G7286" s="2"/>
    </row>
    <row r="7287" spans="1:7" x14ac:dyDescent="0.25">
      <c r="A7287" s="3"/>
      <c r="B7287" s="3"/>
      <c r="C7287" s="3"/>
      <c r="D7287" s="5" t="s">
        <v>31</v>
      </c>
      <c r="E7287" s="3"/>
      <c r="F7287" s="4"/>
      <c r="G7287" s="4">
        <v>510.7</v>
      </c>
    </row>
    <row r="7288" spans="1:7" x14ac:dyDescent="0.25">
      <c r="A7288" s="3"/>
      <c r="B7288" s="3"/>
      <c r="C7288" s="3"/>
      <c r="D7288" s="5" t="s">
        <v>32</v>
      </c>
      <c r="E7288" s="3"/>
      <c r="F7288" s="4"/>
      <c r="G7288" s="4">
        <v>243.81</v>
      </c>
    </row>
    <row r="7289" spans="1:7" x14ac:dyDescent="0.25">
      <c r="A7289" s="3"/>
      <c r="B7289" s="3"/>
      <c r="C7289" s="3"/>
      <c r="D7289" s="5" t="s">
        <v>33</v>
      </c>
      <c r="E7289" s="3"/>
      <c r="F7289" s="4"/>
      <c r="G7289" s="4">
        <v>69.48</v>
      </c>
    </row>
    <row r="7290" spans="1:7" x14ac:dyDescent="0.25">
      <c r="A7290" s="3"/>
      <c r="B7290" s="3"/>
      <c r="C7290" s="3"/>
      <c r="D7290" s="5" t="s">
        <v>34</v>
      </c>
      <c r="E7290" s="3"/>
      <c r="F7290" s="4"/>
      <c r="G7290" s="4">
        <v>12.63</v>
      </c>
    </row>
    <row r="7291" spans="1:7" customFormat="1" x14ac:dyDescent="0.25">
      <c r="F7291" s="2"/>
      <c r="G7291" s="2"/>
    </row>
    <row r="7292" spans="1:7" x14ac:dyDescent="0.25">
      <c r="A7292" s="3"/>
      <c r="B7292" s="5"/>
      <c r="C7292" s="5"/>
      <c r="D7292" s="5" t="s">
        <v>35</v>
      </c>
      <c r="E7292" s="3"/>
      <c r="F7292" s="4"/>
      <c r="G7292" s="4">
        <v>836.62</v>
      </c>
    </row>
    <row r="7293" spans="1:7" x14ac:dyDescent="0.25">
      <c r="A7293" s="3"/>
      <c r="B7293" s="5"/>
      <c r="C7293" s="5"/>
      <c r="D7293" s="5" t="s">
        <v>36</v>
      </c>
      <c r="E7293" s="3"/>
      <c r="F7293" s="4"/>
      <c r="G7293" s="4">
        <v>9939045.5999999996</v>
      </c>
    </row>
    <row r="7294" spans="1:7" x14ac:dyDescent="0.25">
      <c r="A7294" s="6" t="s">
        <v>1142</v>
      </c>
      <c r="B7294" s="6" t="s">
        <v>403</v>
      </c>
      <c r="C7294" s="6"/>
      <c r="D7294" s="6" t="s">
        <v>88</v>
      </c>
      <c r="E7294" s="7">
        <v>240</v>
      </c>
      <c r="F7294" s="7"/>
      <c r="G7294" s="7"/>
    </row>
    <row r="7295" spans="1:7" customFormat="1" x14ac:dyDescent="0.25">
      <c r="F7295" s="2"/>
      <c r="G7295" s="2"/>
    </row>
    <row r="7296" spans="1:7" x14ac:dyDescent="0.25">
      <c r="A7296" s="3"/>
      <c r="B7296" s="3"/>
      <c r="C7296" s="3"/>
      <c r="D7296" s="3"/>
      <c r="E7296" s="3"/>
      <c r="F7296" s="4"/>
      <c r="G7296" s="4"/>
    </row>
    <row r="7297" spans="1:7" x14ac:dyDescent="0.25">
      <c r="A7297" s="12" t="s">
        <v>5</v>
      </c>
      <c r="B7297" s="12" t="s">
        <v>6</v>
      </c>
      <c r="C7297" s="12"/>
      <c r="D7297" s="8" t="s">
        <v>7</v>
      </c>
      <c r="E7297" s="8" t="s">
        <v>8</v>
      </c>
      <c r="F7297" s="9" t="s">
        <v>4</v>
      </c>
      <c r="G7297" s="9" t="s">
        <v>1205</v>
      </c>
    </row>
    <row r="7298" spans="1:7" x14ac:dyDescent="0.25">
      <c r="F7298" s="8" t="s">
        <v>9</v>
      </c>
      <c r="G7298" s="8" t="s">
        <v>9</v>
      </c>
    </row>
    <row r="7299" spans="1:7" customFormat="1" x14ac:dyDescent="0.25">
      <c r="F7299" s="2"/>
      <c r="G7299" s="2"/>
    </row>
    <row r="7300" spans="1:7" customFormat="1" x14ac:dyDescent="0.25">
      <c r="A7300" t="s">
        <v>188</v>
      </c>
      <c r="B7300" t="s">
        <v>189</v>
      </c>
      <c r="D7300" t="s">
        <v>88</v>
      </c>
      <c r="E7300">
        <v>1</v>
      </c>
      <c r="F7300" s="2"/>
      <c r="G7300" s="2"/>
    </row>
    <row r="7301" spans="1:7" customFormat="1" x14ac:dyDescent="0.25">
      <c r="A7301" t="s">
        <v>190</v>
      </c>
      <c r="B7301" t="s">
        <v>191</v>
      </c>
      <c r="D7301" t="s">
        <v>14</v>
      </c>
      <c r="E7301">
        <v>2.5</v>
      </c>
      <c r="F7301" s="2"/>
      <c r="G7301" s="2"/>
    </row>
    <row r="7302" spans="1:7" customFormat="1" x14ac:dyDescent="0.25">
      <c r="A7302" t="s">
        <v>192</v>
      </c>
      <c r="B7302" t="s">
        <v>191</v>
      </c>
      <c r="D7302" t="s">
        <v>14</v>
      </c>
      <c r="E7302">
        <v>2.5</v>
      </c>
      <c r="F7302" s="2">
        <v>5418</v>
      </c>
      <c r="G7302" s="2">
        <v>13545</v>
      </c>
    </row>
    <row r="7303" spans="1:7" customFormat="1" x14ac:dyDescent="0.25">
      <c r="A7303" t="s">
        <v>54</v>
      </c>
      <c r="B7303" t="s">
        <v>55</v>
      </c>
      <c r="D7303" t="s">
        <v>56</v>
      </c>
      <c r="E7303">
        <v>2.5</v>
      </c>
      <c r="F7303" s="2">
        <v>1543.99</v>
      </c>
      <c r="G7303" s="2">
        <v>3859.98</v>
      </c>
    </row>
    <row r="7304" spans="1:7" customFormat="1" x14ac:dyDescent="0.25">
      <c r="A7304" t="s">
        <v>193</v>
      </c>
      <c r="B7304" t="s">
        <v>194</v>
      </c>
      <c r="D7304" t="s">
        <v>88</v>
      </c>
      <c r="E7304">
        <v>0.26300000000000001</v>
      </c>
      <c r="F7304" s="2">
        <v>12500</v>
      </c>
      <c r="G7304" s="2">
        <v>3281.25</v>
      </c>
    </row>
    <row r="7305" spans="1:7" customFormat="1" x14ac:dyDescent="0.25">
      <c r="A7305" t="s">
        <v>195</v>
      </c>
      <c r="B7305" t="s">
        <v>196</v>
      </c>
      <c r="D7305" t="s">
        <v>88</v>
      </c>
      <c r="E7305">
        <v>1</v>
      </c>
      <c r="F7305" s="2">
        <v>200</v>
      </c>
      <c r="G7305" s="2">
        <v>200</v>
      </c>
    </row>
    <row r="7306" spans="1:7" customFormat="1" x14ac:dyDescent="0.25">
      <c r="A7306" t="s">
        <v>197</v>
      </c>
      <c r="B7306" t="s">
        <v>198</v>
      </c>
      <c r="D7306" t="s">
        <v>79</v>
      </c>
      <c r="E7306">
        <v>4</v>
      </c>
      <c r="F7306" s="2">
        <v>60</v>
      </c>
      <c r="G7306" s="2">
        <v>240</v>
      </c>
    </row>
    <row r="7307" spans="1:7" customFormat="1" x14ac:dyDescent="0.25">
      <c r="A7307" t="s">
        <v>199</v>
      </c>
      <c r="B7307" t="s">
        <v>200</v>
      </c>
      <c r="D7307" t="s">
        <v>65</v>
      </c>
      <c r="E7307">
        <v>0.05</v>
      </c>
      <c r="F7307" s="2">
        <v>1200</v>
      </c>
      <c r="G7307" s="2">
        <v>60</v>
      </c>
    </row>
    <row r="7308" spans="1:7" customFormat="1" x14ac:dyDescent="0.25">
      <c r="A7308" t="s">
        <v>201</v>
      </c>
      <c r="B7308" t="s">
        <v>202</v>
      </c>
      <c r="D7308" t="s">
        <v>76</v>
      </c>
      <c r="E7308">
        <v>1E-3</v>
      </c>
      <c r="F7308" s="2">
        <v>390000</v>
      </c>
      <c r="G7308" s="2">
        <v>338.14</v>
      </c>
    </row>
    <row r="7309" spans="1:7" customFormat="1" x14ac:dyDescent="0.25">
      <c r="F7309" s="2"/>
      <c r="G7309" s="2"/>
    </row>
    <row r="7310" spans="1:7" x14ac:dyDescent="0.25">
      <c r="A7310" s="3"/>
      <c r="B7310" s="3"/>
      <c r="C7310" s="3"/>
      <c r="D7310" s="5" t="s">
        <v>31</v>
      </c>
      <c r="E7310" s="3"/>
      <c r="F7310" s="4"/>
      <c r="G7310" s="4">
        <v>3781.25</v>
      </c>
    </row>
    <row r="7311" spans="1:7" x14ac:dyDescent="0.25">
      <c r="A7311" s="3"/>
      <c r="B7311" s="3"/>
      <c r="C7311" s="3"/>
      <c r="D7311" s="5" t="s">
        <v>32</v>
      </c>
      <c r="E7311" s="3"/>
      <c r="F7311" s="4"/>
      <c r="G7311" s="4">
        <v>13545</v>
      </c>
    </row>
    <row r="7312" spans="1:7" x14ac:dyDescent="0.25">
      <c r="A7312" s="3"/>
      <c r="B7312" s="3"/>
      <c r="C7312" s="3"/>
      <c r="D7312" s="5" t="s">
        <v>33</v>
      </c>
      <c r="E7312" s="3"/>
      <c r="F7312" s="4"/>
      <c r="G7312" s="4">
        <v>3859.98</v>
      </c>
    </row>
    <row r="7313" spans="1:7" x14ac:dyDescent="0.25">
      <c r="A7313" s="3"/>
      <c r="B7313" s="3"/>
      <c r="C7313" s="3"/>
      <c r="D7313" s="5" t="s">
        <v>34</v>
      </c>
      <c r="E7313" s="3"/>
      <c r="F7313" s="4"/>
      <c r="G7313" s="4">
        <v>338.14</v>
      </c>
    </row>
    <row r="7314" spans="1:7" customFormat="1" x14ac:dyDescent="0.25">
      <c r="F7314" s="2"/>
      <c r="G7314" s="2"/>
    </row>
    <row r="7315" spans="1:7" x14ac:dyDescent="0.25">
      <c r="A7315" s="3"/>
      <c r="B7315" s="5"/>
      <c r="C7315" s="5"/>
      <c r="D7315" s="5" t="s">
        <v>35</v>
      </c>
      <c r="E7315" s="3"/>
      <c r="F7315" s="4"/>
      <c r="G7315" s="4">
        <v>21524.37</v>
      </c>
    </row>
    <row r="7316" spans="1:7" x14ac:dyDescent="0.25">
      <c r="A7316" s="3"/>
      <c r="B7316" s="5"/>
      <c r="C7316" s="5"/>
      <c r="D7316" s="5" t="s">
        <v>36</v>
      </c>
      <c r="E7316" s="3"/>
      <c r="F7316" s="4"/>
      <c r="G7316" s="4">
        <v>5165848.8</v>
      </c>
    </row>
    <row r="7317" spans="1:7" x14ac:dyDescent="0.25">
      <c r="A7317" s="6" t="s">
        <v>1143</v>
      </c>
      <c r="B7317" s="6" t="s">
        <v>449</v>
      </c>
      <c r="C7317" s="6"/>
      <c r="D7317" s="6" t="s">
        <v>3</v>
      </c>
      <c r="E7317" s="7">
        <v>132</v>
      </c>
      <c r="F7317" s="7"/>
      <c r="G7317" s="7"/>
    </row>
    <row r="7318" spans="1:7" customFormat="1" x14ac:dyDescent="0.25">
      <c r="F7318" s="2"/>
      <c r="G7318" s="2"/>
    </row>
    <row r="7319" spans="1:7" x14ac:dyDescent="0.25">
      <c r="A7319" s="3"/>
      <c r="B7319" s="3"/>
      <c r="C7319" s="3"/>
      <c r="D7319" s="3"/>
      <c r="E7319" s="3"/>
      <c r="F7319" s="4"/>
      <c r="G7319" s="4"/>
    </row>
    <row r="7320" spans="1:7" x14ac:dyDescent="0.25">
      <c r="A7320" s="12" t="s">
        <v>5</v>
      </c>
      <c r="B7320" s="12" t="s">
        <v>6</v>
      </c>
      <c r="C7320" s="12"/>
      <c r="D7320" s="8" t="s">
        <v>7</v>
      </c>
      <c r="E7320" s="8" t="s">
        <v>8</v>
      </c>
      <c r="F7320" s="9" t="s">
        <v>4</v>
      </c>
      <c r="G7320" s="9" t="s">
        <v>1205</v>
      </c>
    </row>
    <row r="7321" spans="1:7" x14ac:dyDescent="0.25">
      <c r="F7321" s="8" t="s">
        <v>9</v>
      </c>
      <c r="G7321" s="8" t="s">
        <v>9</v>
      </c>
    </row>
    <row r="7322" spans="1:7" customFormat="1" x14ac:dyDescent="0.25">
      <c r="F7322" s="2"/>
      <c r="G7322" s="2"/>
    </row>
    <row r="7323" spans="1:7" customFormat="1" x14ac:dyDescent="0.25">
      <c r="A7323" t="s">
        <v>158</v>
      </c>
      <c r="B7323" t="s">
        <v>159</v>
      </c>
      <c r="D7323" t="s">
        <v>88</v>
      </c>
      <c r="E7323">
        <v>1</v>
      </c>
      <c r="F7323" s="2"/>
      <c r="G7323" s="2"/>
    </row>
    <row r="7324" spans="1:7" customFormat="1" x14ac:dyDescent="0.25">
      <c r="A7324" t="s">
        <v>50</v>
      </c>
      <c r="B7324" t="s">
        <v>51</v>
      </c>
      <c r="D7324" t="s">
        <v>14</v>
      </c>
      <c r="E7324">
        <v>2.4</v>
      </c>
      <c r="F7324" s="2"/>
      <c r="G7324" s="2"/>
    </row>
    <row r="7325" spans="1:7" customFormat="1" x14ac:dyDescent="0.25">
      <c r="A7325" t="s">
        <v>52</v>
      </c>
      <c r="B7325" t="s">
        <v>53</v>
      </c>
      <c r="D7325" t="s">
        <v>14</v>
      </c>
      <c r="E7325">
        <v>2.4</v>
      </c>
      <c r="F7325" s="2">
        <v>5418</v>
      </c>
      <c r="G7325" s="2">
        <v>13003.2</v>
      </c>
    </row>
    <row r="7326" spans="1:7" customFormat="1" x14ac:dyDescent="0.25">
      <c r="A7326" t="s">
        <v>54</v>
      </c>
      <c r="B7326" t="s">
        <v>55</v>
      </c>
      <c r="D7326" t="s">
        <v>56</v>
      </c>
      <c r="E7326">
        <v>2.4</v>
      </c>
      <c r="F7326" s="2">
        <v>1543.99</v>
      </c>
      <c r="G7326" s="2">
        <v>3705.58</v>
      </c>
    </row>
    <row r="7327" spans="1:7" customFormat="1" x14ac:dyDescent="0.25">
      <c r="A7327" t="s">
        <v>160</v>
      </c>
      <c r="B7327" t="s">
        <v>161</v>
      </c>
      <c r="D7327" t="s">
        <v>18</v>
      </c>
      <c r="E7327">
        <v>0.33300000000000002</v>
      </c>
      <c r="F7327" s="2"/>
      <c r="G7327" s="2"/>
    </row>
    <row r="7328" spans="1:7" customFormat="1" x14ac:dyDescent="0.25">
      <c r="A7328" t="s">
        <v>162</v>
      </c>
      <c r="B7328" t="s">
        <v>163</v>
      </c>
      <c r="D7328" t="s">
        <v>164</v>
      </c>
      <c r="E7328">
        <v>7.0000000000000001E-3</v>
      </c>
      <c r="F7328" s="2">
        <v>84000</v>
      </c>
      <c r="G7328" s="2">
        <v>559.44000000000005</v>
      </c>
    </row>
    <row r="7329" spans="1:7" customFormat="1" x14ac:dyDescent="0.25">
      <c r="A7329" t="s">
        <v>165</v>
      </c>
      <c r="B7329" t="s">
        <v>166</v>
      </c>
      <c r="D7329" t="s">
        <v>3</v>
      </c>
      <c r="E7329">
        <v>1.05</v>
      </c>
      <c r="F7329" s="2">
        <v>50500</v>
      </c>
      <c r="G7329" s="2">
        <v>53025</v>
      </c>
    </row>
    <row r="7330" spans="1:7" customFormat="1" x14ac:dyDescent="0.25">
      <c r="A7330" t="s">
        <v>167</v>
      </c>
      <c r="B7330" t="s">
        <v>168</v>
      </c>
      <c r="D7330" t="s">
        <v>3</v>
      </c>
      <c r="E7330">
        <v>1.05</v>
      </c>
      <c r="F7330" s="2">
        <v>8500</v>
      </c>
      <c r="G7330" s="2">
        <v>8925</v>
      </c>
    </row>
    <row r="7331" spans="1:7" customFormat="1" x14ac:dyDescent="0.25">
      <c r="A7331" t="s">
        <v>169</v>
      </c>
      <c r="B7331" t="s">
        <v>170</v>
      </c>
      <c r="D7331" t="s">
        <v>171</v>
      </c>
      <c r="E7331">
        <v>0.2</v>
      </c>
      <c r="F7331" s="2">
        <v>1799</v>
      </c>
      <c r="G7331" s="2">
        <v>359.8</v>
      </c>
    </row>
    <row r="7332" spans="1:7" customFormat="1" x14ac:dyDescent="0.25">
      <c r="A7332" t="s">
        <v>172</v>
      </c>
      <c r="B7332" t="s">
        <v>173</v>
      </c>
      <c r="D7332" t="s">
        <v>174</v>
      </c>
      <c r="E7332">
        <v>0.02</v>
      </c>
      <c r="F7332" s="2">
        <v>95000</v>
      </c>
      <c r="G7332" s="2">
        <v>1900</v>
      </c>
    </row>
    <row r="7333" spans="1:7" customFormat="1" x14ac:dyDescent="0.25">
      <c r="F7333" s="2"/>
      <c r="G7333" s="2"/>
    </row>
    <row r="7334" spans="1:7" x14ac:dyDescent="0.25">
      <c r="A7334" s="3"/>
      <c r="B7334" s="3"/>
      <c r="C7334" s="3"/>
      <c r="D7334" s="5" t="s">
        <v>31</v>
      </c>
      <c r="E7334" s="3"/>
      <c r="F7334" s="4"/>
      <c r="G7334" s="4">
        <v>64209.8</v>
      </c>
    </row>
    <row r="7335" spans="1:7" x14ac:dyDescent="0.25">
      <c r="A7335" s="3"/>
      <c r="B7335" s="3"/>
      <c r="C7335" s="3"/>
      <c r="D7335" s="5" t="s">
        <v>32</v>
      </c>
      <c r="E7335" s="3"/>
      <c r="F7335" s="4"/>
      <c r="G7335" s="4">
        <v>13003.2</v>
      </c>
    </row>
    <row r="7336" spans="1:7" x14ac:dyDescent="0.25">
      <c r="A7336" s="3"/>
      <c r="B7336" s="3"/>
      <c r="C7336" s="3"/>
      <c r="D7336" s="5" t="s">
        <v>33</v>
      </c>
      <c r="E7336" s="3"/>
      <c r="F7336" s="4"/>
      <c r="G7336" s="4">
        <v>4265.0200000000004</v>
      </c>
    </row>
    <row r="7337" spans="1:7" customFormat="1" x14ac:dyDescent="0.25">
      <c r="F7337" s="2"/>
      <c r="G7337" s="2"/>
    </row>
    <row r="7338" spans="1:7" x14ac:dyDescent="0.25">
      <c r="A7338" s="3"/>
      <c r="B7338" s="5"/>
      <c r="C7338" s="5"/>
      <c r="D7338" s="5" t="s">
        <v>35</v>
      </c>
      <c r="E7338" s="3"/>
      <c r="F7338" s="4"/>
      <c r="G7338" s="4">
        <v>81478.58</v>
      </c>
    </row>
    <row r="7339" spans="1:7" x14ac:dyDescent="0.25">
      <c r="A7339" s="3"/>
      <c r="B7339" s="5"/>
      <c r="C7339" s="5"/>
      <c r="D7339" s="5" t="s">
        <v>36</v>
      </c>
      <c r="E7339" s="3"/>
      <c r="F7339" s="4"/>
      <c r="G7339" s="4">
        <v>10755172.560000001</v>
      </c>
    </row>
    <row r="7340" spans="1:7" x14ac:dyDescent="0.25">
      <c r="A7340" s="6" t="s">
        <v>1144</v>
      </c>
      <c r="B7340" s="6" t="s">
        <v>724</v>
      </c>
      <c r="C7340" s="6"/>
      <c r="D7340" s="6" t="s">
        <v>65</v>
      </c>
      <c r="E7340" s="7">
        <v>2080</v>
      </c>
      <c r="F7340" s="7"/>
      <c r="G7340" s="7"/>
    </row>
    <row r="7341" spans="1:7" customFormat="1" x14ac:dyDescent="0.25">
      <c r="F7341" s="2"/>
      <c r="G7341" s="2"/>
    </row>
    <row r="7342" spans="1:7" x14ac:dyDescent="0.25">
      <c r="A7342" s="3"/>
      <c r="B7342" s="3"/>
      <c r="C7342" s="3"/>
      <c r="D7342" s="3"/>
      <c r="E7342" s="3"/>
      <c r="F7342" s="4"/>
      <c r="G7342" s="4"/>
    </row>
    <row r="7343" spans="1:7" x14ac:dyDescent="0.25">
      <c r="A7343" s="12" t="s">
        <v>5</v>
      </c>
      <c r="B7343" s="12" t="s">
        <v>6</v>
      </c>
      <c r="C7343" s="12"/>
      <c r="D7343" s="8" t="s">
        <v>7</v>
      </c>
      <c r="E7343" s="8" t="s">
        <v>8</v>
      </c>
      <c r="F7343" s="9" t="s">
        <v>4</v>
      </c>
      <c r="G7343" s="9" t="s">
        <v>1205</v>
      </c>
    </row>
    <row r="7344" spans="1:7" x14ac:dyDescent="0.25">
      <c r="F7344" s="8" t="s">
        <v>9</v>
      </c>
      <c r="G7344" s="8" t="s">
        <v>9</v>
      </c>
    </row>
    <row r="7345" spans="1:7" customFormat="1" x14ac:dyDescent="0.25">
      <c r="F7345" s="2"/>
      <c r="G7345" s="2"/>
    </row>
    <row r="7346" spans="1:7" customFormat="1" x14ac:dyDescent="0.25">
      <c r="A7346" t="s">
        <v>318</v>
      </c>
      <c r="B7346" t="s">
        <v>319</v>
      </c>
      <c r="D7346" t="s">
        <v>65</v>
      </c>
      <c r="E7346">
        <v>1</v>
      </c>
      <c r="F7346" s="2"/>
      <c r="G7346" s="2"/>
    </row>
    <row r="7347" spans="1:7" customFormat="1" x14ac:dyDescent="0.25">
      <c r="A7347" t="s">
        <v>50</v>
      </c>
      <c r="B7347" t="s">
        <v>51</v>
      </c>
      <c r="D7347" t="s">
        <v>14</v>
      </c>
      <c r="E7347">
        <v>0.3</v>
      </c>
      <c r="F7347" s="2"/>
      <c r="G7347" s="2"/>
    </row>
    <row r="7348" spans="1:7" customFormat="1" x14ac:dyDescent="0.25">
      <c r="A7348" t="s">
        <v>52</v>
      </c>
      <c r="B7348" t="s">
        <v>53</v>
      </c>
      <c r="D7348" t="s">
        <v>14</v>
      </c>
      <c r="E7348">
        <v>0.3</v>
      </c>
      <c r="F7348" s="2">
        <v>5418</v>
      </c>
      <c r="G7348" s="2">
        <v>1625.4</v>
      </c>
    </row>
    <row r="7349" spans="1:7" customFormat="1" x14ac:dyDescent="0.25">
      <c r="A7349" t="s">
        <v>54</v>
      </c>
      <c r="B7349" t="s">
        <v>55</v>
      </c>
      <c r="D7349" t="s">
        <v>56</v>
      </c>
      <c r="E7349">
        <v>0.3</v>
      </c>
      <c r="F7349" s="2">
        <v>1543.99</v>
      </c>
      <c r="G7349" s="2">
        <v>463.2</v>
      </c>
    </row>
    <row r="7350" spans="1:7" customFormat="1" x14ac:dyDescent="0.25">
      <c r="A7350" t="s">
        <v>320</v>
      </c>
      <c r="B7350" t="s">
        <v>321</v>
      </c>
      <c r="D7350" t="s">
        <v>65</v>
      </c>
      <c r="E7350">
        <v>1.02</v>
      </c>
      <c r="F7350" s="2">
        <v>1720</v>
      </c>
      <c r="G7350" s="2">
        <v>1754.4</v>
      </c>
    </row>
    <row r="7351" spans="1:7" customFormat="1" x14ac:dyDescent="0.25">
      <c r="A7351" t="s">
        <v>322</v>
      </c>
      <c r="B7351" t="s">
        <v>323</v>
      </c>
      <c r="D7351" t="s">
        <v>76</v>
      </c>
      <c r="E7351" s="1">
        <v>390000</v>
      </c>
      <c r="F7351" s="2">
        <v>49.03</v>
      </c>
      <c r="G7351" s="2"/>
    </row>
    <row r="7352" spans="1:7" customFormat="1" x14ac:dyDescent="0.25">
      <c r="F7352" s="2"/>
      <c r="G7352" s="2"/>
    </row>
    <row r="7353" spans="1:7" x14ac:dyDescent="0.25">
      <c r="A7353" s="3"/>
      <c r="B7353" s="3"/>
      <c r="C7353" s="3"/>
      <c r="D7353" s="5" t="s">
        <v>31</v>
      </c>
      <c r="E7353" s="3"/>
      <c r="F7353" s="4"/>
      <c r="G7353" s="4">
        <v>1754.4</v>
      </c>
    </row>
    <row r="7354" spans="1:7" x14ac:dyDescent="0.25">
      <c r="A7354" s="3"/>
      <c r="B7354" s="3"/>
      <c r="C7354" s="3"/>
      <c r="D7354" s="5" t="s">
        <v>32</v>
      </c>
      <c r="E7354" s="3"/>
      <c r="F7354" s="4"/>
      <c r="G7354" s="4">
        <v>1625.4</v>
      </c>
    </row>
    <row r="7355" spans="1:7" x14ac:dyDescent="0.25">
      <c r="A7355" s="3"/>
      <c r="B7355" s="3"/>
      <c r="C7355" s="3"/>
      <c r="D7355" s="5" t="s">
        <v>33</v>
      </c>
      <c r="E7355" s="3"/>
      <c r="F7355" s="4"/>
      <c r="G7355" s="4">
        <v>463.2</v>
      </c>
    </row>
    <row r="7356" spans="1:7" x14ac:dyDescent="0.25">
      <c r="A7356" s="3"/>
      <c r="B7356" s="3"/>
      <c r="C7356" s="3"/>
      <c r="D7356" s="5" t="s">
        <v>34</v>
      </c>
      <c r="E7356" s="3"/>
      <c r="F7356" s="4"/>
      <c r="G7356" s="4">
        <v>49.03</v>
      </c>
    </row>
    <row r="7357" spans="1:7" customFormat="1" x14ac:dyDescent="0.25">
      <c r="F7357" s="2"/>
      <c r="G7357" s="2"/>
    </row>
    <row r="7358" spans="1:7" x14ac:dyDescent="0.25">
      <c r="A7358" s="3"/>
      <c r="B7358" s="5"/>
      <c r="C7358" s="5"/>
      <c r="D7358" s="5" t="s">
        <v>35</v>
      </c>
      <c r="E7358" s="3"/>
      <c r="F7358" s="4"/>
      <c r="G7358" s="4">
        <v>3892.03</v>
      </c>
    </row>
    <row r="7359" spans="1:7" x14ac:dyDescent="0.25">
      <c r="A7359" s="3"/>
      <c r="B7359" s="5"/>
      <c r="C7359" s="5"/>
      <c r="D7359" s="5" t="s">
        <v>36</v>
      </c>
      <c r="E7359" s="3"/>
      <c r="F7359" s="4"/>
      <c r="G7359" s="4">
        <v>8095422.4000000004</v>
      </c>
    </row>
    <row r="7360" spans="1:7" x14ac:dyDescent="0.25">
      <c r="A7360" s="6" t="s">
        <v>1145</v>
      </c>
      <c r="B7360" s="6" t="s">
        <v>1146</v>
      </c>
      <c r="C7360" s="6"/>
      <c r="D7360" s="6" t="s">
        <v>65</v>
      </c>
      <c r="E7360" s="7">
        <v>6400</v>
      </c>
      <c r="F7360" s="7"/>
      <c r="G7360" s="7"/>
    </row>
    <row r="7361" spans="1:7" customFormat="1" x14ac:dyDescent="0.25">
      <c r="F7361" s="2"/>
      <c r="G7361" s="2"/>
    </row>
    <row r="7362" spans="1:7" x14ac:dyDescent="0.25">
      <c r="A7362" s="3"/>
      <c r="B7362" s="3"/>
      <c r="C7362" s="3"/>
      <c r="D7362" s="3"/>
      <c r="E7362" s="3"/>
      <c r="F7362" s="4"/>
      <c r="G7362" s="4"/>
    </row>
    <row r="7363" spans="1:7" x14ac:dyDescent="0.25">
      <c r="A7363" s="12" t="s">
        <v>5</v>
      </c>
      <c r="B7363" s="12" t="s">
        <v>6</v>
      </c>
      <c r="C7363" s="12"/>
      <c r="D7363" s="8" t="s">
        <v>7</v>
      </c>
      <c r="E7363" s="8" t="s">
        <v>8</v>
      </c>
      <c r="F7363" s="9" t="s">
        <v>4</v>
      </c>
      <c r="G7363" s="9" t="s">
        <v>1205</v>
      </c>
    </row>
    <row r="7364" spans="1:7" x14ac:dyDescent="0.25">
      <c r="F7364" s="8" t="s">
        <v>9</v>
      </c>
      <c r="G7364" s="8" t="s">
        <v>9</v>
      </c>
    </row>
    <row r="7365" spans="1:7" customFormat="1" x14ac:dyDescent="0.25">
      <c r="F7365" s="2"/>
      <c r="G7365" s="2"/>
    </row>
    <row r="7366" spans="1:7" customFormat="1" x14ac:dyDescent="0.25">
      <c r="A7366" t="s">
        <v>727</v>
      </c>
      <c r="B7366" t="s">
        <v>728</v>
      </c>
      <c r="D7366" t="s">
        <v>65</v>
      </c>
      <c r="E7366">
        <v>1</v>
      </c>
      <c r="F7366" s="2"/>
      <c r="G7366" s="2"/>
    </row>
    <row r="7367" spans="1:7" customFormat="1" x14ac:dyDescent="0.25">
      <c r="A7367" t="s">
        <v>304</v>
      </c>
      <c r="B7367" t="s">
        <v>305</v>
      </c>
      <c r="D7367" t="s">
        <v>14</v>
      </c>
      <c r="E7367">
        <v>0.06</v>
      </c>
      <c r="F7367" s="2"/>
      <c r="G7367" s="2"/>
    </row>
    <row r="7368" spans="1:7" customFormat="1" x14ac:dyDescent="0.25">
      <c r="A7368" t="s">
        <v>306</v>
      </c>
      <c r="B7368" t="s">
        <v>305</v>
      </c>
      <c r="D7368" t="s">
        <v>14</v>
      </c>
      <c r="E7368">
        <v>0.06</v>
      </c>
      <c r="F7368" s="2">
        <v>6383</v>
      </c>
      <c r="G7368" s="2">
        <v>382.98</v>
      </c>
    </row>
    <row r="7369" spans="1:7" customFormat="1" x14ac:dyDescent="0.25">
      <c r="A7369" t="s">
        <v>54</v>
      </c>
      <c r="B7369" t="s">
        <v>55</v>
      </c>
      <c r="D7369" t="s">
        <v>56</v>
      </c>
      <c r="E7369">
        <v>0.06</v>
      </c>
      <c r="F7369" s="2">
        <v>1543.99</v>
      </c>
      <c r="G7369" s="2">
        <v>92.64</v>
      </c>
    </row>
    <row r="7370" spans="1:7" customFormat="1" x14ac:dyDescent="0.25">
      <c r="A7370" t="s">
        <v>729</v>
      </c>
      <c r="B7370" t="s">
        <v>730</v>
      </c>
      <c r="D7370" t="s">
        <v>65</v>
      </c>
      <c r="E7370">
        <v>1</v>
      </c>
      <c r="F7370" s="2">
        <v>1130</v>
      </c>
      <c r="G7370" s="2">
        <v>1130</v>
      </c>
    </row>
    <row r="7371" spans="1:7" customFormat="1" x14ac:dyDescent="0.25">
      <c r="A7371" t="s">
        <v>315</v>
      </c>
      <c r="B7371" t="s">
        <v>316</v>
      </c>
      <c r="D7371" t="s">
        <v>79</v>
      </c>
      <c r="E7371" s="1">
        <v>390000</v>
      </c>
      <c r="F7371" s="2">
        <v>34.57</v>
      </c>
      <c r="G7371" s="2"/>
    </row>
    <row r="7372" spans="1:7" customFormat="1" x14ac:dyDescent="0.25">
      <c r="F7372" s="2"/>
      <c r="G7372" s="2"/>
    </row>
    <row r="7373" spans="1:7" x14ac:dyDescent="0.25">
      <c r="A7373" s="3"/>
      <c r="B7373" s="3"/>
      <c r="C7373" s="3"/>
      <c r="D7373" s="5" t="s">
        <v>31</v>
      </c>
      <c r="E7373" s="3"/>
      <c r="F7373" s="4"/>
      <c r="G7373" s="4">
        <v>1130</v>
      </c>
    </row>
    <row r="7374" spans="1:7" x14ac:dyDescent="0.25">
      <c r="A7374" s="3"/>
      <c r="B7374" s="3"/>
      <c r="C7374" s="3"/>
      <c r="D7374" s="5" t="s">
        <v>32</v>
      </c>
      <c r="E7374" s="3"/>
      <c r="F7374" s="4"/>
      <c r="G7374" s="4">
        <v>382.98</v>
      </c>
    </row>
    <row r="7375" spans="1:7" x14ac:dyDescent="0.25">
      <c r="A7375" s="3"/>
      <c r="B7375" s="3"/>
      <c r="C7375" s="3"/>
      <c r="D7375" s="5" t="s">
        <v>33</v>
      </c>
      <c r="E7375" s="3"/>
      <c r="F7375" s="4"/>
      <c r="G7375" s="4">
        <v>92.64</v>
      </c>
    </row>
    <row r="7376" spans="1:7" x14ac:dyDescent="0.25">
      <c r="A7376" s="3"/>
      <c r="B7376" s="3"/>
      <c r="C7376" s="3"/>
      <c r="D7376" s="5" t="s">
        <v>34</v>
      </c>
      <c r="E7376" s="3"/>
      <c r="F7376" s="4"/>
      <c r="G7376" s="4">
        <v>34.57</v>
      </c>
    </row>
    <row r="7377" spans="1:7" customFormat="1" x14ac:dyDescent="0.25">
      <c r="F7377" s="2"/>
      <c r="G7377" s="2"/>
    </row>
    <row r="7378" spans="1:7" x14ac:dyDescent="0.25">
      <c r="A7378" s="3"/>
      <c r="B7378" s="5"/>
      <c r="C7378" s="5"/>
      <c r="D7378" s="5" t="s">
        <v>35</v>
      </c>
      <c r="E7378" s="3"/>
      <c r="F7378" s="4"/>
      <c r="G7378" s="4">
        <v>1640.19</v>
      </c>
    </row>
    <row r="7379" spans="1:7" x14ac:dyDescent="0.25">
      <c r="A7379" s="3"/>
      <c r="B7379" s="5"/>
      <c r="C7379" s="5"/>
      <c r="D7379" s="5" t="s">
        <v>36</v>
      </c>
      <c r="E7379" s="3"/>
      <c r="F7379" s="4"/>
      <c r="G7379" s="4">
        <v>10497216</v>
      </c>
    </row>
    <row r="7380" spans="1:7" x14ac:dyDescent="0.25">
      <c r="A7380" s="6" t="s">
        <v>1147</v>
      </c>
      <c r="B7380" s="6" t="s">
        <v>1148</v>
      </c>
      <c r="C7380" s="6"/>
      <c r="D7380" s="6" t="s">
        <v>3</v>
      </c>
      <c r="E7380" s="7">
        <v>30</v>
      </c>
      <c r="F7380" s="7"/>
      <c r="G7380" s="7"/>
    </row>
    <row r="7381" spans="1:7" customFormat="1" x14ac:dyDescent="0.25">
      <c r="F7381" s="2"/>
      <c r="G7381" s="2"/>
    </row>
    <row r="7382" spans="1:7" x14ac:dyDescent="0.25">
      <c r="A7382" s="3"/>
      <c r="B7382" s="3"/>
      <c r="C7382" s="3"/>
      <c r="D7382" s="3"/>
      <c r="E7382" s="3"/>
      <c r="F7382" s="4"/>
      <c r="G7382" s="4"/>
    </row>
    <row r="7383" spans="1:7" x14ac:dyDescent="0.25">
      <c r="A7383" s="12" t="s">
        <v>5</v>
      </c>
      <c r="B7383" s="12" t="s">
        <v>6</v>
      </c>
      <c r="C7383" s="12"/>
      <c r="D7383" s="8" t="s">
        <v>7</v>
      </c>
      <c r="E7383" s="8" t="s">
        <v>8</v>
      </c>
      <c r="F7383" s="9" t="s">
        <v>4</v>
      </c>
      <c r="G7383" s="9" t="s">
        <v>1205</v>
      </c>
    </row>
    <row r="7384" spans="1:7" x14ac:dyDescent="0.25">
      <c r="F7384" s="8" t="s">
        <v>9</v>
      </c>
      <c r="G7384" s="8" t="s">
        <v>9</v>
      </c>
    </row>
    <row r="7385" spans="1:7" customFormat="1" x14ac:dyDescent="0.25">
      <c r="F7385" s="2"/>
      <c r="G7385" s="2"/>
    </row>
    <row r="7386" spans="1:7" customFormat="1" x14ac:dyDescent="0.25">
      <c r="A7386" t="s">
        <v>384</v>
      </c>
      <c r="B7386" t="s">
        <v>383</v>
      </c>
      <c r="D7386" t="s">
        <v>3</v>
      </c>
      <c r="E7386">
        <v>1</v>
      </c>
      <c r="F7386" s="2"/>
      <c r="G7386" s="2"/>
    </row>
    <row r="7387" spans="1:7" customFormat="1" x14ac:dyDescent="0.25">
      <c r="A7387" t="s">
        <v>50</v>
      </c>
      <c r="B7387" t="s">
        <v>51</v>
      </c>
      <c r="D7387" t="s">
        <v>14</v>
      </c>
      <c r="E7387">
        <v>1.1200000000000001</v>
      </c>
      <c r="F7387" s="2"/>
      <c r="G7387" s="2"/>
    </row>
    <row r="7388" spans="1:7" customFormat="1" x14ac:dyDescent="0.25">
      <c r="A7388" t="s">
        <v>52</v>
      </c>
      <c r="B7388" t="s">
        <v>53</v>
      </c>
      <c r="D7388" t="s">
        <v>14</v>
      </c>
      <c r="E7388">
        <v>1.1200000000000001</v>
      </c>
      <c r="F7388" s="2">
        <v>5418</v>
      </c>
      <c r="G7388" s="2">
        <v>6068.16</v>
      </c>
    </row>
    <row r="7389" spans="1:7" customFormat="1" x14ac:dyDescent="0.25">
      <c r="A7389" t="s">
        <v>54</v>
      </c>
      <c r="B7389" t="s">
        <v>55</v>
      </c>
      <c r="D7389" t="s">
        <v>56</v>
      </c>
      <c r="E7389">
        <v>1.1200000000000001</v>
      </c>
      <c r="F7389" s="2">
        <v>1543.99</v>
      </c>
      <c r="G7389" s="2">
        <v>1729.27</v>
      </c>
    </row>
    <row r="7390" spans="1:7" customFormat="1" x14ac:dyDescent="0.25">
      <c r="A7390" t="s">
        <v>19</v>
      </c>
      <c r="B7390" t="s">
        <v>20</v>
      </c>
      <c r="D7390" t="s">
        <v>18</v>
      </c>
      <c r="E7390">
        <v>0.5</v>
      </c>
      <c r="F7390" s="2">
        <v>17171</v>
      </c>
      <c r="G7390" s="2">
        <v>8585.5</v>
      </c>
    </row>
    <row r="7391" spans="1:7" customFormat="1" x14ac:dyDescent="0.25">
      <c r="A7391" t="s">
        <v>133</v>
      </c>
      <c r="B7391" t="s">
        <v>134</v>
      </c>
      <c r="D7391" t="s">
        <v>18</v>
      </c>
      <c r="E7391">
        <v>0.5</v>
      </c>
      <c r="F7391" s="2">
        <v>23995</v>
      </c>
      <c r="G7391" s="2">
        <v>11997.5</v>
      </c>
    </row>
    <row r="7392" spans="1:7" customFormat="1" x14ac:dyDescent="0.25">
      <c r="F7392" s="2"/>
      <c r="G7392" s="2"/>
    </row>
    <row r="7393" spans="1:7" x14ac:dyDescent="0.25">
      <c r="A7393" s="3"/>
      <c r="B7393" s="3"/>
      <c r="C7393" s="3"/>
      <c r="D7393" s="5" t="s">
        <v>32</v>
      </c>
      <c r="E7393" s="3"/>
      <c r="F7393" s="4"/>
      <c r="G7393" s="4">
        <v>6068.16</v>
      </c>
    </row>
    <row r="7394" spans="1:7" x14ac:dyDescent="0.25">
      <c r="A7394" s="3"/>
      <c r="B7394" s="3"/>
      <c r="C7394" s="3"/>
      <c r="D7394" s="5" t="s">
        <v>33</v>
      </c>
      <c r="E7394" s="3"/>
      <c r="F7394" s="4"/>
      <c r="G7394" s="4">
        <v>22312.27</v>
      </c>
    </row>
    <row r="7395" spans="1:7" customFormat="1" x14ac:dyDescent="0.25">
      <c r="F7395" s="2"/>
      <c r="G7395" s="2"/>
    </row>
    <row r="7396" spans="1:7" x14ac:dyDescent="0.25">
      <c r="A7396" s="3"/>
      <c r="B7396" s="5"/>
      <c r="C7396" s="5"/>
      <c r="D7396" s="5" t="s">
        <v>35</v>
      </c>
      <c r="E7396" s="3"/>
      <c r="F7396" s="4"/>
      <c r="G7396" s="4">
        <v>28380.43</v>
      </c>
    </row>
    <row r="7397" spans="1:7" x14ac:dyDescent="0.25">
      <c r="A7397" s="3"/>
      <c r="B7397" s="5"/>
      <c r="C7397" s="5"/>
      <c r="D7397" s="5" t="s">
        <v>36</v>
      </c>
      <c r="E7397" s="3"/>
      <c r="F7397" s="4"/>
      <c r="G7397" s="4">
        <v>851412.9</v>
      </c>
    </row>
    <row r="7398" spans="1:7" x14ac:dyDescent="0.25">
      <c r="A7398" s="6" t="s">
        <v>1149</v>
      </c>
      <c r="B7398" s="6" t="s">
        <v>1150</v>
      </c>
      <c r="C7398" s="6"/>
      <c r="D7398" s="6" t="s">
        <v>3</v>
      </c>
      <c r="E7398" s="7">
        <v>29</v>
      </c>
      <c r="F7398" s="7"/>
      <c r="G7398" s="7"/>
    </row>
    <row r="7399" spans="1:7" customFormat="1" x14ac:dyDescent="0.25">
      <c r="F7399" s="2"/>
      <c r="G7399" s="2"/>
    </row>
    <row r="7400" spans="1:7" x14ac:dyDescent="0.25">
      <c r="A7400" s="3"/>
      <c r="B7400" s="3"/>
      <c r="C7400" s="3"/>
      <c r="D7400" s="3"/>
      <c r="E7400" s="3"/>
      <c r="F7400" s="4"/>
      <c r="G7400" s="4"/>
    </row>
    <row r="7401" spans="1:7" x14ac:dyDescent="0.25">
      <c r="A7401" s="12" t="s">
        <v>5</v>
      </c>
      <c r="B7401" s="12" t="s">
        <v>6</v>
      </c>
      <c r="C7401" s="12"/>
      <c r="D7401" s="8" t="s">
        <v>7</v>
      </c>
      <c r="E7401" s="8" t="s">
        <v>8</v>
      </c>
      <c r="F7401" s="9" t="s">
        <v>4</v>
      </c>
      <c r="G7401" s="9" t="s">
        <v>1205</v>
      </c>
    </row>
    <row r="7402" spans="1:7" x14ac:dyDescent="0.25">
      <c r="F7402" s="8" t="s">
        <v>9</v>
      </c>
      <c r="G7402" s="8" t="s">
        <v>9</v>
      </c>
    </row>
    <row r="7403" spans="1:7" customFormat="1" x14ac:dyDescent="0.25">
      <c r="F7403" s="2"/>
      <c r="G7403" s="2"/>
    </row>
    <row r="7404" spans="1:7" customFormat="1" x14ac:dyDescent="0.25">
      <c r="A7404" t="s">
        <v>367</v>
      </c>
      <c r="B7404" t="s">
        <v>368</v>
      </c>
      <c r="D7404" t="s">
        <v>3</v>
      </c>
      <c r="E7404">
        <v>1.2</v>
      </c>
      <c r="F7404" s="2"/>
      <c r="G7404" s="2"/>
    </row>
    <row r="7405" spans="1:7" customFormat="1" x14ac:dyDescent="0.25">
      <c r="A7405" t="s">
        <v>12</v>
      </c>
      <c r="B7405" t="s">
        <v>13</v>
      </c>
      <c r="D7405" t="s">
        <v>14</v>
      </c>
      <c r="E7405">
        <v>1.44</v>
      </c>
      <c r="F7405" s="2"/>
      <c r="G7405" s="2"/>
    </row>
    <row r="7406" spans="1:7" customFormat="1" x14ac:dyDescent="0.25">
      <c r="A7406" t="s">
        <v>15</v>
      </c>
      <c r="B7406" t="s">
        <v>13</v>
      </c>
      <c r="D7406" t="s">
        <v>14</v>
      </c>
      <c r="E7406">
        <v>1.44</v>
      </c>
      <c r="F7406" s="2">
        <v>5209</v>
      </c>
      <c r="G7406" s="2">
        <v>7500.96</v>
      </c>
    </row>
    <row r="7407" spans="1:7" customFormat="1" x14ac:dyDescent="0.25">
      <c r="A7407" t="s">
        <v>16</v>
      </c>
      <c r="B7407" t="s">
        <v>17</v>
      </c>
      <c r="D7407" t="s">
        <v>18</v>
      </c>
      <c r="E7407">
        <v>2.5000000000000001E-2</v>
      </c>
      <c r="F7407" s="2">
        <v>41904</v>
      </c>
      <c r="G7407" s="2">
        <v>1047.5999999999999</v>
      </c>
    </row>
    <row r="7408" spans="1:7" customFormat="1" x14ac:dyDescent="0.25">
      <c r="A7408" t="s">
        <v>41</v>
      </c>
      <c r="B7408" t="s">
        <v>42</v>
      </c>
      <c r="D7408" t="s">
        <v>18</v>
      </c>
      <c r="E7408">
        <v>2.5000000000000001E-2</v>
      </c>
      <c r="F7408" s="2">
        <v>23464</v>
      </c>
      <c r="G7408" s="2">
        <v>586.6</v>
      </c>
    </row>
    <row r="7409" spans="1:7" customFormat="1" x14ac:dyDescent="0.25">
      <c r="A7409" t="s">
        <v>91</v>
      </c>
      <c r="B7409" t="s">
        <v>92</v>
      </c>
      <c r="D7409" t="s">
        <v>18</v>
      </c>
      <c r="E7409">
        <v>0.45</v>
      </c>
      <c r="F7409" s="2">
        <v>3000</v>
      </c>
      <c r="G7409" s="2">
        <v>1350</v>
      </c>
    </row>
    <row r="7410" spans="1:7" customFormat="1" x14ac:dyDescent="0.25">
      <c r="A7410" t="s">
        <v>21</v>
      </c>
      <c r="B7410" t="s">
        <v>22</v>
      </c>
      <c r="D7410" t="s">
        <v>23</v>
      </c>
      <c r="E7410">
        <v>3.6</v>
      </c>
      <c r="F7410" s="2">
        <v>600</v>
      </c>
      <c r="G7410" s="2">
        <v>2160</v>
      </c>
    </row>
    <row r="7411" spans="1:7" customFormat="1" x14ac:dyDescent="0.25">
      <c r="A7411" t="s">
        <v>43</v>
      </c>
      <c r="B7411" t="s">
        <v>44</v>
      </c>
      <c r="D7411" t="s">
        <v>3</v>
      </c>
      <c r="E7411">
        <v>0.65200000000000002</v>
      </c>
      <c r="F7411" s="2">
        <v>9120</v>
      </c>
      <c r="G7411" s="2">
        <v>5942.59</v>
      </c>
    </row>
    <row r="7412" spans="1:7" customFormat="1" x14ac:dyDescent="0.25">
      <c r="A7412" t="s">
        <v>93</v>
      </c>
      <c r="B7412" t="s">
        <v>94</v>
      </c>
      <c r="D7412" t="s">
        <v>95</v>
      </c>
      <c r="E7412">
        <v>0.04</v>
      </c>
      <c r="F7412" s="2">
        <v>45000</v>
      </c>
      <c r="G7412" s="2">
        <v>1800</v>
      </c>
    </row>
    <row r="7413" spans="1:7" customFormat="1" x14ac:dyDescent="0.25">
      <c r="F7413" s="2"/>
      <c r="G7413" s="2"/>
    </row>
    <row r="7414" spans="1:7" x14ac:dyDescent="0.25">
      <c r="A7414" s="3"/>
      <c r="B7414" s="3"/>
      <c r="C7414" s="3"/>
      <c r="D7414" s="5" t="s">
        <v>31</v>
      </c>
      <c r="E7414" s="3"/>
      <c r="F7414" s="4"/>
      <c r="G7414" s="4">
        <v>8102.59</v>
      </c>
    </row>
    <row r="7415" spans="1:7" x14ac:dyDescent="0.25">
      <c r="A7415" s="3"/>
      <c r="B7415" s="3"/>
      <c r="C7415" s="3"/>
      <c r="D7415" s="5" t="s">
        <v>32</v>
      </c>
      <c r="E7415" s="3"/>
      <c r="F7415" s="4"/>
      <c r="G7415" s="4">
        <v>7500.96</v>
      </c>
    </row>
    <row r="7416" spans="1:7" x14ac:dyDescent="0.25">
      <c r="A7416" s="3"/>
      <c r="B7416" s="3"/>
      <c r="C7416" s="3"/>
      <c r="D7416" s="5" t="s">
        <v>33</v>
      </c>
      <c r="E7416" s="3"/>
      <c r="F7416" s="4"/>
      <c r="G7416" s="4">
        <v>2984.2</v>
      </c>
    </row>
    <row r="7417" spans="1:7" x14ac:dyDescent="0.25">
      <c r="A7417" s="3"/>
      <c r="B7417" s="3"/>
      <c r="C7417" s="3"/>
      <c r="D7417" s="5" t="s">
        <v>34</v>
      </c>
      <c r="E7417" s="3"/>
      <c r="F7417" s="4"/>
      <c r="G7417" s="4">
        <v>1800</v>
      </c>
    </row>
    <row r="7418" spans="1:7" customFormat="1" x14ac:dyDescent="0.25">
      <c r="F7418" s="2"/>
      <c r="G7418" s="2"/>
    </row>
    <row r="7419" spans="1:7" x14ac:dyDescent="0.25">
      <c r="A7419" s="3"/>
      <c r="B7419" s="5"/>
      <c r="C7419" s="5"/>
      <c r="D7419" s="5" t="s">
        <v>35</v>
      </c>
      <c r="E7419" s="3"/>
      <c r="F7419" s="4"/>
      <c r="G7419" s="4">
        <v>20387.75</v>
      </c>
    </row>
    <row r="7420" spans="1:7" x14ac:dyDescent="0.25">
      <c r="A7420" s="3"/>
      <c r="B7420" s="5"/>
      <c r="C7420" s="5"/>
      <c r="D7420" s="5" t="s">
        <v>36</v>
      </c>
      <c r="E7420" s="3"/>
      <c r="F7420" s="4"/>
      <c r="G7420" s="4">
        <v>591244.75</v>
      </c>
    </row>
    <row r="7421" spans="1:7" x14ac:dyDescent="0.25">
      <c r="A7421" s="6" t="s">
        <v>1151</v>
      </c>
      <c r="B7421" s="6" t="s">
        <v>1152</v>
      </c>
      <c r="C7421" s="6"/>
      <c r="D7421" s="6" t="s">
        <v>3</v>
      </c>
      <c r="E7421" s="7">
        <v>30</v>
      </c>
      <c r="F7421" s="7"/>
      <c r="G7421" s="7"/>
    </row>
    <row r="7422" spans="1:7" customFormat="1" x14ac:dyDescent="0.25">
      <c r="F7422" s="2"/>
      <c r="G7422" s="2"/>
    </row>
    <row r="7423" spans="1:7" x14ac:dyDescent="0.25">
      <c r="A7423" s="3"/>
      <c r="B7423" s="3"/>
      <c r="C7423" s="3"/>
      <c r="D7423" s="3"/>
      <c r="E7423" s="3"/>
      <c r="F7423" s="4"/>
      <c r="G7423" s="4"/>
    </row>
    <row r="7424" spans="1:7" x14ac:dyDescent="0.25">
      <c r="A7424" s="12" t="s">
        <v>5</v>
      </c>
      <c r="B7424" s="12" t="s">
        <v>6</v>
      </c>
      <c r="C7424" s="12"/>
      <c r="D7424" s="8" t="s">
        <v>7</v>
      </c>
      <c r="E7424" s="8" t="s">
        <v>8</v>
      </c>
      <c r="F7424" s="9" t="s">
        <v>4</v>
      </c>
      <c r="G7424" s="9" t="s">
        <v>1205</v>
      </c>
    </row>
    <row r="7425" spans="1:7" x14ac:dyDescent="0.25">
      <c r="F7425" s="8" t="s">
        <v>9</v>
      </c>
      <c r="G7425" s="8" t="s">
        <v>9</v>
      </c>
    </row>
    <row r="7426" spans="1:7" customFormat="1" x14ac:dyDescent="0.25">
      <c r="F7426" s="2"/>
      <c r="G7426" s="2"/>
    </row>
    <row r="7427" spans="1:7" customFormat="1" x14ac:dyDescent="0.25">
      <c r="A7427" t="s">
        <v>158</v>
      </c>
      <c r="B7427" t="s">
        <v>159</v>
      </c>
      <c r="D7427" t="s">
        <v>88</v>
      </c>
      <c r="E7427">
        <v>1</v>
      </c>
      <c r="F7427" s="2"/>
      <c r="G7427" s="2"/>
    </row>
    <row r="7428" spans="1:7" customFormat="1" x14ac:dyDescent="0.25">
      <c r="A7428" t="s">
        <v>50</v>
      </c>
      <c r="B7428" t="s">
        <v>51</v>
      </c>
      <c r="D7428" t="s">
        <v>14</v>
      </c>
      <c r="E7428">
        <v>2.4</v>
      </c>
      <c r="F7428" s="2"/>
      <c r="G7428" s="2"/>
    </row>
    <row r="7429" spans="1:7" customFormat="1" x14ac:dyDescent="0.25">
      <c r="A7429" t="s">
        <v>52</v>
      </c>
      <c r="B7429" t="s">
        <v>53</v>
      </c>
      <c r="D7429" t="s">
        <v>14</v>
      </c>
      <c r="E7429">
        <v>2.4</v>
      </c>
      <c r="F7429" s="2">
        <v>5418</v>
      </c>
      <c r="G7429" s="2">
        <v>13003.2</v>
      </c>
    </row>
    <row r="7430" spans="1:7" customFormat="1" x14ac:dyDescent="0.25">
      <c r="A7430" t="s">
        <v>54</v>
      </c>
      <c r="B7430" t="s">
        <v>55</v>
      </c>
      <c r="D7430" t="s">
        <v>56</v>
      </c>
      <c r="E7430">
        <v>2.4</v>
      </c>
      <c r="F7430" s="2">
        <v>1543.99</v>
      </c>
      <c r="G7430" s="2">
        <v>3705.58</v>
      </c>
    </row>
    <row r="7431" spans="1:7" customFormat="1" x14ac:dyDescent="0.25">
      <c r="A7431" t="s">
        <v>160</v>
      </c>
      <c r="B7431" t="s">
        <v>161</v>
      </c>
      <c r="D7431" t="s">
        <v>18</v>
      </c>
      <c r="E7431">
        <v>0.33300000000000002</v>
      </c>
      <c r="F7431" s="2"/>
      <c r="G7431" s="2"/>
    </row>
    <row r="7432" spans="1:7" customFormat="1" x14ac:dyDescent="0.25">
      <c r="A7432" t="s">
        <v>162</v>
      </c>
      <c r="B7432" t="s">
        <v>163</v>
      </c>
      <c r="D7432" t="s">
        <v>164</v>
      </c>
      <c r="E7432">
        <v>7.0000000000000001E-3</v>
      </c>
      <c r="F7432" s="2">
        <v>84000</v>
      </c>
      <c r="G7432" s="2">
        <v>559.44000000000005</v>
      </c>
    </row>
    <row r="7433" spans="1:7" customFormat="1" x14ac:dyDescent="0.25">
      <c r="A7433" t="s">
        <v>165</v>
      </c>
      <c r="B7433" t="s">
        <v>166</v>
      </c>
      <c r="D7433" t="s">
        <v>3</v>
      </c>
      <c r="E7433">
        <v>1.05</v>
      </c>
      <c r="F7433" s="2">
        <v>50500</v>
      </c>
      <c r="G7433" s="2">
        <v>53025</v>
      </c>
    </row>
    <row r="7434" spans="1:7" customFormat="1" x14ac:dyDescent="0.25">
      <c r="A7434" t="s">
        <v>167</v>
      </c>
      <c r="B7434" t="s">
        <v>168</v>
      </c>
      <c r="D7434" t="s">
        <v>3</v>
      </c>
      <c r="E7434">
        <v>1.05</v>
      </c>
      <c r="F7434" s="2">
        <v>8500</v>
      </c>
      <c r="G7434" s="2">
        <v>8925</v>
      </c>
    </row>
    <row r="7435" spans="1:7" customFormat="1" x14ac:dyDescent="0.25">
      <c r="A7435" t="s">
        <v>169</v>
      </c>
      <c r="B7435" t="s">
        <v>170</v>
      </c>
      <c r="D7435" t="s">
        <v>171</v>
      </c>
      <c r="E7435">
        <v>0.2</v>
      </c>
      <c r="F7435" s="2">
        <v>1799</v>
      </c>
      <c r="G7435" s="2">
        <v>359.8</v>
      </c>
    </row>
    <row r="7436" spans="1:7" customFormat="1" x14ac:dyDescent="0.25">
      <c r="A7436" t="s">
        <v>172</v>
      </c>
      <c r="B7436" t="s">
        <v>173</v>
      </c>
      <c r="D7436" t="s">
        <v>174</v>
      </c>
      <c r="E7436">
        <v>0.02</v>
      </c>
      <c r="F7436" s="2">
        <v>95000</v>
      </c>
      <c r="G7436" s="2">
        <v>1900</v>
      </c>
    </row>
    <row r="7437" spans="1:7" customFormat="1" x14ac:dyDescent="0.25">
      <c r="F7437" s="2"/>
      <c r="G7437" s="2"/>
    </row>
    <row r="7438" spans="1:7" x14ac:dyDescent="0.25">
      <c r="A7438" s="3"/>
      <c r="B7438" s="3"/>
      <c r="C7438" s="3"/>
      <c r="D7438" s="5" t="s">
        <v>31</v>
      </c>
      <c r="E7438" s="3"/>
      <c r="F7438" s="4"/>
      <c r="G7438" s="4">
        <v>64209.8</v>
      </c>
    </row>
    <row r="7439" spans="1:7" x14ac:dyDescent="0.25">
      <c r="A7439" s="3"/>
      <c r="B7439" s="3"/>
      <c r="C7439" s="3"/>
      <c r="D7439" s="5" t="s">
        <v>32</v>
      </c>
      <c r="E7439" s="3"/>
      <c r="F7439" s="4"/>
      <c r="G7439" s="4">
        <v>13003.2</v>
      </c>
    </row>
    <row r="7440" spans="1:7" x14ac:dyDescent="0.25">
      <c r="A7440" s="3"/>
      <c r="B7440" s="3"/>
      <c r="C7440" s="3"/>
      <c r="D7440" s="5" t="s">
        <v>33</v>
      </c>
      <c r="E7440" s="3"/>
      <c r="F7440" s="4"/>
      <c r="G7440" s="4">
        <v>4265.0200000000004</v>
      </c>
    </row>
    <row r="7441" spans="1:7" customFormat="1" x14ac:dyDescent="0.25">
      <c r="F7441" s="2"/>
      <c r="G7441" s="2"/>
    </row>
    <row r="7442" spans="1:7" x14ac:dyDescent="0.25">
      <c r="A7442" s="3"/>
      <c r="B7442" s="5"/>
      <c r="C7442" s="5"/>
      <c r="D7442" s="5" t="s">
        <v>35</v>
      </c>
      <c r="E7442" s="3"/>
      <c r="F7442" s="4"/>
      <c r="G7442" s="4">
        <v>81478.58</v>
      </c>
    </row>
    <row r="7443" spans="1:7" x14ac:dyDescent="0.25">
      <c r="A7443" s="3"/>
      <c r="B7443" s="5"/>
      <c r="C7443" s="5"/>
      <c r="D7443" s="5" t="s">
        <v>36</v>
      </c>
      <c r="E7443" s="3"/>
      <c r="F7443" s="4"/>
      <c r="G7443" s="4">
        <v>2444357.4</v>
      </c>
    </row>
    <row r="7444" spans="1:7" x14ac:dyDescent="0.25">
      <c r="A7444" s="6" t="s">
        <v>1153</v>
      </c>
      <c r="B7444" s="6" t="s">
        <v>640</v>
      </c>
      <c r="C7444" s="6"/>
      <c r="D7444" s="6" t="s">
        <v>79</v>
      </c>
      <c r="E7444" s="7">
        <v>48</v>
      </c>
      <c r="F7444" s="7"/>
      <c r="G7444" s="7"/>
    </row>
    <row r="7445" spans="1:7" customFormat="1" x14ac:dyDescent="0.25">
      <c r="F7445" s="2"/>
      <c r="G7445" s="2"/>
    </row>
    <row r="7446" spans="1:7" x14ac:dyDescent="0.25">
      <c r="A7446" s="3"/>
      <c r="B7446" s="3"/>
      <c r="C7446" s="3"/>
      <c r="D7446" s="3"/>
      <c r="E7446" s="3"/>
      <c r="F7446" s="4"/>
      <c r="G7446" s="4"/>
    </row>
    <row r="7447" spans="1:7" x14ac:dyDescent="0.25">
      <c r="A7447" s="12" t="s">
        <v>5</v>
      </c>
      <c r="B7447" s="12" t="s">
        <v>6</v>
      </c>
      <c r="C7447" s="12"/>
      <c r="D7447" s="8" t="s">
        <v>7</v>
      </c>
      <c r="E7447" s="8" t="s">
        <v>8</v>
      </c>
      <c r="F7447" s="9" t="s">
        <v>4</v>
      </c>
      <c r="G7447" s="9" t="s">
        <v>1205</v>
      </c>
    </row>
    <row r="7448" spans="1:7" x14ac:dyDescent="0.25">
      <c r="F7448" s="8" t="s">
        <v>9</v>
      </c>
      <c r="G7448" s="8" t="s">
        <v>9</v>
      </c>
    </row>
    <row r="7449" spans="1:7" customFormat="1" x14ac:dyDescent="0.25">
      <c r="F7449" s="2"/>
      <c r="G7449" s="2"/>
    </row>
    <row r="7450" spans="1:7" customFormat="1" x14ac:dyDescent="0.25">
      <c r="A7450" t="s">
        <v>641</v>
      </c>
      <c r="B7450" t="s">
        <v>642</v>
      </c>
      <c r="D7450" t="s">
        <v>59</v>
      </c>
      <c r="E7450">
        <v>1</v>
      </c>
      <c r="F7450" s="2"/>
      <c r="G7450" s="2"/>
    </row>
    <row r="7451" spans="1:7" customFormat="1" x14ac:dyDescent="0.25">
      <c r="A7451" t="s">
        <v>50</v>
      </c>
      <c r="B7451" t="s">
        <v>51</v>
      </c>
      <c r="D7451" t="s">
        <v>14</v>
      </c>
      <c r="E7451">
        <v>0.5</v>
      </c>
      <c r="F7451" s="2"/>
      <c r="G7451" s="2"/>
    </row>
    <row r="7452" spans="1:7" customFormat="1" x14ac:dyDescent="0.25">
      <c r="A7452" t="s">
        <v>52</v>
      </c>
      <c r="B7452" t="s">
        <v>53</v>
      </c>
      <c r="D7452" t="s">
        <v>14</v>
      </c>
      <c r="E7452">
        <v>0.5</v>
      </c>
      <c r="F7452" s="2">
        <v>5418</v>
      </c>
      <c r="G7452" s="2">
        <v>2709</v>
      </c>
    </row>
    <row r="7453" spans="1:7" customFormat="1" x14ac:dyDescent="0.25">
      <c r="A7453" t="s">
        <v>54</v>
      </c>
      <c r="B7453" t="s">
        <v>55</v>
      </c>
      <c r="D7453" t="s">
        <v>56</v>
      </c>
      <c r="E7453">
        <v>0.5</v>
      </c>
      <c r="F7453" s="2">
        <v>1543.99</v>
      </c>
      <c r="G7453" s="2">
        <v>772</v>
      </c>
    </row>
    <row r="7454" spans="1:7" customFormat="1" x14ac:dyDescent="0.25">
      <c r="A7454" t="s">
        <v>643</v>
      </c>
      <c r="B7454" t="s">
        <v>644</v>
      </c>
      <c r="D7454" t="s">
        <v>59</v>
      </c>
      <c r="E7454">
        <v>1</v>
      </c>
      <c r="F7454" s="2">
        <v>2990</v>
      </c>
      <c r="G7454" s="2">
        <v>2990</v>
      </c>
    </row>
    <row r="7455" spans="1:7" customFormat="1" x14ac:dyDescent="0.25">
      <c r="A7455" t="s">
        <v>645</v>
      </c>
      <c r="B7455" t="s">
        <v>646</v>
      </c>
      <c r="D7455" t="s">
        <v>647</v>
      </c>
      <c r="E7455">
        <v>0.02</v>
      </c>
      <c r="F7455" s="2">
        <v>3200</v>
      </c>
      <c r="G7455" s="2">
        <v>64</v>
      </c>
    </row>
    <row r="7456" spans="1:7" customFormat="1" x14ac:dyDescent="0.25">
      <c r="A7456" t="s">
        <v>648</v>
      </c>
      <c r="B7456" t="s">
        <v>649</v>
      </c>
      <c r="D7456" t="s">
        <v>76</v>
      </c>
      <c r="E7456" s="1">
        <v>390000</v>
      </c>
      <c r="F7456" s="2">
        <v>122.49</v>
      </c>
      <c r="G7456" s="2"/>
    </row>
    <row r="7457" spans="1:7" customFormat="1" x14ac:dyDescent="0.25">
      <c r="F7457" s="2"/>
      <c r="G7457" s="2"/>
    </row>
    <row r="7458" spans="1:7" x14ac:dyDescent="0.25">
      <c r="A7458" s="3"/>
      <c r="B7458" s="3"/>
      <c r="C7458" s="3"/>
      <c r="D7458" s="5" t="s">
        <v>31</v>
      </c>
      <c r="E7458" s="3"/>
      <c r="F7458" s="4"/>
      <c r="G7458" s="4">
        <v>3054</v>
      </c>
    </row>
    <row r="7459" spans="1:7" x14ac:dyDescent="0.25">
      <c r="A7459" s="3"/>
      <c r="B7459" s="3"/>
      <c r="C7459" s="3"/>
      <c r="D7459" s="5" t="s">
        <v>32</v>
      </c>
      <c r="E7459" s="3"/>
      <c r="F7459" s="4"/>
      <c r="G7459" s="4">
        <v>2709</v>
      </c>
    </row>
    <row r="7460" spans="1:7" x14ac:dyDescent="0.25">
      <c r="A7460" s="3"/>
      <c r="B7460" s="3"/>
      <c r="C7460" s="3"/>
      <c r="D7460" s="5" t="s">
        <v>33</v>
      </c>
      <c r="E7460" s="3"/>
      <c r="F7460" s="4"/>
      <c r="G7460" s="4">
        <v>772</v>
      </c>
    </row>
    <row r="7461" spans="1:7" x14ac:dyDescent="0.25">
      <c r="A7461" s="3"/>
      <c r="B7461" s="3"/>
      <c r="C7461" s="3"/>
      <c r="D7461" s="5" t="s">
        <v>34</v>
      </c>
      <c r="E7461" s="3"/>
      <c r="F7461" s="4"/>
      <c r="G7461" s="4">
        <v>122.49</v>
      </c>
    </row>
    <row r="7462" spans="1:7" customFormat="1" x14ac:dyDescent="0.25">
      <c r="F7462" s="2"/>
      <c r="G7462" s="2"/>
    </row>
    <row r="7463" spans="1:7" x14ac:dyDescent="0.25">
      <c r="A7463" s="3"/>
      <c r="B7463" s="5"/>
      <c r="C7463" s="5"/>
      <c r="D7463" s="5" t="s">
        <v>35</v>
      </c>
      <c r="E7463" s="3"/>
      <c r="F7463" s="4"/>
      <c r="G7463" s="4">
        <v>6657.49</v>
      </c>
    </row>
    <row r="7464" spans="1:7" x14ac:dyDescent="0.25">
      <c r="A7464" s="3"/>
      <c r="B7464" s="5"/>
      <c r="C7464" s="5"/>
      <c r="D7464" s="5" t="s">
        <v>36</v>
      </c>
      <c r="E7464" s="3"/>
      <c r="F7464" s="4"/>
      <c r="G7464" s="4">
        <v>319559.52</v>
      </c>
    </row>
    <row r="7465" spans="1:7" x14ac:dyDescent="0.25">
      <c r="A7465" s="6" t="s">
        <v>1154</v>
      </c>
      <c r="B7465" s="6" t="s">
        <v>1155</v>
      </c>
      <c r="C7465" s="6"/>
      <c r="D7465" s="6" t="s">
        <v>47</v>
      </c>
      <c r="E7465" s="7">
        <v>110</v>
      </c>
      <c r="F7465" s="7"/>
      <c r="G7465" s="7"/>
    </row>
    <row r="7466" spans="1:7" customFormat="1" x14ac:dyDescent="0.25">
      <c r="F7466" s="2"/>
      <c r="G7466" s="2"/>
    </row>
    <row r="7467" spans="1:7" x14ac:dyDescent="0.25">
      <c r="A7467" s="3"/>
      <c r="B7467" s="3"/>
      <c r="C7467" s="3"/>
      <c r="D7467" s="3"/>
      <c r="E7467" s="3"/>
      <c r="F7467" s="4"/>
      <c r="G7467" s="4"/>
    </row>
    <row r="7468" spans="1:7" x14ac:dyDescent="0.25">
      <c r="A7468" s="12" t="s">
        <v>5</v>
      </c>
      <c r="B7468" s="12" t="s">
        <v>6</v>
      </c>
      <c r="C7468" s="12"/>
      <c r="D7468" s="8" t="s">
        <v>7</v>
      </c>
      <c r="E7468" s="8" t="s">
        <v>8</v>
      </c>
      <c r="F7468" s="9" t="s">
        <v>4</v>
      </c>
      <c r="G7468" s="9" t="s">
        <v>1205</v>
      </c>
    </row>
    <row r="7469" spans="1:7" x14ac:dyDescent="0.25">
      <c r="F7469" s="8" t="s">
        <v>9</v>
      </c>
      <c r="G7469" s="8" t="s">
        <v>9</v>
      </c>
    </row>
    <row r="7470" spans="1:7" customFormat="1" x14ac:dyDescent="0.25">
      <c r="F7470" s="2"/>
      <c r="G7470" s="2"/>
    </row>
    <row r="7471" spans="1:7" customFormat="1" x14ac:dyDescent="0.25">
      <c r="A7471" t="s">
        <v>388</v>
      </c>
      <c r="B7471" t="s">
        <v>389</v>
      </c>
      <c r="D7471" t="s">
        <v>47</v>
      </c>
      <c r="E7471">
        <v>1</v>
      </c>
      <c r="F7471" s="2"/>
      <c r="G7471" s="2"/>
    </row>
    <row r="7472" spans="1:7" customFormat="1" x14ac:dyDescent="0.25">
      <c r="A7472" t="s">
        <v>50</v>
      </c>
      <c r="B7472" t="s">
        <v>51</v>
      </c>
      <c r="D7472" t="s">
        <v>14</v>
      </c>
      <c r="E7472">
        <v>1</v>
      </c>
      <c r="F7472" s="2"/>
      <c r="G7472" s="2"/>
    </row>
    <row r="7473" spans="1:7" customFormat="1" x14ac:dyDescent="0.25">
      <c r="A7473" t="s">
        <v>52</v>
      </c>
      <c r="B7473" t="s">
        <v>53</v>
      </c>
      <c r="D7473" t="s">
        <v>14</v>
      </c>
      <c r="E7473">
        <v>1</v>
      </c>
      <c r="F7473" s="2">
        <v>5418</v>
      </c>
      <c r="G7473" s="2">
        <v>5418</v>
      </c>
    </row>
    <row r="7474" spans="1:7" customFormat="1" x14ac:dyDescent="0.25">
      <c r="A7474" t="s">
        <v>54</v>
      </c>
      <c r="B7474" t="s">
        <v>55</v>
      </c>
      <c r="D7474" t="s">
        <v>56</v>
      </c>
      <c r="E7474">
        <v>1</v>
      </c>
      <c r="F7474" s="2">
        <v>1543.99</v>
      </c>
      <c r="G7474" s="2">
        <v>1543.99</v>
      </c>
    </row>
    <row r="7475" spans="1:7" customFormat="1" x14ac:dyDescent="0.25">
      <c r="A7475" t="s">
        <v>390</v>
      </c>
      <c r="B7475" t="s">
        <v>391</v>
      </c>
      <c r="D7475" t="s">
        <v>18</v>
      </c>
      <c r="E7475">
        <v>0.2</v>
      </c>
      <c r="F7475" s="2">
        <v>1300</v>
      </c>
      <c r="G7475" s="2">
        <v>260</v>
      </c>
    </row>
    <row r="7476" spans="1:7" customFormat="1" x14ac:dyDescent="0.25">
      <c r="A7476" t="s">
        <v>392</v>
      </c>
      <c r="B7476" t="s">
        <v>393</v>
      </c>
      <c r="D7476" t="s">
        <v>174</v>
      </c>
      <c r="E7476">
        <v>5.0000000000000001E-3</v>
      </c>
      <c r="F7476" s="2">
        <v>95000</v>
      </c>
      <c r="G7476" s="2">
        <v>475</v>
      </c>
    </row>
    <row r="7477" spans="1:7" customFormat="1" x14ac:dyDescent="0.25">
      <c r="F7477" s="2"/>
      <c r="G7477" s="2"/>
    </row>
    <row r="7478" spans="1:7" x14ac:dyDescent="0.25">
      <c r="A7478" s="3"/>
      <c r="B7478" s="3"/>
      <c r="C7478" s="3"/>
      <c r="D7478" s="5" t="s">
        <v>31</v>
      </c>
      <c r="E7478" s="3"/>
      <c r="F7478" s="4"/>
      <c r="G7478" s="4">
        <v>475</v>
      </c>
    </row>
    <row r="7479" spans="1:7" x14ac:dyDescent="0.25">
      <c r="A7479" s="3"/>
      <c r="B7479" s="3"/>
      <c r="C7479" s="3"/>
      <c r="D7479" s="5" t="s">
        <v>32</v>
      </c>
      <c r="E7479" s="3"/>
      <c r="F7479" s="4"/>
      <c r="G7479" s="4">
        <v>5418</v>
      </c>
    </row>
    <row r="7480" spans="1:7" x14ac:dyDescent="0.25">
      <c r="A7480" s="3"/>
      <c r="B7480" s="3"/>
      <c r="C7480" s="3"/>
      <c r="D7480" s="5" t="s">
        <v>33</v>
      </c>
      <c r="E7480" s="3"/>
      <c r="F7480" s="4"/>
      <c r="G7480" s="4">
        <v>1803.99</v>
      </c>
    </row>
    <row r="7481" spans="1:7" customFormat="1" x14ac:dyDescent="0.25">
      <c r="F7481" s="2"/>
      <c r="G7481" s="2"/>
    </row>
    <row r="7482" spans="1:7" x14ac:dyDescent="0.25">
      <c r="A7482" s="3"/>
      <c r="B7482" s="5"/>
      <c r="C7482" s="5"/>
      <c r="D7482" s="5" t="s">
        <v>35</v>
      </c>
      <c r="E7482" s="3"/>
      <c r="F7482" s="4"/>
      <c r="G7482" s="4">
        <v>7696.99</v>
      </c>
    </row>
    <row r="7483" spans="1:7" x14ac:dyDescent="0.25">
      <c r="A7483" s="3"/>
      <c r="B7483" s="5"/>
      <c r="C7483" s="5"/>
      <c r="D7483" s="5" t="s">
        <v>36</v>
      </c>
      <c r="E7483" s="3"/>
      <c r="F7483" s="4"/>
      <c r="G7483" s="4">
        <v>846668.9</v>
      </c>
    </row>
    <row r="7484" spans="1:7" x14ac:dyDescent="0.25">
      <c r="A7484" s="6" t="s">
        <v>1156</v>
      </c>
      <c r="B7484" s="6" t="s">
        <v>1103</v>
      </c>
      <c r="C7484" s="6"/>
      <c r="D7484" s="6" t="s">
        <v>47</v>
      </c>
      <c r="E7484" s="7">
        <v>110</v>
      </c>
      <c r="F7484" s="7"/>
      <c r="G7484" s="7"/>
    </row>
    <row r="7485" spans="1:7" customFormat="1" x14ac:dyDescent="0.25">
      <c r="F7485" s="2"/>
      <c r="G7485" s="2"/>
    </row>
    <row r="7486" spans="1:7" x14ac:dyDescent="0.25">
      <c r="A7486" s="3"/>
      <c r="B7486" s="3"/>
      <c r="C7486" s="3"/>
      <c r="D7486" s="3"/>
      <c r="E7486" s="3"/>
      <c r="F7486" s="4"/>
      <c r="G7486" s="4"/>
    </row>
    <row r="7487" spans="1:7" x14ac:dyDescent="0.25">
      <c r="A7487" s="12" t="s">
        <v>5</v>
      </c>
      <c r="B7487" s="12" t="s">
        <v>6</v>
      </c>
      <c r="C7487" s="12"/>
      <c r="D7487" s="8" t="s">
        <v>7</v>
      </c>
      <c r="E7487" s="8" t="s">
        <v>8</v>
      </c>
      <c r="F7487" s="9" t="s">
        <v>4</v>
      </c>
      <c r="G7487" s="9" t="s">
        <v>1205</v>
      </c>
    </row>
    <row r="7488" spans="1:7" x14ac:dyDescent="0.25">
      <c r="F7488" s="8" t="s">
        <v>9</v>
      </c>
      <c r="G7488" s="8" t="s">
        <v>9</v>
      </c>
    </row>
    <row r="7489" spans="1:7" customFormat="1" x14ac:dyDescent="0.25">
      <c r="F7489" s="2"/>
      <c r="G7489" s="2"/>
    </row>
    <row r="7490" spans="1:7" customFormat="1" x14ac:dyDescent="0.25">
      <c r="A7490" t="s">
        <v>416</v>
      </c>
      <c r="B7490" t="s">
        <v>417</v>
      </c>
      <c r="D7490" t="s">
        <v>47</v>
      </c>
      <c r="E7490">
        <v>1</v>
      </c>
      <c r="F7490" s="2"/>
      <c r="G7490" s="2"/>
    </row>
    <row r="7491" spans="1:7" customFormat="1" x14ac:dyDescent="0.25">
      <c r="A7491" t="s">
        <v>50</v>
      </c>
      <c r="B7491" t="s">
        <v>51</v>
      </c>
      <c r="D7491" t="s">
        <v>14</v>
      </c>
      <c r="E7491">
        <v>0.8</v>
      </c>
      <c r="F7491" s="2"/>
      <c r="G7491" s="2"/>
    </row>
    <row r="7492" spans="1:7" customFormat="1" x14ac:dyDescent="0.25">
      <c r="A7492" t="s">
        <v>52</v>
      </c>
      <c r="B7492" t="s">
        <v>53</v>
      </c>
      <c r="D7492" t="s">
        <v>14</v>
      </c>
      <c r="E7492">
        <v>0.8</v>
      </c>
      <c r="F7492" s="2">
        <v>5418</v>
      </c>
      <c r="G7492" s="2">
        <v>4334.3999999999996</v>
      </c>
    </row>
    <row r="7493" spans="1:7" customFormat="1" x14ac:dyDescent="0.25">
      <c r="A7493" t="s">
        <v>54</v>
      </c>
      <c r="B7493" t="s">
        <v>55</v>
      </c>
      <c r="D7493" t="s">
        <v>56</v>
      </c>
      <c r="E7493">
        <v>0.8</v>
      </c>
      <c r="F7493" s="2">
        <v>1543.99</v>
      </c>
      <c r="G7493" s="2">
        <v>1235.19</v>
      </c>
    </row>
    <row r="7494" spans="1:7" customFormat="1" x14ac:dyDescent="0.25">
      <c r="A7494" t="s">
        <v>418</v>
      </c>
      <c r="B7494" t="s">
        <v>419</v>
      </c>
      <c r="D7494" t="s">
        <v>420</v>
      </c>
      <c r="E7494">
        <v>0.67</v>
      </c>
      <c r="F7494" s="2">
        <v>4800</v>
      </c>
      <c r="G7494" s="2">
        <v>3216</v>
      </c>
    </row>
    <row r="7495" spans="1:7" customFormat="1" x14ac:dyDescent="0.25">
      <c r="A7495" t="s">
        <v>421</v>
      </c>
      <c r="B7495" t="s">
        <v>422</v>
      </c>
      <c r="D7495" t="s">
        <v>174</v>
      </c>
      <c r="E7495">
        <v>7.0000000000000001E-3</v>
      </c>
      <c r="F7495" s="2">
        <v>29500</v>
      </c>
      <c r="G7495" s="2">
        <v>206.5</v>
      </c>
    </row>
    <row r="7496" spans="1:7" customFormat="1" x14ac:dyDescent="0.25">
      <c r="A7496" t="s">
        <v>423</v>
      </c>
      <c r="B7496" t="s">
        <v>424</v>
      </c>
      <c r="D7496" t="s">
        <v>387</v>
      </c>
      <c r="E7496">
        <v>1.05</v>
      </c>
      <c r="F7496" s="2">
        <v>550</v>
      </c>
      <c r="G7496" s="2">
        <v>577.5</v>
      </c>
    </row>
    <row r="7497" spans="1:7" customFormat="1" x14ac:dyDescent="0.25">
      <c r="F7497" s="2"/>
      <c r="G7497" s="2"/>
    </row>
    <row r="7498" spans="1:7" x14ac:dyDescent="0.25">
      <c r="A7498" s="3"/>
      <c r="B7498" s="3"/>
      <c r="C7498" s="3"/>
      <c r="D7498" s="5" t="s">
        <v>31</v>
      </c>
      <c r="E7498" s="3"/>
      <c r="F7498" s="4"/>
      <c r="G7498" s="4">
        <v>4000</v>
      </c>
    </row>
    <row r="7499" spans="1:7" x14ac:dyDescent="0.25">
      <c r="A7499" s="3"/>
      <c r="B7499" s="3"/>
      <c r="C7499" s="3"/>
      <c r="D7499" s="5" t="s">
        <v>32</v>
      </c>
      <c r="E7499" s="3"/>
      <c r="F7499" s="4"/>
      <c r="G7499" s="4">
        <v>4334.3999999999996</v>
      </c>
    </row>
    <row r="7500" spans="1:7" x14ac:dyDescent="0.25">
      <c r="A7500" s="3"/>
      <c r="B7500" s="3"/>
      <c r="C7500" s="3"/>
      <c r="D7500" s="5" t="s">
        <v>33</v>
      </c>
      <c r="E7500" s="3"/>
      <c r="F7500" s="4"/>
      <c r="G7500" s="4">
        <v>1235.19</v>
      </c>
    </row>
    <row r="7501" spans="1:7" customFormat="1" x14ac:dyDescent="0.25">
      <c r="F7501" s="2"/>
      <c r="G7501" s="2"/>
    </row>
    <row r="7502" spans="1:7" x14ac:dyDescent="0.25">
      <c r="A7502" s="3"/>
      <c r="B7502" s="5"/>
      <c r="C7502" s="5"/>
      <c r="D7502" s="5" t="s">
        <v>35</v>
      </c>
      <c r="E7502" s="3"/>
      <c r="F7502" s="4"/>
      <c r="G7502" s="4">
        <v>9569.59</v>
      </c>
    </row>
    <row r="7503" spans="1:7" x14ac:dyDescent="0.25">
      <c r="A7503" s="3"/>
      <c r="B7503" s="5"/>
      <c r="C7503" s="5"/>
      <c r="D7503" s="5" t="s">
        <v>36</v>
      </c>
      <c r="E7503" s="3"/>
      <c r="F7503" s="4"/>
      <c r="G7503" s="4">
        <v>1052654.8999999999</v>
      </c>
    </row>
    <row r="7504" spans="1:7" x14ac:dyDescent="0.25">
      <c r="A7504" s="6" t="s">
        <v>1157</v>
      </c>
      <c r="B7504" s="6" t="s">
        <v>1158</v>
      </c>
      <c r="C7504" s="6"/>
      <c r="D7504" s="6" t="s">
        <v>47</v>
      </c>
      <c r="E7504" s="7">
        <v>360</v>
      </c>
      <c r="F7504" s="7"/>
      <c r="G7504" s="7"/>
    </row>
    <row r="7505" spans="1:7" customFormat="1" x14ac:dyDescent="0.25">
      <c r="F7505" s="2"/>
      <c r="G7505" s="2"/>
    </row>
    <row r="7506" spans="1:7" x14ac:dyDescent="0.25">
      <c r="A7506" s="3"/>
      <c r="B7506" s="3"/>
      <c r="C7506" s="3"/>
      <c r="D7506" s="3"/>
      <c r="E7506" s="3"/>
      <c r="F7506" s="4"/>
      <c r="G7506" s="4"/>
    </row>
    <row r="7507" spans="1:7" x14ac:dyDescent="0.25">
      <c r="A7507" s="12" t="s">
        <v>5</v>
      </c>
      <c r="B7507" s="12" t="s">
        <v>6</v>
      </c>
      <c r="C7507" s="12"/>
      <c r="D7507" s="8" t="s">
        <v>7</v>
      </c>
      <c r="E7507" s="8" t="s">
        <v>8</v>
      </c>
      <c r="F7507" s="9" t="s">
        <v>4</v>
      </c>
      <c r="G7507" s="9" t="s">
        <v>1205</v>
      </c>
    </row>
    <row r="7508" spans="1:7" x14ac:dyDescent="0.25">
      <c r="F7508" s="8" t="s">
        <v>9</v>
      </c>
      <c r="G7508" s="8" t="s">
        <v>9</v>
      </c>
    </row>
    <row r="7509" spans="1:7" customFormat="1" x14ac:dyDescent="0.25">
      <c r="F7509" s="2"/>
      <c r="G7509" s="2"/>
    </row>
    <row r="7510" spans="1:7" customFormat="1" x14ac:dyDescent="0.25">
      <c r="A7510" t="s">
        <v>1159</v>
      </c>
      <c r="B7510" t="s">
        <v>1158</v>
      </c>
      <c r="D7510" t="s">
        <v>47</v>
      </c>
      <c r="E7510">
        <v>1</v>
      </c>
      <c r="F7510" s="2"/>
      <c r="G7510" s="2"/>
    </row>
    <row r="7511" spans="1:7" customFormat="1" x14ac:dyDescent="0.25">
      <c r="A7511" t="s">
        <v>50</v>
      </c>
      <c r="B7511" t="s">
        <v>51</v>
      </c>
      <c r="D7511" t="s">
        <v>14</v>
      </c>
      <c r="E7511">
        <v>1</v>
      </c>
      <c r="F7511" s="2"/>
      <c r="G7511" s="2"/>
    </row>
    <row r="7512" spans="1:7" customFormat="1" x14ac:dyDescent="0.25">
      <c r="A7512" t="s">
        <v>52</v>
      </c>
      <c r="B7512" t="s">
        <v>53</v>
      </c>
      <c r="D7512" t="s">
        <v>14</v>
      </c>
      <c r="E7512">
        <v>1</v>
      </c>
      <c r="F7512" s="2">
        <v>5418</v>
      </c>
      <c r="G7512" s="2">
        <v>5418</v>
      </c>
    </row>
    <row r="7513" spans="1:7" customFormat="1" x14ac:dyDescent="0.25">
      <c r="A7513" t="s">
        <v>54</v>
      </c>
      <c r="B7513" t="s">
        <v>55</v>
      </c>
      <c r="D7513" t="s">
        <v>56</v>
      </c>
      <c r="E7513">
        <v>1</v>
      </c>
      <c r="F7513" s="2">
        <v>1543.99</v>
      </c>
      <c r="G7513" s="2">
        <v>1543.99</v>
      </c>
    </row>
    <row r="7514" spans="1:7" customFormat="1" x14ac:dyDescent="0.25">
      <c r="F7514" s="2"/>
      <c r="G7514" s="2"/>
    </row>
    <row r="7515" spans="1:7" x14ac:dyDescent="0.25">
      <c r="A7515" s="3"/>
      <c r="B7515" s="3"/>
      <c r="C7515" s="3"/>
      <c r="D7515" s="5" t="s">
        <v>32</v>
      </c>
      <c r="E7515" s="3"/>
      <c r="F7515" s="4"/>
      <c r="G7515" s="4">
        <v>5418</v>
      </c>
    </row>
    <row r="7516" spans="1:7" x14ac:dyDescent="0.25">
      <c r="A7516" s="3"/>
      <c r="B7516" s="3"/>
      <c r="C7516" s="3"/>
      <c r="D7516" s="5" t="s">
        <v>33</v>
      </c>
      <c r="E7516" s="3"/>
      <c r="F7516" s="4"/>
      <c r="G7516" s="4">
        <v>1543.99</v>
      </c>
    </row>
    <row r="7517" spans="1:7" customFormat="1" x14ac:dyDescent="0.25">
      <c r="F7517" s="2"/>
      <c r="G7517" s="2"/>
    </row>
    <row r="7518" spans="1:7" x14ac:dyDescent="0.25">
      <c r="A7518" s="3"/>
      <c r="B7518" s="5"/>
      <c r="C7518" s="5"/>
      <c r="D7518" s="5" t="s">
        <v>35</v>
      </c>
      <c r="E7518" s="3"/>
      <c r="F7518" s="4"/>
      <c r="G7518" s="4">
        <v>6961.99</v>
      </c>
    </row>
    <row r="7519" spans="1:7" x14ac:dyDescent="0.25">
      <c r="A7519" s="3"/>
      <c r="B7519" s="5"/>
      <c r="C7519" s="5"/>
      <c r="D7519" s="5" t="s">
        <v>36</v>
      </c>
      <c r="E7519" s="3"/>
      <c r="F7519" s="4"/>
      <c r="G7519" s="4">
        <v>2506316.4</v>
      </c>
    </row>
    <row r="7520" spans="1:7" x14ac:dyDescent="0.25">
      <c r="A7520" s="6" t="s">
        <v>1160</v>
      </c>
      <c r="B7520" s="6" t="s">
        <v>11</v>
      </c>
      <c r="C7520" s="6"/>
      <c r="D7520" s="6" t="s">
        <v>3</v>
      </c>
      <c r="E7520" s="7">
        <v>251</v>
      </c>
      <c r="F7520" s="7"/>
      <c r="G7520" s="7"/>
    </row>
    <row r="7521" spans="1:7" customFormat="1" x14ac:dyDescent="0.25">
      <c r="F7521" s="2"/>
      <c r="G7521" s="2"/>
    </row>
    <row r="7522" spans="1:7" x14ac:dyDescent="0.25">
      <c r="A7522" s="3"/>
      <c r="B7522" s="3"/>
      <c r="C7522" s="3"/>
      <c r="D7522" s="3"/>
      <c r="E7522" s="3"/>
      <c r="F7522" s="4"/>
      <c r="G7522" s="4"/>
    </row>
    <row r="7523" spans="1:7" x14ac:dyDescent="0.25">
      <c r="A7523" s="12" t="s">
        <v>5</v>
      </c>
      <c r="B7523" s="12" t="s">
        <v>6</v>
      </c>
      <c r="C7523" s="12"/>
      <c r="D7523" s="8" t="s">
        <v>7</v>
      </c>
      <c r="E7523" s="8" t="s">
        <v>8</v>
      </c>
      <c r="F7523" s="9" t="s">
        <v>4</v>
      </c>
      <c r="G7523" s="9" t="s">
        <v>1205</v>
      </c>
    </row>
    <row r="7524" spans="1:7" x14ac:dyDescent="0.25">
      <c r="F7524" s="8" t="s">
        <v>9</v>
      </c>
      <c r="G7524" s="8" t="s">
        <v>9</v>
      </c>
    </row>
    <row r="7525" spans="1:7" customFormat="1" x14ac:dyDescent="0.25">
      <c r="F7525" s="2"/>
      <c r="G7525" s="2"/>
    </row>
    <row r="7526" spans="1:7" customFormat="1" x14ac:dyDescent="0.25">
      <c r="A7526" t="s">
        <v>10</v>
      </c>
      <c r="B7526" t="s">
        <v>11</v>
      </c>
      <c r="D7526" t="s">
        <v>3</v>
      </c>
      <c r="E7526">
        <v>1</v>
      </c>
      <c r="F7526" s="2"/>
      <c r="G7526" s="2"/>
    </row>
    <row r="7527" spans="1:7" customFormat="1" x14ac:dyDescent="0.25">
      <c r="A7527" t="s">
        <v>12</v>
      </c>
      <c r="B7527" t="s">
        <v>13</v>
      </c>
      <c r="D7527" t="s">
        <v>14</v>
      </c>
      <c r="E7527">
        <v>3.7999999999999999E-2</v>
      </c>
      <c r="F7527" s="2"/>
      <c r="G7527" s="2"/>
    </row>
    <row r="7528" spans="1:7" customFormat="1" x14ac:dyDescent="0.25">
      <c r="A7528" t="s">
        <v>15</v>
      </c>
      <c r="B7528" t="s">
        <v>13</v>
      </c>
      <c r="D7528" t="s">
        <v>14</v>
      </c>
      <c r="E7528">
        <v>3.7999999999999999E-2</v>
      </c>
      <c r="F7528" s="2">
        <v>5209</v>
      </c>
      <c r="G7528" s="2">
        <v>197.94</v>
      </c>
    </row>
    <row r="7529" spans="1:7" customFormat="1" x14ac:dyDescent="0.25">
      <c r="A7529" t="s">
        <v>16</v>
      </c>
      <c r="B7529" t="s">
        <v>17</v>
      </c>
      <c r="D7529" t="s">
        <v>18</v>
      </c>
      <c r="E7529">
        <v>6.0000000000000001E-3</v>
      </c>
      <c r="F7529" s="2">
        <v>41904</v>
      </c>
      <c r="G7529" s="2">
        <v>261.89999999999998</v>
      </c>
    </row>
    <row r="7530" spans="1:7" customFormat="1" x14ac:dyDescent="0.25">
      <c r="A7530" t="s">
        <v>19</v>
      </c>
      <c r="B7530" t="s">
        <v>20</v>
      </c>
      <c r="D7530" t="s">
        <v>18</v>
      </c>
      <c r="E7530">
        <v>4.5999999999999999E-2</v>
      </c>
      <c r="F7530" s="2">
        <v>17171</v>
      </c>
      <c r="G7530" s="2">
        <v>784.14</v>
      </c>
    </row>
    <row r="7531" spans="1:7" customFormat="1" x14ac:dyDescent="0.25">
      <c r="A7531" t="s">
        <v>21</v>
      </c>
      <c r="B7531" t="s">
        <v>22</v>
      </c>
      <c r="D7531" t="s">
        <v>23</v>
      </c>
      <c r="E7531">
        <v>2</v>
      </c>
      <c r="F7531" s="2">
        <v>600</v>
      </c>
      <c r="G7531" s="2">
        <v>1200</v>
      </c>
    </row>
    <row r="7532" spans="1:7" customFormat="1" x14ac:dyDescent="0.25">
      <c r="A7532" t="s">
        <v>24</v>
      </c>
      <c r="B7532" t="s">
        <v>25</v>
      </c>
      <c r="D7532" t="s">
        <v>3</v>
      </c>
      <c r="E7532">
        <v>1</v>
      </c>
      <c r="F7532" s="2"/>
      <c r="G7532" s="2"/>
    </row>
    <row r="7533" spans="1:7" customFormat="1" x14ac:dyDescent="0.25">
      <c r="A7533" t="s">
        <v>26</v>
      </c>
      <c r="B7533" t="s">
        <v>27</v>
      </c>
      <c r="D7533" t="s">
        <v>18</v>
      </c>
      <c r="E7533">
        <v>2.4E-2</v>
      </c>
      <c r="F7533" s="2">
        <v>24228</v>
      </c>
      <c r="G7533" s="2">
        <v>581.47</v>
      </c>
    </row>
    <row r="7534" spans="1:7" customFormat="1" x14ac:dyDescent="0.25">
      <c r="A7534" t="s">
        <v>21</v>
      </c>
      <c r="B7534" t="s">
        <v>22</v>
      </c>
      <c r="D7534" t="s">
        <v>23</v>
      </c>
      <c r="E7534">
        <v>0.5</v>
      </c>
      <c r="F7534" s="2">
        <v>600</v>
      </c>
      <c r="G7534" s="2">
        <v>300</v>
      </c>
    </row>
    <row r="7535" spans="1:7" customFormat="1" x14ac:dyDescent="0.25">
      <c r="A7535" t="s">
        <v>28</v>
      </c>
      <c r="B7535" t="s">
        <v>29</v>
      </c>
      <c r="D7535" t="s">
        <v>30</v>
      </c>
      <c r="E7535">
        <v>1</v>
      </c>
      <c r="F7535" s="2">
        <v>2000</v>
      </c>
      <c r="G7535" s="2">
        <v>2000</v>
      </c>
    </row>
    <row r="7536" spans="1:7" customFormat="1" x14ac:dyDescent="0.25">
      <c r="F7536" s="2"/>
      <c r="G7536" s="2"/>
    </row>
    <row r="7537" spans="1:7" x14ac:dyDescent="0.25">
      <c r="A7537" s="3"/>
      <c r="B7537" s="3"/>
      <c r="C7537" s="3"/>
      <c r="D7537" s="5" t="s">
        <v>31</v>
      </c>
      <c r="E7537" s="3"/>
      <c r="F7537" s="4"/>
      <c r="G7537" s="4">
        <v>1500</v>
      </c>
    </row>
    <row r="7538" spans="1:7" x14ac:dyDescent="0.25">
      <c r="A7538" s="3"/>
      <c r="B7538" s="3"/>
      <c r="C7538" s="3"/>
      <c r="D7538" s="5" t="s">
        <v>32</v>
      </c>
      <c r="E7538" s="3"/>
      <c r="F7538" s="4"/>
      <c r="G7538" s="4">
        <v>197.94</v>
      </c>
    </row>
    <row r="7539" spans="1:7" x14ac:dyDescent="0.25">
      <c r="A7539" s="3"/>
      <c r="B7539" s="3"/>
      <c r="C7539" s="3"/>
      <c r="D7539" s="5" t="s">
        <v>33</v>
      </c>
      <c r="E7539" s="3"/>
      <c r="F7539" s="4"/>
      <c r="G7539" s="4">
        <v>1627.51</v>
      </c>
    </row>
    <row r="7540" spans="1:7" x14ac:dyDescent="0.25">
      <c r="A7540" s="3"/>
      <c r="B7540" s="3"/>
      <c r="C7540" s="3"/>
      <c r="D7540" s="5" t="s">
        <v>34</v>
      </c>
      <c r="E7540" s="3"/>
      <c r="F7540" s="4"/>
      <c r="G7540" s="4">
        <v>2000</v>
      </c>
    </row>
    <row r="7541" spans="1:7" customFormat="1" x14ac:dyDescent="0.25">
      <c r="F7541" s="2"/>
      <c r="G7541" s="2"/>
    </row>
    <row r="7542" spans="1:7" x14ac:dyDescent="0.25">
      <c r="A7542" s="3"/>
      <c r="B7542" s="5"/>
      <c r="C7542" s="5"/>
      <c r="D7542" s="5" t="s">
        <v>35</v>
      </c>
      <c r="E7542" s="3"/>
      <c r="F7542" s="4"/>
      <c r="G7542" s="4">
        <v>5322.85</v>
      </c>
    </row>
    <row r="7543" spans="1:7" x14ac:dyDescent="0.25">
      <c r="A7543" s="3"/>
      <c r="B7543" s="5"/>
      <c r="C7543" s="5"/>
      <c r="D7543" s="5" t="s">
        <v>36</v>
      </c>
      <c r="E7543" s="3"/>
      <c r="F7543" s="4"/>
      <c r="G7543" s="4">
        <v>1336035.3500000001</v>
      </c>
    </row>
    <row r="7544" spans="1:7" x14ac:dyDescent="0.25">
      <c r="A7544" s="6" t="s">
        <v>1161</v>
      </c>
      <c r="B7544" s="6" t="s">
        <v>1162</v>
      </c>
      <c r="C7544" s="6"/>
      <c r="D7544" s="6" t="s">
        <v>3</v>
      </c>
      <c r="E7544" s="7">
        <v>167</v>
      </c>
      <c r="F7544" s="7"/>
      <c r="G7544" s="7"/>
    </row>
    <row r="7545" spans="1:7" customFormat="1" x14ac:dyDescent="0.25">
      <c r="F7545" s="2"/>
      <c r="G7545" s="2"/>
    </row>
    <row r="7546" spans="1:7" x14ac:dyDescent="0.25">
      <c r="A7546" s="3"/>
      <c r="B7546" s="3"/>
      <c r="C7546" s="3"/>
      <c r="D7546" s="3"/>
      <c r="E7546" s="3"/>
      <c r="F7546" s="4"/>
      <c r="G7546" s="4"/>
    </row>
    <row r="7547" spans="1:7" x14ac:dyDescent="0.25">
      <c r="A7547" s="12" t="s">
        <v>5</v>
      </c>
      <c r="B7547" s="12" t="s">
        <v>6</v>
      </c>
      <c r="C7547" s="12"/>
      <c r="D7547" s="8" t="s">
        <v>7</v>
      </c>
      <c r="E7547" s="8" t="s">
        <v>8</v>
      </c>
      <c r="F7547" s="9" t="s">
        <v>4</v>
      </c>
      <c r="G7547" s="9" t="s">
        <v>1205</v>
      </c>
    </row>
    <row r="7548" spans="1:7" x14ac:dyDescent="0.25">
      <c r="F7548" s="8" t="s">
        <v>9</v>
      </c>
      <c r="G7548" s="8" t="s">
        <v>9</v>
      </c>
    </row>
    <row r="7549" spans="1:7" customFormat="1" x14ac:dyDescent="0.25">
      <c r="F7549" s="2"/>
      <c r="G7549" s="2"/>
    </row>
    <row r="7550" spans="1:7" customFormat="1" x14ac:dyDescent="0.25">
      <c r="A7550" t="s">
        <v>367</v>
      </c>
      <c r="B7550" t="s">
        <v>368</v>
      </c>
      <c r="D7550" t="s">
        <v>3</v>
      </c>
      <c r="E7550">
        <v>1.2</v>
      </c>
      <c r="F7550" s="2"/>
      <c r="G7550" s="2"/>
    </row>
    <row r="7551" spans="1:7" customFormat="1" x14ac:dyDescent="0.25">
      <c r="A7551" t="s">
        <v>12</v>
      </c>
      <c r="B7551" t="s">
        <v>13</v>
      </c>
      <c r="D7551" t="s">
        <v>14</v>
      </c>
      <c r="E7551">
        <v>1.44</v>
      </c>
      <c r="F7551" s="2"/>
      <c r="G7551" s="2"/>
    </row>
    <row r="7552" spans="1:7" customFormat="1" x14ac:dyDescent="0.25">
      <c r="A7552" t="s">
        <v>15</v>
      </c>
      <c r="B7552" t="s">
        <v>13</v>
      </c>
      <c r="D7552" t="s">
        <v>14</v>
      </c>
      <c r="E7552">
        <v>1.44</v>
      </c>
      <c r="F7552" s="2">
        <v>5209</v>
      </c>
      <c r="G7552" s="2">
        <v>7500.96</v>
      </c>
    </row>
    <row r="7553" spans="1:7" customFormat="1" x14ac:dyDescent="0.25">
      <c r="A7553" t="s">
        <v>16</v>
      </c>
      <c r="B7553" t="s">
        <v>17</v>
      </c>
      <c r="D7553" t="s">
        <v>18</v>
      </c>
      <c r="E7553">
        <v>2.5000000000000001E-2</v>
      </c>
      <c r="F7553" s="2">
        <v>41904</v>
      </c>
      <c r="G7553" s="2">
        <v>1047.5999999999999</v>
      </c>
    </row>
    <row r="7554" spans="1:7" customFormat="1" x14ac:dyDescent="0.25">
      <c r="A7554" t="s">
        <v>41</v>
      </c>
      <c r="B7554" t="s">
        <v>42</v>
      </c>
      <c r="D7554" t="s">
        <v>18</v>
      </c>
      <c r="E7554">
        <v>2.5000000000000001E-2</v>
      </c>
      <c r="F7554" s="2">
        <v>23464</v>
      </c>
      <c r="G7554" s="2">
        <v>586.6</v>
      </c>
    </row>
    <row r="7555" spans="1:7" customFormat="1" x14ac:dyDescent="0.25">
      <c r="A7555" t="s">
        <v>91</v>
      </c>
      <c r="B7555" t="s">
        <v>92</v>
      </c>
      <c r="D7555" t="s">
        <v>18</v>
      </c>
      <c r="E7555">
        <v>0.45</v>
      </c>
      <c r="F7555" s="2">
        <v>3000</v>
      </c>
      <c r="G7555" s="2">
        <v>1350</v>
      </c>
    </row>
    <row r="7556" spans="1:7" customFormat="1" x14ac:dyDescent="0.25">
      <c r="A7556" t="s">
        <v>21</v>
      </c>
      <c r="B7556" t="s">
        <v>22</v>
      </c>
      <c r="D7556" t="s">
        <v>23</v>
      </c>
      <c r="E7556">
        <v>3.6</v>
      </c>
      <c r="F7556" s="2">
        <v>600</v>
      </c>
      <c r="G7556" s="2">
        <v>2160</v>
      </c>
    </row>
    <row r="7557" spans="1:7" customFormat="1" x14ac:dyDescent="0.25">
      <c r="A7557" t="s">
        <v>43</v>
      </c>
      <c r="B7557" t="s">
        <v>44</v>
      </c>
      <c r="D7557" t="s">
        <v>3</v>
      </c>
      <c r="E7557">
        <v>0.65200000000000002</v>
      </c>
      <c r="F7557" s="2">
        <v>9120</v>
      </c>
      <c r="G7557" s="2">
        <v>5942.59</v>
      </c>
    </row>
    <row r="7558" spans="1:7" customFormat="1" x14ac:dyDescent="0.25">
      <c r="A7558" t="s">
        <v>93</v>
      </c>
      <c r="B7558" t="s">
        <v>94</v>
      </c>
      <c r="D7558" t="s">
        <v>95</v>
      </c>
      <c r="E7558">
        <v>0.04</v>
      </c>
      <c r="F7558" s="2">
        <v>45000</v>
      </c>
      <c r="G7558" s="2">
        <v>1800</v>
      </c>
    </row>
    <row r="7559" spans="1:7" customFormat="1" x14ac:dyDescent="0.25">
      <c r="F7559" s="2"/>
      <c r="G7559" s="2"/>
    </row>
    <row r="7560" spans="1:7" x14ac:dyDescent="0.25">
      <c r="A7560" s="3"/>
      <c r="B7560" s="3"/>
      <c r="C7560" s="3"/>
      <c r="D7560" s="5" t="s">
        <v>31</v>
      </c>
      <c r="E7560" s="3"/>
      <c r="F7560" s="4"/>
      <c r="G7560" s="4">
        <v>8102.59</v>
      </c>
    </row>
    <row r="7561" spans="1:7" x14ac:dyDescent="0.25">
      <c r="A7561" s="3"/>
      <c r="B7561" s="3"/>
      <c r="C7561" s="3"/>
      <c r="D7561" s="5" t="s">
        <v>32</v>
      </c>
      <c r="E7561" s="3"/>
      <c r="F7561" s="4"/>
      <c r="G7561" s="4">
        <v>7500.96</v>
      </c>
    </row>
    <row r="7562" spans="1:7" x14ac:dyDescent="0.25">
      <c r="A7562" s="3"/>
      <c r="B7562" s="3"/>
      <c r="C7562" s="3"/>
      <c r="D7562" s="5" t="s">
        <v>33</v>
      </c>
      <c r="E7562" s="3"/>
      <c r="F7562" s="4"/>
      <c r="G7562" s="4">
        <v>2984.2</v>
      </c>
    </row>
    <row r="7563" spans="1:7" x14ac:dyDescent="0.25">
      <c r="A7563" s="3"/>
      <c r="B7563" s="3"/>
      <c r="C7563" s="3"/>
      <c r="D7563" s="5" t="s">
        <v>34</v>
      </c>
      <c r="E7563" s="3"/>
      <c r="F7563" s="4"/>
      <c r="G7563" s="4">
        <v>1800</v>
      </c>
    </row>
    <row r="7564" spans="1:7" customFormat="1" x14ac:dyDescent="0.25">
      <c r="F7564" s="2"/>
      <c r="G7564" s="2"/>
    </row>
    <row r="7565" spans="1:7" x14ac:dyDescent="0.25">
      <c r="A7565" s="3"/>
      <c r="B7565" s="5"/>
      <c r="C7565" s="5"/>
      <c r="D7565" s="5" t="s">
        <v>35</v>
      </c>
      <c r="E7565" s="3"/>
      <c r="F7565" s="4"/>
      <c r="G7565" s="4">
        <v>20387.75</v>
      </c>
    </row>
    <row r="7566" spans="1:7" x14ac:dyDescent="0.25">
      <c r="A7566" s="3"/>
      <c r="B7566" s="5"/>
      <c r="C7566" s="5"/>
      <c r="D7566" s="5" t="s">
        <v>36</v>
      </c>
      <c r="E7566" s="3"/>
      <c r="F7566" s="4"/>
      <c r="G7566" s="4">
        <v>3404754.25</v>
      </c>
    </row>
    <row r="7567" spans="1:7" x14ac:dyDescent="0.25">
      <c r="A7567" s="6" t="s">
        <v>1163</v>
      </c>
      <c r="B7567" s="6" t="s">
        <v>1164</v>
      </c>
      <c r="C7567" s="6"/>
      <c r="D7567" s="6" t="s">
        <v>3</v>
      </c>
      <c r="E7567" s="7">
        <v>17</v>
      </c>
      <c r="F7567" s="7"/>
      <c r="G7567" s="7"/>
    </row>
    <row r="7568" spans="1:7" customFormat="1" x14ac:dyDescent="0.25">
      <c r="F7568" s="2"/>
      <c r="G7568" s="2"/>
    </row>
    <row r="7569" spans="1:7" x14ac:dyDescent="0.25">
      <c r="A7569" s="3"/>
      <c r="B7569" s="3"/>
      <c r="C7569" s="3"/>
      <c r="D7569" s="3"/>
      <c r="E7569" s="3"/>
      <c r="F7569" s="4"/>
      <c r="G7569" s="4"/>
    </row>
    <row r="7570" spans="1:7" x14ac:dyDescent="0.25">
      <c r="A7570" s="12" t="s">
        <v>5</v>
      </c>
      <c r="B7570" s="12" t="s">
        <v>6</v>
      </c>
      <c r="C7570" s="12"/>
      <c r="D7570" s="8" t="s">
        <v>7</v>
      </c>
      <c r="E7570" s="8" t="s">
        <v>8</v>
      </c>
      <c r="F7570" s="9" t="s">
        <v>4</v>
      </c>
      <c r="G7570" s="9" t="s">
        <v>1205</v>
      </c>
    </row>
    <row r="7571" spans="1:7" x14ac:dyDescent="0.25">
      <c r="F7571" s="8" t="s">
        <v>9</v>
      </c>
      <c r="G7571" s="8" t="s">
        <v>9</v>
      </c>
    </row>
    <row r="7572" spans="1:7" customFormat="1" x14ac:dyDescent="0.25">
      <c r="F7572" s="2"/>
      <c r="G7572" s="2"/>
    </row>
    <row r="7573" spans="1:7" customFormat="1" x14ac:dyDescent="0.25">
      <c r="A7573" t="s">
        <v>1165</v>
      </c>
      <c r="B7573" t="s">
        <v>1166</v>
      </c>
      <c r="D7573" t="s">
        <v>3</v>
      </c>
      <c r="E7573">
        <v>1.2</v>
      </c>
      <c r="F7573" s="2"/>
      <c r="G7573" s="2"/>
    </row>
    <row r="7574" spans="1:7" customFormat="1" x14ac:dyDescent="0.25">
      <c r="A7574" t="s">
        <v>12</v>
      </c>
      <c r="B7574" t="s">
        <v>13</v>
      </c>
      <c r="D7574" t="s">
        <v>14</v>
      </c>
      <c r="E7574">
        <v>1.44</v>
      </c>
      <c r="F7574" s="2"/>
      <c r="G7574" s="2"/>
    </row>
    <row r="7575" spans="1:7" customFormat="1" x14ac:dyDescent="0.25">
      <c r="A7575" t="s">
        <v>15</v>
      </c>
      <c r="B7575" t="s">
        <v>13</v>
      </c>
      <c r="D7575" t="s">
        <v>14</v>
      </c>
      <c r="E7575">
        <v>1.44</v>
      </c>
      <c r="F7575" s="2">
        <v>5209</v>
      </c>
      <c r="G7575" s="2">
        <v>7500.96</v>
      </c>
    </row>
    <row r="7576" spans="1:7" customFormat="1" x14ac:dyDescent="0.25">
      <c r="A7576" t="s">
        <v>91</v>
      </c>
      <c r="B7576" t="s">
        <v>92</v>
      </c>
      <c r="D7576" t="s">
        <v>18</v>
      </c>
      <c r="E7576">
        <v>0.54</v>
      </c>
      <c r="F7576" s="2">
        <v>3000</v>
      </c>
      <c r="G7576" s="2">
        <v>1620</v>
      </c>
    </row>
    <row r="7577" spans="1:7" customFormat="1" x14ac:dyDescent="0.25">
      <c r="A7577" t="s">
        <v>21</v>
      </c>
      <c r="B7577" t="s">
        <v>22</v>
      </c>
      <c r="D7577" t="s">
        <v>23</v>
      </c>
      <c r="E7577">
        <v>0.96</v>
      </c>
      <c r="F7577" s="2">
        <v>600</v>
      </c>
      <c r="G7577" s="2">
        <v>576</v>
      </c>
    </row>
    <row r="7578" spans="1:7" customFormat="1" x14ac:dyDescent="0.25">
      <c r="A7578" t="s">
        <v>43</v>
      </c>
      <c r="B7578" t="s">
        <v>44</v>
      </c>
      <c r="D7578" t="s">
        <v>3</v>
      </c>
      <c r="E7578">
        <v>0.65200000000000002</v>
      </c>
      <c r="F7578" s="2">
        <v>9120</v>
      </c>
      <c r="G7578" s="2">
        <v>5942.59</v>
      </c>
    </row>
    <row r="7579" spans="1:7" customFormat="1" x14ac:dyDescent="0.25">
      <c r="F7579" s="2"/>
      <c r="G7579" s="2"/>
    </row>
    <row r="7580" spans="1:7" x14ac:dyDescent="0.25">
      <c r="A7580" s="3"/>
      <c r="B7580" s="3"/>
      <c r="C7580" s="3"/>
      <c r="D7580" s="5" t="s">
        <v>31</v>
      </c>
      <c r="E7580" s="3"/>
      <c r="F7580" s="4"/>
      <c r="G7580" s="4">
        <v>6518.59</v>
      </c>
    </row>
    <row r="7581" spans="1:7" x14ac:dyDescent="0.25">
      <c r="A7581" s="3"/>
      <c r="B7581" s="3"/>
      <c r="C7581" s="3"/>
      <c r="D7581" s="5" t="s">
        <v>32</v>
      </c>
      <c r="E7581" s="3"/>
      <c r="F7581" s="4"/>
      <c r="G7581" s="4">
        <v>7500.96</v>
      </c>
    </row>
    <row r="7582" spans="1:7" x14ac:dyDescent="0.25">
      <c r="A7582" s="3"/>
      <c r="B7582" s="3"/>
      <c r="C7582" s="3"/>
      <c r="D7582" s="5" t="s">
        <v>33</v>
      </c>
      <c r="E7582" s="3"/>
      <c r="F7582" s="4"/>
      <c r="G7582" s="4">
        <v>1620</v>
      </c>
    </row>
    <row r="7583" spans="1:7" customFormat="1" x14ac:dyDescent="0.25">
      <c r="F7583" s="2"/>
      <c r="G7583" s="2"/>
    </row>
    <row r="7584" spans="1:7" x14ac:dyDescent="0.25">
      <c r="A7584" s="3"/>
      <c r="B7584" s="5"/>
      <c r="C7584" s="5"/>
      <c r="D7584" s="5" t="s">
        <v>35</v>
      </c>
      <c r="E7584" s="3"/>
      <c r="F7584" s="4"/>
      <c r="G7584" s="4">
        <v>15639.55</v>
      </c>
    </row>
    <row r="7585" spans="1:7" x14ac:dyDescent="0.25">
      <c r="A7585" s="3"/>
      <c r="B7585" s="5"/>
      <c r="C7585" s="5"/>
      <c r="D7585" s="5" t="s">
        <v>36</v>
      </c>
      <c r="E7585" s="3"/>
      <c r="F7585" s="4"/>
      <c r="G7585" s="4">
        <v>265872.34999999998</v>
      </c>
    </row>
    <row r="7586" spans="1:7" x14ac:dyDescent="0.25">
      <c r="A7586" s="6" t="s">
        <v>1167</v>
      </c>
      <c r="B7586" s="6" t="s">
        <v>1168</v>
      </c>
      <c r="C7586" s="6"/>
      <c r="D7586" s="6" t="s">
        <v>47</v>
      </c>
      <c r="E7586" s="7">
        <v>65</v>
      </c>
      <c r="F7586" s="7"/>
      <c r="G7586" s="7"/>
    </row>
    <row r="7587" spans="1:7" customFormat="1" x14ac:dyDescent="0.25">
      <c r="F7587" s="2"/>
      <c r="G7587" s="2"/>
    </row>
    <row r="7588" spans="1:7" x14ac:dyDescent="0.25">
      <c r="A7588" s="3"/>
      <c r="B7588" s="3"/>
      <c r="C7588" s="3"/>
      <c r="D7588" s="3"/>
      <c r="E7588" s="3"/>
      <c r="F7588" s="4"/>
      <c r="G7588" s="4"/>
    </row>
    <row r="7589" spans="1:7" x14ac:dyDescent="0.25">
      <c r="A7589" s="12" t="s">
        <v>5</v>
      </c>
      <c r="B7589" s="12" t="s">
        <v>6</v>
      </c>
      <c r="C7589" s="12"/>
      <c r="D7589" s="8" t="s">
        <v>7</v>
      </c>
      <c r="E7589" s="8" t="s">
        <v>8</v>
      </c>
      <c r="F7589" s="9" t="s">
        <v>4</v>
      </c>
      <c r="G7589" s="9" t="s">
        <v>1205</v>
      </c>
    </row>
    <row r="7590" spans="1:7" x14ac:dyDescent="0.25">
      <c r="F7590" s="8" t="s">
        <v>9</v>
      </c>
      <c r="G7590" s="8" t="s">
        <v>9</v>
      </c>
    </row>
    <row r="7591" spans="1:7" customFormat="1" x14ac:dyDescent="0.25">
      <c r="F7591" s="2"/>
      <c r="G7591" s="2"/>
    </row>
    <row r="7592" spans="1:7" customFormat="1" x14ac:dyDescent="0.25">
      <c r="A7592" t="s">
        <v>686</v>
      </c>
      <c r="B7592" t="s">
        <v>687</v>
      </c>
      <c r="D7592" t="s">
        <v>47</v>
      </c>
      <c r="E7592">
        <v>1</v>
      </c>
      <c r="F7592" s="2"/>
      <c r="G7592" s="2"/>
    </row>
    <row r="7593" spans="1:7" customFormat="1" x14ac:dyDescent="0.25">
      <c r="A7593" t="s">
        <v>50</v>
      </c>
      <c r="B7593" t="s">
        <v>51</v>
      </c>
      <c r="D7593" t="s">
        <v>14</v>
      </c>
      <c r="E7593">
        <v>0.3</v>
      </c>
      <c r="F7593" s="2"/>
      <c r="G7593" s="2"/>
    </row>
    <row r="7594" spans="1:7" customFormat="1" x14ac:dyDescent="0.25">
      <c r="A7594" t="s">
        <v>52</v>
      </c>
      <c r="B7594" t="s">
        <v>53</v>
      </c>
      <c r="D7594" t="s">
        <v>14</v>
      </c>
      <c r="E7594">
        <v>0.3</v>
      </c>
      <c r="F7594" s="2">
        <v>5418</v>
      </c>
      <c r="G7594" s="2">
        <v>1625.4</v>
      </c>
    </row>
    <row r="7595" spans="1:7" customFormat="1" x14ac:dyDescent="0.25">
      <c r="A7595" t="s">
        <v>54</v>
      </c>
      <c r="B7595" t="s">
        <v>55</v>
      </c>
      <c r="D7595" t="s">
        <v>56</v>
      </c>
      <c r="E7595">
        <v>0.3</v>
      </c>
      <c r="F7595" s="2">
        <v>1543.99</v>
      </c>
      <c r="G7595" s="2">
        <v>463.2</v>
      </c>
    </row>
    <row r="7596" spans="1:7" customFormat="1" x14ac:dyDescent="0.25">
      <c r="A7596" t="s">
        <v>154</v>
      </c>
      <c r="B7596" t="s">
        <v>155</v>
      </c>
      <c r="D7596" t="s">
        <v>3</v>
      </c>
      <c r="E7596">
        <v>0.06</v>
      </c>
      <c r="F7596" s="2">
        <v>43300</v>
      </c>
      <c r="G7596" s="2">
        <v>2598</v>
      </c>
    </row>
    <row r="7597" spans="1:7" customFormat="1" x14ac:dyDescent="0.25">
      <c r="A7597" t="s">
        <v>688</v>
      </c>
      <c r="B7597" t="s">
        <v>689</v>
      </c>
      <c r="D7597" t="s">
        <v>387</v>
      </c>
      <c r="E7597">
        <v>1.05</v>
      </c>
      <c r="F7597" s="2">
        <v>2900</v>
      </c>
      <c r="G7597" s="2">
        <v>3045</v>
      </c>
    </row>
    <row r="7598" spans="1:7" customFormat="1" x14ac:dyDescent="0.25">
      <c r="A7598" t="s">
        <v>690</v>
      </c>
      <c r="B7598" t="s">
        <v>691</v>
      </c>
      <c r="D7598" t="s">
        <v>76</v>
      </c>
      <c r="E7598">
        <v>8.9999999999999993E-3</v>
      </c>
      <c r="F7598" s="2">
        <v>390000</v>
      </c>
      <c r="G7598" s="2">
        <v>3611.11</v>
      </c>
    </row>
    <row r="7599" spans="1:7" customFormat="1" x14ac:dyDescent="0.25">
      <c r="F7599" s="2"/>
      <c r="G7599" s="2"/>
    </row>
    <row r="7600" spans="1:7" x14ac:dyDescent="0.25">
      <c r="A7600" s="3"/>
      <c r="B7600" s="3"/>
      <c r="C7600" s="3"/>
      <c r="D7600" s="5" t="s">
        <v>31</v>
      </c>
      <c r="E7600" s="3"/>
      <c r="F7600" s="4"/>
      <c r="G7600" s="4">
        <v>5643</v>
      </c>
    </row>
    <row r="7601" spans="1:7" x14ac:dyDescent="0.25">
      <c r="A7601" s="3"/>
      <c r="B7601" s="3"/>
      <c r="C7601" s="3"/>
      <c r="D7601" s="5" t="s">
        <v>32</v>
      </c>
      <c r="E7601" s="3"/>
      <c r="F7601" s="4"/>
      <c r="G7601" s="4">
        <v>1625.4</v>
      </c>
    </row>
    <row r="7602" spans="1:7" x14ac:dyDescent="0.25">
      <c r="A7602" s="3"/>
      <c r="B7602" s="3"/>
      <c r="C7602" s="3"/>
      <c r="D7602" s="5" t="s">
        <v>33</v>
      </c>
      <c r="E7602" s="3"/>
      <c r="F7602" s="4"/>
      <c r="G7602" s="4">
        <v>463.2</v>
      </c>
    </row>
    <row r="7603" spans="1:7" x14ac:dyDescent="0.25">
      <c r="A7603" s="3"/>
      <c r="B7603" s="3"/>
      <c r="C7603" s="3"/>
      <c r="D7603" s="5" t="s">
        <v>34</v>
      </c>
      <c r="E7603" s="3"/>
      <c r="F7603" s="4"/>
      <c r="G7603" s="4">
        <v>3611.11</v>
      </c>
    </row>
    <row r="7604" spans="1:7" customFormat="1" x14ac:dyDescent="0.25">
      <c r="F7604" s="2"/>
      <c r="G7604" s="2"/>
    </row>
    <row r="7605" spans="1:7" x14ac:dyDescent="0.25">
      <c r="A7605" s="3"/>
      <c r="B7605" s="5"/>
      <c r="C7605" s="5"/>
      <c r="D7605" s="5" t="s">
        <v>35</v>
      </c>
      <c r="E7605" s="3"/>
      <c r="F7605" s="4"/>
      <c r="G7605" s="4">
        <v>11342.71</v>
      </c>
    </row>
    <row r="7606" spans="1:7" x14ac:dyDescent="0.25">
      <c r="A7606" s="3"/>
      <c r="B7606" s="5"/>
      <c r="C7606" s="5"/>
      <c r="D7606" s="5" t="s">
        <v>36</v>
      </c>
      <c r="E7606" s="3"/>
      <c r="F7606" s="4"/>
      <c r="G7606" s="4">
        <v>737276.15</v>
      </c>
    </row>
    <row r="7607" spans="1:7" x14ac:dyDescent="0.25">
      <c r="A7607" s="6" t="s">
        <v>1169</v>
      </c>
      <c r="B7607" s="6" t="s">
        <v>1170</v>
      </c>
      <c r="C7607" s="6"/>
      <c r="D7607" s="6" t="s">
        <v>88</v>
      </c>
      <c r="E7607" s="7">
        <v>556</v>
      </c>
      <c r="F7607" s="7"/>
      <c r="G7607" s="7"/>
    </row>
    <row r="7608" spans="1:7" customFormat="1" x14ac:dyDescent="0.25">
      <c r="F7608" s="2"/>
      <c r="G7608" s="2"/>
    </row>
    <row r="7609" spans="1:7" x14ac:dyDescent="0.25">
      <c r="A7609" s="3"/>
      <c r="B7609" s="3"/>
      <c r="C7609" s="3"/>
      <c r="D7609" s="3"/>
      <c r="E7609" s="3"/>
      <c r="F7609" s="4"/>
      <c r="G7609" s="4"/>
    </row>
    <row r="7610" spans="1:7" x14ac:dyDescent="0.25">
      <c r="A7610" s="12" t="s">
        <v>5</v>
      </c>
      <c r="B7610" s="12" t="s">
        <v>6</v>
      </c>
      <c r="C7610" s="12"/>
      <c r="D7610" s="8" t="s">
        <v>7</v>
      </c>
      <c r="E7610" s="8" t="s">
        <v>8</v>
      </c>
      <c r="F7610" s="9" t="s">
        <v>4</v>
      </c>
      <c r="G7610" s="9" t="s">
        <v>1205</v>
      </c>
    </row>
    <row r="7611" spans="1:7" x14ac:dyDescent="0.25">
      <c r="F7611" s="8" t="s">
        <v>9</v>
      </c>
      <c r="G7611" s="8" t="s">
        <v>9</v>
      </c>
    </row>
    <row r="7612" spans="1:7" customFormat="1" x14ac:dyDescent="0.25">
      <c r="F7612" s="2"/>
      <c r="G7612" s="2"/>
    </row>
    <row r="7613" spans="1:7" customFormat="1" x14ac:dyDescent="0.25">
      <c r="A7613" t="s">
        <v>694</v>
      </c>
      <c r="B7613" t="s">
        <v>695</v>
      </c>
      <c r="D7613" t="s">
        <v>88</v>
      </c>
      <c r="E7613">
        <v>1.1000000000000001</v>
      </c>
      <c r="F7613" s="2">
        <v>12000</v>
      </c>
      <c r="G7613" s="2">
        <v>13200</v>
      </c>
    </row>
    <row r="7614" spans="1:7" customFormat="1" x14ac:dyDescent="0.25">
      <c r="F7614" s="2"/>
      <c r="G7614" s="2"/>
    </row>
    <row r="7615" spans="1:7" x14ac:dyDescent="0.25">
      <c r="A7615" s="3"/>
      <c r="B7615" s="3"/>
      <c r="C7615" s="3"/>
      <c r="D7615" s="5" t="s">
        <v>34</v>
      </c>
      <c r="E7615" s="3"/>
      <c r="F7615" s="4"/>
      <c r="G7615" s="4">
        <v>13200</v>
      </c>
    </row>
    <row r="7616" spans="1:7" customFormat="1" x14ac:dyDescent="0.25">
      <c r="F7616" s="2"/>
      <c r="G7616" s="2"/>
    </row>
    <row r="7617" spans="1:7" x14ac:dyDescent="0.25">
      <c r="A7617" s="3"/>
      <c r="B7617" s="5"/>
      <c r="C7617" s="5"/>
      <c r="D7617" s="5" t="s">
        <v>35</v>
      </c>
      <c r="E7617" s="3"/>
      <c r="F7617" s="4"/>
      <c r="G7617" s="4">
        <v>13200</v>
      </c>
    </row>
    <row r="7618" spans="1:7" x14ac:dyDescent="0.25">
      <c r="A7618" s="3"/>
      <c r="B7618" s="5"/>
      <c r="C7618" s="5"/>
      <c r="D7618" s="5" t="s">
        <v>36</v>
      </c>
      <c r="E7618" s="3"/>
      <c r="F7618" s="4"/>
      <c r="G7618" s="4">
        <v>7339200</v>
      </c>
    </row>
    <row r="7619" spans="1:7" x14ac:dyDescent="0.25">
      <c r="A7619" s="6" t="s">
        <v>1171</v>
      </c>
      <c r="B7619" s="6" t="s">
        <v>1172</v>
      </c>
      <c r="C7619" s="6"/>
      <c r="D7619" s="6" t="s">
        <v>88</v>
      </c>
      <c r="E7619" s="7">
        <v>170</v>
      </c>
      <c r="F7619" s="7"/>
      <c r="G7619" s="7"/>
    </row>
    <row r="7620" spans="1:7" customFormat="1" x14ac:dyDescent="0.25">
      <c r="F7620" s="2"/>
      <c r="G7620" s="2"/>
    </row>
    <row r="7621" spans="1:7" x14ac:dyDescent="0.25">
      <c r="A7621" s="3"/>
      <c r="B7621" s="3"/>
      <c r="C7621" s="3"/>
      <c r="D7621" s="3"/>
      <c r="E7621" s="3"/>
      <c r="F7621" s="4"/>
      <c r="G7621" s="4"/>
    </row>
    <row r="7622" spans="1:7" x14ac:dyDescent="0.25">
      <c r="A7622" s="12" t="s">
        <v>5</v>
      </c>
      <c r="B7622" s="12" t="s">
        <v>6</v>
      </c>
      <c r="C7622" s="12"/>
      <c r="D7622" s="8" t="s">
        <v>7</v>
      </c>
      <c r="E7622" s="8" t="s">
        <v>8</v>
      </c>
      <c r="F7622" s="9" t="s">
        <v>4</v>
      </c>
      <c r="G7622" s="9" t="s">
        <v>1205</v>
      </c>
    </row>
    <row r="7623" spans="1:7" x14ac:dyDescent="0.25">
      <c r="F7623" s="8" t="s">
        <v>9</v>
      </c>
      <c r="G7623" s="8" t="s">
        <v>9</v>
      </c>
    </row>
    <row r="7624" spans="1:7" customFormat="1" x14ac:dyDescent="0.25">
      <c r="F7624" s="2"/>
      <c r="G7624" s="2"/>
    </row>
    <row r="7625" spans="1:7" customFormat="1" x14ac:dyDescent="0.25">
      <c r="A7625" t="s">
        <v>1173</v>
      </c>
      <c r="B7625" t="s">
        <v>1172</v>
      </c>
      <c r="D7625" t="s">
        <v>88</v>
      </c>
      <c r="E7625">
        <v>1</v>
      </c>
      <c r="F7625" s="2"/>
      <c r="G7625" s="2"/>
    </row>
    <row r="7626" spans="1:7" customFormat="1" x14ac:dyDescent="0.25">
      <c r="A7626" t="s">
        <v>50</v>
      </c>
      <c r="B7626" t="s">
        <v>51</v>
      </c>
      <c r="D7626" t="s">
        <v>14</v>
      </c>
      <c r="E7626">
        <v>1.5</v>
      </c>
      <c r="F7626" s="2"/>
      <c r="G7626" s="2"/>
    </row>
    <row r="7627" spans="1:7" customFormat="1" x14ac:dyDescent="0.25">
      <c r="A7627" t="s">
        <v>52</v>
      </c>
      <c r="B7627" t="s">
        <v>53</v>
      </c>
      <c r="D7627" t="s">
        <v>14</v>
      </c>
      <c r="E7627">
        <v>1.5</v>
      </c>
      <c r="F7627" s="2">
        <v>5418</v>
      </c>
      <c r="G7627" s="2">
        <v>8127</v>
      </c>
    </row>
    <row r="7628" spans="1:7" customFormat="1" x14ac:dyDescent="0.25">
      <c r="A7628" t="s">
        <v>54</v>
      </c>
      <c r="B7628" t="s">
        <v>55</v>
      </c>
      <c r="D7628" t="s">
        <v>56</v>
      </c>
      <c r="E7628">
        <v>1.5</v>
      </c>
      <c r="F7628" s="2">
        <v>1543.99</v>
      </c>
      <c r="G7628" s="2">
        <v>2315.9899999999998</v>
      </c>
    </row>
    <row r="7629" spans="1:7" customFormat="1" x14ac:dyDescent="0.25">
      <c r="A7629" t="s">
        <v>165</v>
      </c>
      <c r="B7629" t="s">
        <v>166</v>
      </c>
      <c r="D7629" t="s">
        <v>3</v>
      </c>
      <c r="E7629">
        <v>7.4999999999999997E-2</v>
      </c>
      <c r="F7629" s="2">
        <v>50500</v>
      </c>
      <c r="G7629" s="2">
        <v>3787.5</v>
      </c>
    </row>
    <row r="7630" spans="1:7" customFormat="1" x14ac:dyDescent="0.25">
      <c r="A7630" t="s">
        <v>1174</v>
      </c>
      <c r="B7630" t="s">
        <v>1175</v>
      </c>
      <c r="D7630" t="s">
        <v>3</v>
      </c>
      <c r="E7630">
        <v>0.1</v>
      </c>
      <c r="F7630" s="2">
        <v>6500</v>
      </c>
      <c r="G7630" s="2">
        <v>650</v>
      </c>
    </row>
    <row r="7631" spans="1:7" customFormat="1" x14ac:dyDescent="0.25">
      <c r="A7631" t="s">
        <v>152</v>
      </c>
      <c r="B7631" t="s">
        <v>153</v>
      </c>
      <c r="D7631" t="s">
        <v>88</v>
      </c>
      <c r="E7631">
        <v>1</v>
      </c>
      <c r="F7631" s="2">
        <v>350</v>
      </c>
      <c r="G7631" s="2">
        <v>350</v>
      </c>
    </row>
    <row r="7632" spans="1:7" customFormat="1" x14ac:dyDescent="0.25">
      <c r="F7632" s="2"/>
      <c r="G7632" s="2"/>
    </row>
    <row r="7633" spans="1:7" x14ac:dyDescent="0.25">
      <c r="A7633" s="3"/>
      <c r="B7633" s="3"/>
      <c r="C7633" s="3"/>
      <c r="D7633" s="5" t="s">
        <v>31</v>
      </c>
      <c r="E7633" s="3"/>
      <c r="F7633" s="4"/>
      <c r="G7633" s="4">
        <v>4787.5</v>
      </c>
    </row>
    <row r="7634" spans="1:7" x14ac:dyDescent="0.25">
      <c r="A7634" s="3"/>
      <c r="B7634" s="3"/>
      <c r="C7634" s="3"/>
      <c r="D7634" s="5" t="s">
        <v>32</v>
      </c>
      <c r="E7634" s="3"/>
      <c r="F7634" s="4"/>
      <c r="G7634" s="4">
        <v>8127</v>
      </c>
    </row>
    <row r="7635" spans="1:7" x14ac:dyDescent="0.25">
      <c r="A7635" s="3"/>
      <c r="B7635" s="3"/>
      <c r="C7635" s="3"/>
      <c r="D7635" s="5" t="s">
        <v>33</v>
      </c>
      <c r="E7635" s="3"/>
      <c r="F7635" s="4"/>
      <c r="G7635" s="4">
        <v>2315.9899999999998</v>
      </c>
    </row>
    <row r="7636" spans="1:7" customFormat="1" x14ac:dyDescent="0.25">
      <c r="F7636" s="2"/>
      <c r="G7636" s="2"/>
    </row>
    <row r="7637" spans="1:7" x14ac:dyDescent="0.25">
      <c r="A7637" s="3"/>
      <c r="B7637" s="5"/>
      <c r="C7637" s="5"/>
      <c r="D7637" s="5" t="s">
        <v>35</v>
      </c>
      <c r="E7637" s="3"/>
      <c r="F7637" s="4"/>
      <c r="G7637" s="4">
        <v>15230.49</v>
      </c>
    </row>
    <row r="7638" spans="1:7" x14ac:dyDescent="0.25">
      <c r="A7638" s="3"/>
      <c r="B7638" s="5"/>
      <c r="C7638" s="5"/>
      <c r="D7638" s="5" t="s">
        <v>36</v>
      </c>
      <c r="E7638" s="3"/>
      <c r="F7638" s="4"/>
      <c r="G7638" s="4">
        <v>2589183.2999999998</v>
      </c>
    </row>
    <row r="7639" spans="1:7" x14ac:dyDescent="0.25">
      <c r="A7639" s="6" t="s">
        <v>1176</v>
      </c>
      <c r="B7639" s="6" t="s">
        <v>1177</v>
      </c>
      <c r="C7639" s="6"/>
      <c r="D7639" s="6" t="s">
        <v>98</v>
      </c>
      <c r="E7639" s="7">
        <v>1</v>
      </c>
      <c r="F7639" s="7"/>
      <c r="G7639" s="7"/>
    </row>
    <row r="7640" spans="1:7" customFormat="1" x14ac:dyDescent="0.25">
      <c r="F7640" s="2"/>
      <c r="G7640" s="2"/>
    </row>
    <row r="7641" spans="1:7" x14ac:dyDescent="0.25">
      <c r="A7641" s="3"/>
      <c r="B7641" s="3"/>
      <c r="C7641" s="3"/>
      <c r="D7641" s="3"/>
      <c r="E7641" s="3"/>
      <c r="F7641" s="4"/>
      <c r="G7641" s="4"/>
    </row>
    <row r="7642" spans="1:7" x14ac:dyDescent="0.25">
      <c r="A7642" s="12" t="s">
        <v>5</v>
      </c>
      <c r="B7642" s="12" t="s">
        <v>6</v>
      </c>
      <c r="C7642" s="12"/>
      <c r="D7642" s="8" t="s">
        <v>7</v>
      </c>
      <c r="E7642" s="8" t="s">
        <v>8</v>
      </c>
      <c r="F7642" s="9" t="s">
        <v>4</v>
      </c>
      <c r="G7642" s="9" t="s">
        <v>1205</v>
      </c>
    </row>
    <row r="7643" spans="1:7" x14ac:dyDescent="0.25">
      <c r="F7643" s="8" t="s">
        <v>9</v>
      </c>
      <c r="G7643" s="8" t="s">
        <v>9</v>
      </c>
    </row>
    <row r="7644" spans="1:7" customFormat="1" x14ac:dyDescent="0.25">
      <c r="F7644" s="2"/>
      <c r="G7644" s="2"/>
    </row>
    <row r="7645" spans="1:7" customFormat="1" x14ac:dyDescent="0.25">
      <c r="A7645" t="s">
        <v>304</v>
      </c>
      <c r="B7645" t="s">
        <v>305</v>
      </c>
      <c r="D7645" t="s">
        <v>14</v>
      </c>
      <c r="E7645" s="1">
        <v>1152</v>
      </c>
      <c r="F7645" s="2"/>
      <c r="G7645" s="2"/>
    </row>
    <row r="7646" spans="1:7" customFormat="1" x14ac:dyDescent="0.25">
      <c r="A7646" t="s">
        <v>306</v>
      </c>
      <c r="B7646" t="s">
        <v>305</v>
      </c>
      <c r="D7646" t="s">
        <v>14</v>
      </c>
      <c r="E7646" s="1">
        <v>1152</v>
      </c>
      <c r="F7646" s="2">
        <v>6383</v>
      </c>
      <c r="G7646" s="2">
        <v>7353216</v>
      </c>
    </row>
    <row r="7647" spans="1:7" customFormat="1" x14ac:dyDescent="0.25">
      <c r="A7647" t="s">
        <v>54</v>
      </c>
      <c r="B7647" t="s">
        <v>55</v>
      </c>
      <c r="D7647" t="s">
        <v>56</v>
      </c>
      <c r="E7647" s="1">
        <v>1152</v>
      </c>
      <c r="F7647" s="2">
        <v>1543.99</v>
      </c>
      <c r="G7647" s="2">
        <v>1778676.48</v>
      </c>
    </row>
    <row r="7648" spans="1:7" customFormat="1" x14ac:dyDescent="0.25">
      <c r="F7648" s="2"/>
      <c r="G7648" s="2"/>
    </row>
    <row r="7649" spans="1:7" x14ac:dyDescent="0.25">
      <c r="A7649" s="3"/>
      <c r="B7649" s="3"/>
      <c r="C7649" s="3"/>
      <c r="D7649" s="5" t="s">
        <v>32</v>
      </c>
      <c r="E7649" s="3"/>
      <c r="F7649" s="4"/>
      <c r="G7649" s="4">
        <v>7353216</v>
      </c>
    </row>
    <row r="7650" spans="1:7" x14ac:dyDescent="0.25">
      <c r="A7650" s="3"/>
      <c r="B7650" s="3"/>
      <c r="C7650" s="3"/>
      <c r="D7650" s="5" t="s">
        <v>33</v>
      </c>
      <c r="E7650" s="3"/>
      <c r="F7650" s="4"/>
      <c r="G7650" s="4">
        <v>1778676.48</v>
      </c>
    </row>
    <row r="7651" spans="1:7" customFormat="1" x14ac:dyDescent="0.25">
      <c r="F7651" s="2"/>
      <c r="G7651" s="2"/>
    </row>
    <row r="7652" spans="1:7" x14ac:dyDescent="0.25">
      <c r="A7652" s="3"/>
      <c r="B7652" s="5"/>
      <c r="C7652" s="5"/>
      <c r="D7652" s="5" t="s">
        <v>35</v>
      </c>
      <c r="E7652" s="3"/>
      <c r="F7652" s="4"/>
      <c r="G7652" s="4">
        <v>9131892.4800000004</v>
      </c>
    </row>
    <row r="7653" spans="1:7" x14ac:dyDescent="0.25">
      <c r="A7653" s="3"/>
      <c r="B7653" s="5"/>
      <c r="C7653" s="5"/>
      <c r="D7653" s="5" t="s">
        <v>36</v>
      </c>
      <c r="E7653" s="3"/>
      <c r="F7653" s="4"/>
      <c r="G7653" s="4">
        <v>9131892.4800000004</v>
      </c>
    </row>
    <row r="7654" spans="1:7" x14ac:dyDescent="0.25">
      <c r="A7654" s="6" t="s">
        <v>1178</v>
      </c>
      <c r="B7654" s="6" t="s">
        <v>1179</v>
      </c>
      <c r="C7654" s="6"/>
      <c r="D7654" s="6" t="s">
        <v>3</v>
      </c>
      <c r="E7654" s="7">
        <v>765</v>
      </c>
      <c r="F7654" s="7"/>
      <c r="G7654" s="7"/>
    </row>
    <row r="7655" spans="1:7" customFormat="1" x14ac:dyDescent="0.25">
      <c r="F7655" s="2"/>
      <c r="G7655" s="2"/>
    </row>
    <row r="7656" spans="1:7" x14ac:dyDescent="0.25">
      <c r="A7656" s="3"/>
      <c r="B7656" s="3"/>
      <c r="C7656" s="3"/>
      <c r="D7656" s="3"/>
      <c r="E7656" s="3"/>
      <c r="F7656" s="4"/>
      <c r="G7656" s="4"/>
    </row>
    <row r="7657" spans="1:7" x14ac:dyDescent="0.25">
      <c r="A7657" s="12" t="s">
        <v>5</v>
      </c>
      <c r="B7657" s="12" t="s">
        <v>6</v>
      </c>
      <c r="C7657" s="12"/>
      <c r="D7657" s="8" t="s">
        <v>7</v>
      </c>
      <c r="E7657" s="8" t="s">
        <v>8</v>
      </c>
      <c r="F7657" s="9" t="s">
        <v>4</v>
      </c>
      <c r="G7657" s="9" t="s">
        <v>1205</v>
      </c>
    </row>
    <row r="7658" spans="1:7" x14ac:dyDescent="0.25">
      <c r="F7658" s="8" t="s">
        <v>9</v>
      </c>
      <c r="G7658" s="8" t="s">
        <v>9</v>
      </c>
    </row>
    <row r="7659" spans="1:7" customFormat="1" x14ac:dyDescent="0.25">
      <c r="F7659" s="2"/>
      <c r="G7659" s="2"/>
    </row>
    <row r="7660" spans="1:7" customFormat="1" x14ac:dyDescent="0.25">
      <c r="A7660" t="s">
        <v>24</v>
      </c>
      <c r="B7660" t="s">
        <v>25</v>
      </c>
      <c r="D7660" t="s">
        <v>3</v>
      </c>
      <c r="E7660">
        <v>1</v>
      </c>
      <c r="F7660" s="2"/>
      <c r="G7660" s="2"/>
    </row>
    <row r="7661" spans="1:7" customFormat="1" x14ac:dyDescent="0.25">
      <c r="A7661" t="s">
        <v>26</v>
      </c>
      <c r="B7661" t="s">
        <v>27</v>
      </c>
      <c r="D7661" t="s">
        <v>18</v>
      </c>
      <c r="E7661">
        <v>2.4E-2</v>
      </c>
      <c r="F7661" s="2">
        <v>24228</v>
      </c>
      <c r="G7661" s="2">
        <v>581.47</v>
      </c>
    </row>
    <row r="7662" spans="1:7" customFormat="1" x14ac:dyDescent="0.25">
      <c r="A7662" t="s">
        <v>21</v>
      </c>
      <c r="B7662" t="s">
        <v>22</v>
      </c>
      <c r="D7662" t="s">
        <v>23</v>
      </c>
      <c r="E7662">
        <v>0.5</v>
      </c>
      <c r="F7662" s="2">
        <v>600</v>
      </c>
      <c r="G7662" s="2">
        <v>300</v>
      </c>
    </row>
    <row r="7663" spans="1:7" customFormat="1" x14ac:dyDescent="0.25">
      <c r="A7663" t="s">
        <v>28</v>
      </c>
      <c r="B7663" t="s">
        <v>29</v>
      </c>
      <c r="D7663" t="s">
        <v>30</v>
      </c>
      <c r="E7663">
        <v>1</v>
      </c>
      <c r="F7663" s="2">
        <v>2000</v>
      </c>
      <c r="G7663" s="2">
        <v>2000</v>
      </c>
    </row>
    <row r="7664" spans="1:7" customFormat="1" x14ac:dyDescent="0.25">
      <c r="F7664" s="2"/>
      <c r="G7664" s="2"/>
    </row>
    <row r="7665" spans="1:7" x14ac:dyDescent="0.25">
      <c r="A7665" s="3"/>
      <c r="B7665" s="3"/>
      <c r="C7665" s="3"/>
      <c r="D7665" s="5" t="s">
        <v>31</v>
      </c>
      <c r="E7665" s="3"/>
      <c r="F7665" s="4"/>
      <c r="G7665" s="4">
        <v>300</v>
      </c>
    </row>
    <row r="7666" spans="1:7" x14ac:dyDescent="0.25">
      <c r="A7666" s="3"/>
      <c r="B7666" s="3"/>
      <c r="C7666" s="3"/>
      <c r="D7666" s="5" t="s">
        <v>33</v>
      </c>
      <c r="E7666" s="3"/>
      <c r="F7666" s="4"/>
      <c r="G7666" s="4">
        <v>581.47</v>
      </c>
    </row>
    <row r="7667" spans="1:7" x14ac:dyDescent="0.25">
      <c r="A7667" s="3"/>
      <c r="B7667" s="3"/>
      <c r="C7667" s="3"/>
      <c r="D7667" s="5" t="s">
        <v>34</v>
      </c>
      <c r="E7667" s="3"/>
      <c r="F7667" s="4"/>
      <c r="G7667" s="4">
        <v>2000</v>
      </c>
    </row>
    <row r="7668" spans="1:7" customFormat="1" x14ac:dyDescent="0.25">
      <c r="F7668" s="2"/>
      <c r="G7668" s="2"/>
    </row>
    <row r="7669" spans="1:7" x14ac:dyDescent="0.25">
      <c r="A7669" s="3"/>
      <c r="B7669" s="5"/>
      <c r="C7669" s="5"/>
      <c r="D7669" s="5" t="s">
        <v>35</v>
      </c>
      <c r="E7669" s="3"/>
      <c r="F7669" s="4"/>
      <c r="G7669" s="4">
        <v>2881.47</v>
      </c>
    </row>
    <row r="7670" spans="1:7" x14ac:dyDescent="0.25">
      <c r="A7670" s="3"/>
      <c r="B7670" s="5"/>
      <c r="C7670" s="5"/>
      <c r="D7670" s="5" t="s">
        <v>36</v>
      </c>
      <c r="E7670" s="3"/>
      <c r="F7670" s="4"/>
      <c r="G7670" s="4">
        <v>2204324.5499999998</v>
      </c>
    </row>
    <row r="7671" spans="1:7" x14ac:dyDescent="0.25">
      <c r="A7671" s="6" t="s">
        <v>1180</v>
      </c>
      <c r="B7671" s="6" t="s">
        <v>1181</v>
      </c>
      <c r="C7671" s="6"/>
      <c r="D7671" s="6" t="s">
        <v>98</v>
      </c>
      <c r="E7671" s="7">
        <v>1</v>
      </c>
      <c r="F7671" s="7"/>
      <c r="G7671" s="7"/>
    </row>
    <row r="7672" spans="1:7" customFormat="1" x14ac:dyDescent="0.25">
      <c r="F7672" s="2"/>
      <c r="G7672" s="2"/>
    </row>
    <row r="7673" spans="1:7" x14ac:dyDescent="0.25">
      <c r="A7673" s="3"/>
      <c r="B7673" s="3"/>
      <c r="C7673" s="3"/>
      <c r="D7673" s="3"/>
      <c r="E7673" s="3"/>
      <c r="F7673" s="4"/>
      <c r="G7673" s="4"/>
    </row>
    <row r="7674" spans="1:7" x14ac:dyDescent="0.25">
      <c r="A7674" s="12" t="s">
        <v>5</v>
      </c>
      <c r="B7674" s="12" t="s">
        <v>6</v>
      </c>
      <c r="C7674" s="12"/>
      <c r="D7674" s="8" t="s">
        <v>7</v>
      </c>
      <c r="E7674" s="8" t="s">
        <v>8</v>
      </c>
      <c r="F7674" s="9" t="s">
        <v>4</v>
      </c>
      <c r="G7674" s="9" t="s">
        <v>1205</v>
      </c>
    </row>
    <row r="7675" spans="1:7" x14ac:dyDescent="0.25">
      <c r="F7675" s="8" t="s">
        <v>9</v>
      </c>
      <c r="G7675" s="8" t="s">
        <v>9</v>
      </c>
    </row>
    <row r="7676" spans="1:7" customFormat="1" x14ac:dyDescent="0.25">
      <c r="F7676" s="2"/>
      <c r="G7676" s="2"/>
    </row>
    <row r="7677" spans="1:7" customFormat="1" x14ac:dyDescent="0.25">
      <c r="A7677" t="s">
        <v>1182</v>
      </c>
      <c r="B7677" t="s">
        <v>1183</v>
      </c>
      <c r="D7677" t="s">
        <v>14</v>
      </c>
      <c r="E7677" s="1">
        <v>2000</v>
      </c>
      <c r="F7677" s="2"/>
      <c r="G7677" s="2"/>
    </row>
    <row r="7678" spans="1:7" customFormat="1" x14ac:dyDescent="0.25">
      <c r="A7678" t="s">
        <v>1184</v>
      </c>
      <c r="B7678" t="s">
        <v>1183</v>
      </c>
      <c r="D7678" t="s">
        <v>14</v>
      </c>
      <c r="E7678" s="1">
        <v>2000</v>
      </c>
      <c r="F7678" s="2">
        <v>5209</v>
      </c>
      <c r="G7678" s="2">
        <v>10418000</v>
      </c>
    </row>
    <row r="7679" spans="1:7" customFormat="1" x14ac:dyDescent="0.25">
      <c r="A7679" t="s">
        <v>54</v>
      </c>
      <c r="B7679" t="s">
        <v>55</v>
      </c>
      <c r="D7679" t="s">
        <v>56</v>
      </c>
      <c r="E7679" s="1">
        <v>2000</v>
      </c>
      <c r="F7679" s="2">
        <v>1543.99</v>
      </c>
      <c r="G7679" s="2">
        <v>3087980</v>
      </c>
    </row>
    <row r="7680" spans="1:7" customFormat="1" x14ac:dyDescent="0.25">
      <c r="F7680" s="2"/>
      <c r="G7680" s="2"/>
    </row>
    <row r="7681" spans="1:7" x14ac:dyDescent="0.25">
      <c r="A7681" s="3"/>
      <c r="B7681" s="3"/>
      <c r="C7681" s="3"/>
      <c r="D7681" s="5" t="s">
        <v>32</v>
      </c>
      <c r="E7681" s="3"/>
      <c r="F7681" s="4"/>
      <c r="G7681" s="4">
        <v>10418000</v>
      </c>
    </row>
    <row r="7682" spans="1:7" x14ac:dyDescent="0.25">
      <c r="A7682" s="3"/>
      <c r="B7682" s="3"/>
      <c r="C7682" s="3"/>
      <c r="D7682" s="5" t="s">
        <v>33</v>
      </c>
      <c r="E7682" s="3"/>
      <c r="F7682" s="4"/>
      <c r="G7682" s="4">
        <v>3087980</v>
      </c>
    </row>
    <row r="7683" spans="1:7" customFormat="1" x14ac:dyDescent="0.25">
      <c r="F7683" s="2"/>
      <c r="G7683" s="2"/>
    </row>
    <row r="7684" spans="1:7" x14ac:dyDescent="0.25">
      <c r="A7684" s="3"/>
      <c r="B7684" s="5"/>
      <c r="C7684" s="5"/>
      <c r="D7684" s="5" t="s">
        <v>35</v>
      </c>
      <c r="E7684" s="3"/>
      <c r="F7684" s="4"/>
      <c r="G7684" s="4">
        <v>13505980</v>
      </c>
    </row>
    <row r="7685" spans="1:7" x14ac:dyDescent="0.25">
      <c r="A7685" s="3"/>
      <c r="B7685" s="5"/>
      <c r="C7685" s="5"/>
      <c r="D7685" s="5" t="s">
        <v>36</v>
      </c>
      <c r="E7685" s="3"/>
      <c r="F7685" s="4"/>
      <c r="G7685" s="4">
        <v>13505980</v>
      </c>
    </row>
    <row r="7686" spans="1:7" x14ac:dyDescent="0.25">
      <c r="A7686" s="6" t="s">
        <v>1185</v>
      </c>
      <c r="B7686" s="6" t="s">
        <v>1186</v>
      </c>
      <c r="C7686" s="6"/>
      <c r="D7686" s="6" t="s">
        <v>14</v>
      </c>
      <c r="E7686" s="7">
        <v>1</v>
      </c>
      <c r="F7686" s="7"/>
      <c r="G7686" s="7"/>
    </row>
    <row r="7687" spans="1:7" customFormat="1" x14ac:dyDescent="0.25">
      <c r="F7687" s="2"/>
      <c r="G7687" s="2"/>
    </row>
    <row r="7688" spans="1:7" x14ac:dyDescent="0.25">
      <c r="A7688" s="3"/>
      <c r="B7688" s="3"/>
      <c r="C7688" s="3"/>
      <c r="D7688" s="3"/>
      <c r="E7688" s="3"/>
      <c r="F7688" s="4"/>
      <c r="G7688" s="4"/>
    </row>
    <row r="7689" spans="1:7" x14ac:dyDescent="0.25">
      <c r="A7689" s="12" t="s">
        <v>5</v>
      </c>
      <c r="B7689" s="12" t="s">
        <v>6</v>
      </c>
      <c r="C7689" s="12"/>
      <c r="D7689" s="8" t="s">
        <v>7</v>
      </c>
      <c r="E7689" s="8" t="s">
        <v>8</v>
      </c>
      <c r="F7689" s="9" t="s">
        <v>4</v>
      </c>
      <c r="G7689" s="9" t="s">
        <v>1205</v>
      </c>
    </row>
    <row r="7690" spans="1:7" x14ac:dyDescent="0.25">
      <c r="F7690" s="8" t="s">
        <v>9</v>
      </c>
      <c r="G7690" s="8" t="s">
        <v>9</v>
      </c>
    </row>
    <row r="7691" spans="1:7" customFormat="1" x14ac:dyDescent="0.25">
      <c r="F7691" s="2"/>
      <c r="G7691" s="2"/>
    </row>
    <row r="7692" spans="1:7" customFormat="1" x14ac:dyDescent="0.25">
      <c r="F7692" s="2"/>
      <c r="G7692" s="2"/>
    </row>
    <row r="7693" spans="1:7" customFormat="1" x14ac:dyDescent="0.25">
      <c r="F7693" s="2"/>
      <c r="G7693" s="2"/>
    </row>
    <row r="7694" spans="1:7" x14ac:dyDescent="0.25">
      <c r="A7694" s="3"/>
      <c r="B7694" s="5"/>
      <c r="C7694" s="5"/>
      <c r="D7694" s="5" t="s">
        <v>35</v>
      </c>
      <c r="E7694" s="3"/>
      <c r="F7694" s="4"/>
      <c r="G7694" s="4">
        <v>0</v>
      </c>
    </row>
    <row r="7695" spans="1:7" x14ac:dyDescent="0.25">
      <c r="A7695" s="3"/>
      <c r="B7695" s="5"/>
      <c r="C7695" s="5"/>
      <c r="D7695" s="5" t="s">
        <v>36</v>
      </c>
      <c r="E7695" s="3"/>
      <c r="F7695" s="4"/>
      <c r="G7695" s="4">
        <v>0</v>
      </c>
    </row>
    <row r="7696" spans="1:7" x14ac:dyDescent="0.25">
      <c r="A7696" s="6" t="s">
        <v>1187</v>
      </c>
      <c r="B7696" s="6" t="s">
        <v>1188</v>
      </c>
      <c r="C7696" s="6"/>
      <c r="D7696" s="6" t="s">
        <v>14</v>
      </c>
      <c r="E7696" s="7">
        <v>1</v>
      </c>
      <c r="F7696" s="7"/>
      <c r="G7696" s="7"/>
    </row>
    <row r="7697" spans="1:7" customFormat="1" x14ac:dyDescent="0.25">
      <c r="F7697" s="2"/>
      <c r="G7697" s="2"/>
    </row>
    <row r="7698" spans="1:7" x14ac:dyDescent="0.25">
      <c r="A7698" s="3"/>
      <c r="B7698" s="3"/>
      <c r="C7698" s="3"/>
      <c r="D7698" s="3"/>
      <c r="E7698" s="3"/>
      <c r="F7698" s="4"/>
      <c r="G7698" s="4"/>
    </row>
    <row r="7699" spans="1:7" x14ac:dyDescent="0.25">
      <c r="A7699" s="12" t="s">
        <v>5</v>
      </c>
      <c r="B7699" s="12" t="s">
        <v>6</v>
      </c>
      <c r="C7699" s="12"/>
      <c r="D7699" s="8" t="s">
        <v>7</v>
      </c>
      <c r="E7699" s="8" t="s">
        <v>8</v>
      </c>
      <c r="F7699" s="9" t="s">
        <v>4</v>
      </c>
      <c r="G7699" s="9" t="s">
        <v>1205</v>
      </c>
    </row>
    <row r="7700" spans="1:7" x14ac:dyDescent="0.25">
      <c r="F7700" s="8" t="s">
        <v>9</v>
      </c>
      <c r="G7700" s="8" t="s">
        <v>9</v>
      </c>
    </row>
    <row r="7701" spans="1:7" customFormat="1" x14ac:dyDescent="0.25">
      <c r="F7701" s="2"/>
      <c r="G7701" s="2"/>
    </row>
    <row r="7702" spans="1:7" customFormat="1" x14ac:dyDescent="0.25">
      <c r="F7702" s="2"/>
      <c r="G7702" s="2"/>
    </row>
    <row r="7703" spans="1:7" customFormat="1" x14ac:dyDescent="0.25">
      <c r="F7703" s="2"/>
      <c r="G7703" s="2"/>
    </row>
    <row r="7704" spans="1:7" x14ac:dyDescent="0.25">
      <c r="A7704" s="3"/>
      <c r="B7704" s="5"/>
      <c r="C7704" s="5"/>
      <c r="D7704" s="5" t="s">
        <v>35</v>
      </c>
      <c r="E7704" s="3"/>
      <c r="F7704" s="4"/>
      <c r="G7704" s="4">
        <v>0</v>
      </c>
    </row>
    <row r="7705" spans="1:7" x14ac:dyDescent="0.25">
      <c r="A7705" s="3"/>
      <c r="B7705" s="5"/>
      <c r="C7705" s="5"/>
      <c r="D7705" s="5" t="s">
        <v>36</v>
      </c>
      <c r="E7705" s="3"/>
      <c r="F7705" s="4"/>
      <c r="G7705" s="4">
        <v>0</v>
      </c>
    </row>
    <row r="7706" spans="1:7" x14ac:dyDescent="0.25">
      <c r="A7706" s="6" t="s">
        <v>1189</v>
      </c>
      <c r="B7706" s="6" t="s">
        <v>1190</v>
      </c>
      <c r="C7706" s="6"/>
      <c r="D7706" s="6" t="s">
        <v>14</v>
      </c>
      <c r="E7706" s="7">
        <v>1</v>
      </c>
      <c r="F7706" s="7"/>
      <c r="G7706" s="7"/>
    </row>
    <row r="7707" spans="1:7" customFormat="1" x14ac:dyDescent="0.25">
      <c r="F7707" s="2"/>
      <c r="G7707" s="2"/>
    </row>
    <row r="7708" spans="1:7" x14ac:dyDescent="0.25">
      <c r="A7708" s="3"/>
      <c r="B7708" s="3"/>
      <c r="C7708" s="3"/>
      <c r="D7708" s="3"/>
      <c r="E7708" s="3"/>
      <c r="F7708" s="4"/>
      <c r="G7708" s="4"/>
    </row>
    <row r="7709" spans="1:7" x14ac:dyDescent="0.25">
      <c r="A7709" s="12" t="s">
        <v>5</v>
      </c>
      <c r="B7709" s="12" t="s">
        <v>6</v>
      </c>
      <c r="C7709" s="12"/>
      <c r="D7709" s="8" t="s">
        <v>7</v>
      </c>
      <c r="E7709" s="8" t="s">
        <v>8</v>
      </c>
      <c r="F7709" s="9" t="s">
        <v>4</v>
      </c>
      <c r="G7709" s="9" t="s">
        <v>1205</v>
      </c>
    </row>
    <row r="7710" spans="1:7" x14ac:dyDescent="0.25">
      <c r="F7710" s="8" t="s">
        <v>9</v>
      </c>
      <c r="G7710" s="8" t="s">
        <v>9</v>
      </c>
    </row>
    <row r="7711" spans="1:7" customFormat="1" x14ac:dyDescent="0.25">
      <c r="F7711" s="2"/>
      <c r="G7711" s="2"/>
    </row>
    <row r="7712" spans="1:7" customFormat="1" x14ac:dyDescent="0.25">
      <c r="F7712" s="2"/>
      <c r="G7712" s="2"/>
    </row>
    <row r="7713" spans="1:7" customFormat="1" x14ac:dyDescent="0.25">
      <c r="F7713" s="2"/>
      <c r="G7713" s="2"/>
    </row>
    <row r="7714" spans="1:7" x14ac:dyDescent="0.25">
      <c r="A7714" s="3"/>
      <c r="B7714" s="5"/>
      <c r="C7714" s="5"/>
      <c r="D7714" s="5" t="s">
        <v>35</v>
      </c>
      <c r="E7714" s="3"/>
      <c r="F7714" s="4"/>
      <c r="G7714" s="4">
        <v>0</v>
      </c>
    </row>
    <row r="7715" spans="1:7" x14ac:dyDescent="0.25">
      <c r="A7715" s="3"/>
      <c r="B7715" s="5"/>
      <c r="C7715" s="5"/>
      <c r="D7715" s="5" t="s">
        <v>36</v>
      </c>
      <c r="E7715" s="3"/>
      <c r="F7715" s="4"/>
      <c r="G7715" s="4">
        <v>0</v>
      </c>
    </row>
    <row r="7716" spans="1:7" x14ac:dyDescent="0.25">
      <c r="A7716" s="6" t="s">
        <v>1191</v>
      </c>
      <c r="B7716" s="6" t="s">
        <v>1192</v>
      </c>
      <c r="C7716" s="6"/>
      <c r="D7716" s="6" t="s">
        <v>14</v>
      </c>
      <c r="E7716" s="7">
        <v>1</v>
      </c>
      <c r="F7716" s="7"/>
      <c r="G7716" s="7"/>
    </row>
    <row r="7717" spans="1:7" customFormat="1" x14ac:dyDescent="0.25">
      <c r="F7717" s="2"/>
      <c r="G7717" s="2"/>
    </row>
    <row r="7718" spans="1:7" x14ac:dyDescent="0.25">
      <c r="A7718" s="3"/>
      <c r="B7718" s="3"/>
      <c r="C7718" s="3"/>
      <c r="D7718" s="3"/>
      <c r="E7718" s="3"/>
      <c r="F7718" s="4"/>
      <c r="G7718" s="4"/>
    </row>
    <row r="7719" spans="1:7" x14ac:dyDescent="0.25">
      <c r="A7719" s="12" t="s">
        <v>5</v>
      </c>
      <c r="B7719" s="12" t="s">
        <v>6</v>
      </c>
      <c r="C7719" s="12"/>
      <c r="D7719" s="8" t="s">
        <v>7</v>
      </c>
      <c r="E7719" s="8" t="s">
        <v>8</v>
      </c>
      <c r="F7719" s="9" t="s">
        <v>4</v>
      </c>
      <c r="G7719" s="9" t="s">
        <v>1205</v>
      </c>
    </row>
    <row r="7720" spans="1:7" x14ac:dyDescent="0.25">
      <c r="F7720" s="8" t="s">
        <v>9</v>
      </c>
      <c r="G7720" s="8" t="s">
        <v>9</v>
      </c>
    </row>
    <row r="7721" spans="1:7" customFormat="1" x14ac:dyDescent="0.25">
      <c r="F7721" s="2"/>
      <c r="G7721" s="2"/>
    </row>
    <row r="7722" spans="1:7" customFormat="1" x14ac:dyDescent="0.25">
      <c r="F7722" s="2"/>
      <c r="G7722" s="2"/>
    </row>
    <row r="7723" spans="1:7" customFormat="1" x14ac:dyDescent="0.25">
      <c r="F7723" s="2"/>
      <c r="G7723" s="2"/>
    </row>
    <row r="7724" spans="1:7" x14ac:dyDescent="0.25">
      <c r="A7724" s="3"/>
      <c r="B7724" s="5"/>
      <c r="C7724" s="5"/>
      <c r="D7724" s="5" t="s">
        <v>35</v>
      </c>
      <c r="E7724" s="3"/>
      <c r="F7724" s="4"/>
      <c r="G7724" s="4">
        <v>0</v>
      </c>
    </row>
    <row r="7725" spans="1:7" x14ac:dyDescent="0.25">
      <c r="A7725" s="3"/>
      <c r="B7725" s="5"/>
      <c r="C7725" s="5"/>
      <c r="D7725" s="5" t="s">
        <v>36</v>
      </c>
      <c r="E7725" s="3"/>
      <c r="F7725" s="4"/>
      <c r="G7725" s="4">
        <v>0</v>
      </c>
    </row>
    <row r="7726" spans="1:7" x14ac:dyDescent="0.25">
      <c r="A7726" s="6" t="s">
        <v>1193</v>
      </c>
      <c r="B7726" s="6" t="s">
        <v>1194</v>
      </c>
      <c r="C7726" s="6"/>
      <c r="D7726" s="6" t="s">
        <v>14</v>
      </c>
      <c r="E7726" s="7">
        <v>1</v>
      </c>
      <c r="F7726" s="7"/>
      <c r="G7726" s="7"/>
    </row>
    <row r="7727" spans="1:7" customFormat="1" x14ac:dyDescent="0.25">
      <c r="F7727" s="2"/>
      <c r="G7727" s="2"/>
    </row>
    <row r="7728" spans="1:7" x14ac:dyDescent="0.25">
      <c r="A7728" s="3"/>
      <c r="B7728" s="3"/>
      <c r="C7728" s="3"/>
      <c r="D7728" s="3"/>
      <c r="E7728" s="3"/>
      <c r="F7728" s="4"/>
      <c r="G7728" s="4"/>
    </row>
    <row r="7729" spans="1:7" x14ac:dyDescent="0.25">
      <c r="A7729" s="12" t="s">
        <v>5</v>
      </c>
      <c r="B7729" s="12" t="s">
        <v>6</v>
      </c>
      <c r="C7729" s="12"/>
      <c r="D7729" s="8" t="s">
        <v>7</v>
      </c>
      <c r="E7729" s="8" t="s">
        <v>8</v>
      </c>
      <c r="F7729" s="9" t="s">
        <v>4</v>
      </c>
      <c r="G7729" s="9" t="s">
        <v>1205</v>
      </c>
    </row>
    <row r="7730" spans="1:7" x14ac:dyDescent="0.25">
      <c r="F7730" s="8" t="s">
        <v>9</v>
      </c>
      <c r="G7730" s="8" t="s">
        <v>9</v>
      </c>
    </row>
    <row r="7731" spans="1:7" customFormat="1" x14ac:dyDescent="0.25">
      <c r="F7731" s="2"/>
      <c r="G7731" s="2"/>
    </row>
    <row r="7732" spans="1:7" customFormat="1" x14ac:dyDescent="0.25">
      <c r="F7732" s="2"/>
      <c r="G7732" s="2"/>
    </row>
    <row r="7733" spans="1:7" customFormat="1" x14ac:dyDescent="0.25">
      <c r="F7733" s="2"/>
      <c r="G7733" s="2"/>
    </row>
    <row r="7734" spans="1:7" x14ac:dyDescent="0.25">
      <c r="A7734" s="3"/>
      <c r="B7734" s="5"/>
      <c r="C7734" s="5"/>
      <c r="D7734" s="5" t="s">
        <v>35</v>
      </c>
      <c r="E7734" s="3"/>
      <c r="F7734" s="4"/>
      <c r="G7734" s="4">
        <v>0</v>
      </c>
    </row>
    <row r="7735" spans="1:7" x14ac:dyDescent="0.25">
      <c r="A7735" s="3"/>
      <c r="B7735" s="5"/>
      <c r="C7735" s="5"/>
      <c r="D7735" s="5" t="s">
        <v>36</v>
      </c>
      <c r="E7735" s="3"/>
      <c r="F7735" s="4"/>
      <c r="G7735" s="4">
        <v>0</v>
      </c>
    </row>
    <row r="7736" spans="1:7" x14ac:dyDescent="0.25">
      <c r="A7736" s="6" t="s">
        <v>1195</v>
      </c>
      <c r="B7736" s="6" t="s">
        <v>1196</v>
      </c>
      <c r="C7736" s="6"/>
      <c r="D7736" s="6" t="s">
        <v>14</v>
      </c>
      <c r="E7736" s="7">
        <v>1</v>
      </c>
      <c r="F7736" s="7"/>
      <c r="G7736" s="7"/>
    </row>
    <row r="7737" spans="1:7" customFormat="1" x14ac:dyDescent="0.25">
      <c r="F7737" s="2"/>
      <c r="G7737" s="2"/>
    </row>
    <row r="7738" spans="1:7" x14ac:dyDescent="0.25">
      <c r="A7738" s="3"/>
      <c r="B7738" s="3"/>
      <c r="C7738" s="3"/>
      <c r="D7738" s="3"/>
      <c r="E7738" s="3"/>
      <c r="F7738" s="4"/>
      <c r="G7738" s="4"/>
    </row>
    <row r="7739" spans="1:7" x14ac:dyDescent="0.25">
      <c r="A7739" s="12" t="s">
        <v>5</v>
      </c>
      <c r="B7739" s="12" t="s">
        <v>6</v>
      </c>
      <c r="C7739" s="12"/>
      <c r="D7739" s="8" t="s">
        <v>7</v>
      </c>
      <c r="E7739" s="8" t="s">
        <v>8</v>
      </c>
      <c r="F7739" s="9" t="s">
        <v>4</v>
      </c>
      <c r="G7739" s="9" t="s">
        <v>1205</v>
      </c>
    </row>
    <row r="7740" spans="1:7" x14ac:dyDescent="0.25">
      <c r="F7740" s="8" t="s">
        <v>9</v>
      </c>
      <c r="G7740" s="8" t="s">
        <v>9</v>
      </c>
    </row>
    <row r="7741" spans="1:7" customFormat="1" x14ac:dyDescent="0.25">
      <c r="F7741" s="2"/>
      <c r="G7741" s="2"/>
    </row>
    <row r="7742" spans="1:7" customFormat="1" x14ac:dyDescent="0.25">
      <c r="F7742" s="2"/>
      <c r="G7742" s="2"/>
    </row>
    <row r="7743" spans="1:7" customFormat="1" x14ac:dyDescent="0.25">
      <c r="F7743" s="2"/>
      <c r="G7743" s="2"/>
    </row>
    <row r="7744" spans="1:7" x14ac:dyDescent="0.25">
      <c r="A7744" s="3"/>
      <c r="B7744" s="5"/>
      <c r="C7744" s="5"/>
      <c r="D7744" s="5" t="s">
        <v>35</v>
      </c>
      <c r="E7744" s="3"/>
      <c r="F7744" s="4"/>
      <c r="G7744" s="4">
        <v>0</v>
      </c>
    </row>
    <row r="7745" spans="1:7" x14ac:dyDescent="0.25">
      <c r="A7745" s="3"/>
      <c r="B7745" s="5"/>
      <c r="C7745" s="5"/>
      <c r="D7745" s="5" t="s">
        <v>36</v>
      </c>
      <c r="E7745" s="3"/>
      <c r="F7745" s="4"/>
      <c r="G7745" s="4">
        <v>0</v>
      </c>
    </row>
    <row r="7746" spans="1:7" x14ac:dyDescent="0.25">
      <c r="A7746" s="6" t="s">
        <v>1197</v>
      </c>
      <c r="B7746" s="6" t="s">
        <v>1198</v>
      </c>
      <c r="C7746" s="6"/>
      <c r="D7746" s="6" t="s">
        <v>14</v>
      </c>
      <c r="E7746" s="7">
        <v>1</v>
      </c>
      <c r="F7746" s="7"/>
      <c r="G7746" s="7"/>
    </row>
    <row r="7747" spans="1:7" customFormat="1" x14ac:dyDescent="0.25">
      <c r="F7747" s="2"/>
      <c r="G7747" s="2"/>
    </row>
    <row r="7748" spans="1:7" x14ac:dyDescent="0.25">
      <c r="A7748" s="3"/>
      <c r="B7748" s="3"/>
      <c r="C7748" s="3"/>
      <c r="D7748" s="3"/>
      <c r="E7748" s="3"/>
      <c r="F7748" s="4"/>
      <c r="G7748" s="4"/>
    </row>
    <row r="7749" spans="1:7" x14ac:dyDescent="0.25">
      <c r="A7749" s="12" t="s">
        <v>5</v>
      </c>
      <c r="B7749" s="12" t="s">
        <v>6</v>
      </c>
      <c r="C7749" s="12"/>
      <c r="D7749" s="8" t="s">
        <v>7</v>
      </c>
      <c r="E7749" s="8" t="s">
        <v>8</v>
      </c>
      <c r="F7749" s="9" t="s">
        <v>4</v>
      </c>
      <c r="G7749" s="9" t="s">
        <v>1205</v>
      </c>
    </row>
    <row r="7750" spans="1:7" x14ac:dyDescent="0.25">
      <c r="F7750" s="8" t="s">
        <v>9</v>
      </c>
      <c r="G7750" s="8" t="s">
        <v>9</v>
      </c>
    </row>
    <row r="7751" spans="1:7" customFormat="1" x14ac:dyDescent="0.25">
      <c r="F7751" s="2"/>
      <c r="G7751" s="2"/>
    </row>
    <row r="7752" spans="1:7" customFormat="1" x14ac:dyDescent="0.25">
      <c r="F7752" s="2"/>
      <c r="G7752" s="2"/>
    </row>
    <row r="7753" spans="1:7" customFormat="1" x14ac:dyDescent="0.25">
      <c r="F7753" s="2"/>
      <c r="G7753" s="2"/>
    </row>
    <row r="7754" spans="1:7" x14ac:dyDescent="0.25">
      <c r="A7754" s="3"/>
      <c r="B7754" s="5"/>
      <c r="C7754" s="5"/>
      <c r="D7754" s="5" t="s">
        <v>35</v>
      </c>
      <c r="E7754" s="3"/>
      <c r="F7754" s="4"/>
      <c r="G7754" s="4">
        <v>0</v>
      </c>
    </row>
    <row r="7755" spans="1:7" x14ac:dyDescent="0.25">
      <c r="A7755" s="3"/>
      <c r="B7755" s="5"/>
      <c r="C7755" s="5"/>
      <c r="D7755" s="5" t="s">
        <v>36</v>
      </c>
      <c r="E7755" s="3"/>
      <c r="F7755" s="4"/>
      <c r="G7755" s="4">
        <v>0</v>
      </c>
    </row>
    <row r="7756" spans="1:7" x14ac:dyDescent="0.25">
      <c r="A7756" s="6" t="s">
        <v>1199</v>
      </c>
      <c r="B7756" s="6" t="s">
        <v>1200</v>
      </c>
      <c r="C7756" s="6"/>
      <c r="D7756" s="6" t="s">
        <v>18</v>
      </c>
      <c r="E7756" s="7">
        <v>1</v>
      </c>
      <c r="F7756" s="7"/>
      <c r="G7756" s="7"/>
    </row>
    <row r="7757" spans="1:7" customFormat="1" x14ac:dyDescent="0.25">
      <c r="F7757" s="2"/>
      <c r="G7757" s="2"/>
    </row>
    <row r="7758" spans="1:7" x14ac:dyDescent="0.25">
      <c r="A7758" s="3"/>
      <c r="B7758" s="3"/>
      <c r="C7758" s="3"/>
      <c r="D7758" s="3"/>
      <c r="E7758" s="3"/>
      <c r="F7758" s="4"/>
      <c r="G7758" s="4"/>
    </row>
    <row r="7759" spans="1:7" x14ac:dyDescent="0.25">
      <c r="A7759" s="12" t="s">
        <v>5</v>
      </c>
      <c r="B7759" s="12" t="s">
        <v>6</v>
      </c>
      <c r="C7759" s="12"/>
      <c r="D7759" s="8" t="s">
        <v>7</v>
      </c>
      <c r="E7759" s="8" t="s">
        <v>8</v>
      </c>
      <c r="F7759" s="9" t="s">
        <v>4</v>
      </c>
      <c r="G7759" s="9" t="s">
        <v>1205</v>
      </c>
    </row>
    <row r="7760" spans="1:7" x14ac:dyDescent="0.25">
      <c r="F7760" s="8" t="s">
        <v>9</v>
      </c>
      <c r="G7760" s="8" t="s">
        <v>9</v>
      </c>
    </row>
    <row r="7761" spans="1:7" customFormat="1" x14ac:dyDescent="0.25">
      <c r="F7761" s="2"/>
      <c r="G7761" s="2"/>
    </row>
    <row r="7762" spans="1:7" customFormat="1" x14ac:dyDescent="0.25">
      <c r="F7762" s="2"/>
      <c r="G7762" s="2"/>
    </row>
    <row r="7763" spans="1:7" customFormat="1" x14ac:dyDescent="0.25">
      <c r="F7763" s="2"/>
      <c r="G7763" s="2"/>
    </row>
    <row r="7764" spans="1:7" x14ac:dyDescent="0.25">
      <c r="A7764" s="3"/>
      <c r="B7764" s="5"/>
      <c r="C7764" s="5"/>
      <c r="D7764" s="5" t="s">
        <v>35</v>
      </c>
      <c r="E7764" s="3"/>
      <c r="F7764" s="4"/>
      <c r="G7764" s="4">
        <v>0</v>
      </c>
    </row>
    <row r="7765" spans="1:7" x14ac:dyDescent="0.25">
      <c r="A7765" s="3"/>
      <c r="B7765" s="5"/>
      <c r="C7765" s="5"/>
      <c r="D7765" s="5" t="s">
        <v>36</v>
      </c>
      <c r="E7765" s="3"/>
      <c r="F7765" s="4"/>
      <c r="G7765" s="4">
        <v>0</v>
      </c>
    </row>
    <row r="7766" spans="1:7" x14ac:dyDescent="0.25">
      <c r="A7766" s="6" t="s">
        <v>1201</v>
      </c>
      <c r="B7766" s="6" t="s">
        <v>17</v>
      </c>
      <c r="C7766" s="6"/>
      <c r="D7766" s="6" t="s">
        <v>18</v>
      </c>
      <c r="E7766" s="7">
        <v>1</v>
      </c>
      <c r="F7766" s="7"/>
      <c r="G7766" s="7"/>
    </row>
    <row r="7767" spans="1:7" customFormat="1" x14ac:dyDescent="0.25">
      <c r="F7767" s="2"/>
      <c r="G7767" s="2"/>
    </row>
    <row r="7768" spans="1:7" x14ac:dyDescent="0.25">
      <c r="A7768" s="3"/>
      <c r="B7768" s="3"/>
      <c r="C7768" s="3"/>
      <c r="D7768" s="3"/>
      <c r="E7768" s="3"/>
      <c r="F7768" s="4"/>
      <c r="G7768" s="4"/>
    </row>
    <row r="7769" spans="1:7" x14ac:dyDescent="0.25">
      <c r="A7769" s="12" t="s">
        <v>5</v>
      </c>
      <c r="B7769" s="12" t="s">
        <v>6</v>
      </c>
      <c r="C7769" s="12"/>
      <c r="D7769" s="8" t="s">
        <v>7</v>
      </c>
      <c r="E7769" s="8" t="s">
        <v>8</v>
      </c>
      <c r="F7769" s="9" t="s">
        <v>4</v>
      </c>
      <c r="G7769" s="9" t="s">
        <v>1205</v>
      </c>
    </row>
    <row r="7770" spans="1:7" x14ac:dyDescent="0.25">
      <c r="F7770" s="8" t="s">
        <v>9</v>
      </c>
      <c r="G7770" s="8" t="s">
        <v>9</v>
      </c>
    </row>
    <row r="7771" spans="1:7" customFormat="1" x14ac:dyDescent="0.25">
      <c r="F7771" s="2"/>
      <c r="G7771" s="2"/>
    </row>
    <row r="7772" spans="1:7" customFormat="1" x14ac:dyDescent="0.25">
      <c r="F7772" s="2"/>
      <c r="G7772" s="2"/>
    </row>
    <row r="7773" spans="1:7" customFormat="1" x14ac:dyDescent="0.25">
      <c r="F7773" s="2"/>
      <c r="G7773" s="2"/>
    </row>
    <row r="7774" spans="1:7" x14ac:dyDescent="0.25">
      <c r="A7774" s="3"/>
      <c r="B7774" s="5"/>
      <c r="C7774" s="5"/>
      <c r="D7774" s="5" t="s">
        <v>35</v>
      </c>
      <c r="E7774" s="3"/>
      <c r="F7774" s="4"/>
      <c r="G7774" s="4">
        <v>0</v>
      </c>
    </row>
    <row r="7775" spans="1:7" x14ac:dyDescent="0.25">
      <c r="A7775" s="3"/>
      <c r="B7775" s="5"/>
      <c r="C7775" s="5"/>
      <c r="D7775" s="5" t="s">
        <v>36</v>
      </c>
      <c r="E7775" s="3"/>
      <c r="F7775" s="4"/>
      <c r="G7775" s="4">
        <v>0</v>
      </c>
    </row>
    <row r="7776" spans="1:7" x14ac:dyDescent="0.25">
      <c r="A7776" s="6" t="s">
        <v>1202</v>
      </c>
      <c r="B7776" s="6" t="s">
        <v>1203</v>
      </c>
      <c r="C7776" s="6"/>
      <c r="D7776" s="6" t="s">
        <v>1204</v>
      </c>
      <c r="E7776" s="7">
        <v>1</v>
      </c>
      <c r="F7776" s="7"/>
      <c r="G7776" s="7"/>
    </row>
    <row r="7777" spans="1:7" customFormat="1" x14ac:dyDescent="0.25">
      <c r="F7777" s="2"/>
      <c r="G7777" s="2"/>
    </row>
    <row r="7778" spans="1:7" x14ac:dyDescent="0.25">
      <c r="A7778" s="3"/>
      <c r="B7778" s="3"/>
      <c r="C7778" s="3"/>
      <c r="D7778" s="3"/>
      <c r="E7778" s="3"/>
      <c r="F7778" s="4"/>
      <c r="G7778" s="4"/>
    </row>
    <row r="7779" spans="1:7" x14ac:dyDescent="0.25">
      <c r="A7779" s="12" t="s">
        <v>5</v>
      </c>
      <c r="B7779" s="12" t="s">
        <v>6</v>
      </c>
      <c r="C7779" s="12"/>
      <c r="D7779" s="8" t="s">
        <v>7</v>
      </c>
      <c r="E7779" s="8" t="s">
        <v>8</v>
      </c>
      <c r="F7779" s="9" t="s">
        <v>4</v>
      </c>
      <c r="G7779" s="9" t="s">
        <v>1205</v>
      </c>
    </row>
    <row r="7780" spans="1:7" x14ac:dyDescent="0.25">
      <c r="F7780" s="8" t="s">
        <v>9</v>
      </c>
      <c r="G7780" s="8" t="s">
        <v>9</v>
      </c>
    </row>
    <row r="7781" spans="1:7" customFormat="1" x14ac:dyDescent="0.25">
      <c r="F7781" s="2"/>
      <c r="G7781" s="2"/>
    </row>
    <row r="7782" spans="1:7" customFormat="1" x14ac:dyDescent="0.25">
      <c r="F7782" s="2"/>
      <c r="G7782" s="2"/>
    </row>
    <row r="7783" spans="1:7" customFormat="1" x14ac:dyDescent="0.25">
      <c r="F7783" s="2"/>
      <c r="G7783" s="2"/>
    </row>
    <row r="7784" spans="1:7" x14ac:dyDescent="0.25">
      <c r="A7784" s="3"/>
      <c r="B7784" s="5"/>
      <c r="C7784" s="5"/>
      <c r="D7784" s="5" t="s">
        <v>35</v>
      </c>
      <c r="E7784" s="3"/>
      <c r="F7784" s="4"/>
      <c r="G7784" s="4">
        <v>0</v>
      </c>
    </row>
    <row r="7785" spans="1:7" x14ac:dyDescent="0.25">
      <c r="A7785" s="3"/>
      <c r="B7785" s="5"/>
      <c r="C7785" s="5"/>
      <c r="D7785" s="5" t="s">
        <v>36</v>
      </c>
      <c r="E7785" s="3"/>
      <c r="F7785" s="4"/>
      <c r="G7785" s="4">
        <v>0</v>
      </c>
    </row>
  </sheetData>
  <autoFilter ref="A6:G7785">
    <sortState ref="A203:G7391">
      <sortCondition ref="B6:B7785"/>
    </sortState>
  </autoFilter>
  <mergeCells count="2">
    <mergeCell ref="A3:G3"/>
    <mergeCell ref="A4:G4"/>
  </mergeCells>
  <pageMargins left="0.70866141732283472" right="0.70866141732283472" top="0.74803149606299213" bottom="0.74803149606299213" header="0.31496062992125984" footer="0.31496062992125984"/>
  <pageSetup scale="10" orientation="portrait" r:id="rId1"/>
  <ignoredErrors>
    <ignoredError sqref="G6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47"/>
  <sheetViews>
    <sheetView topLeftCell="A682" zoomScale="85" zoomScaleNormal="85" workbookViewId="0">
      <selection activeCell="P708" sqref="P708"/>
    </sheetView>
  </sheetViews>
  <sheetFormatPr baseColWidth="10" defaultRowHeight="15" x14ac:dyDescent="0.25"/>
  <cols>
    <col min="1" max="1" width="4.42578125" customWidth="1"/>
    <col min="11" max="11" width="18.7109375" customWidth="1"/>
    <col min="17" max="17" width="18.140625" customWidth="1"/>
    <col min="18" max="22" width="11.42578125" style="45"/>
  </cols>
  <sheetData>
    <row r="2" spans="2:22" x14ac:dyDescent="0.25">
      <c r="B2" s="3" t="s">
        <v>1249</v>
      </c>
      <c r="J2" s="3" t="s">
        <v>1250</v>
      </c>
    </row>
    <row r="4" spans="2:22" x14ac:dyDescent="0.25">
      <c r="J4" s="3"/>
    </row>
    <row r="6" spans="2:22" x14ac:dyDescent="0.25">
      <c r="B6" s="6" t="s">
        <v>129</v>
      </c>
      <c r="C6" s="6" t="s">
        <v>130</v>
      </c>
      <c r="D6" s="6"/>
      <c r="E6" s="6" t="s">
        <v>3</v>
      </c>
      <c r="F6" s="7">
        <v>239</v>
      </c>
      <c r="G6" s="7"/>
      <c r="H6" s="7"/>
      <c r="J6" s="6" t="s">
        <v>1251</v>
      </c>
      <c r="K6" s="6" t="s">
        <v>1252</v>
      </c>
      <c r="L6" s="6"/>
      <c r="M6" s="6" t="s">
        <v>3</v>
      </c>
      <c r="N6" s="7">
        <v>239</v>
      </c>
      <c r="O6" s="7"/>
      <c r="P6" s="7"/>
    </row>
    <row r="7" spans="2:22" x14ac:dyDescent="0.25">
      <c r="G7" s="2"/>
      <c r="H7" s="2"/>
      <c r="O7" s="2"/>
      <c r="P7" s="2"/>
    </row>
    <row r="8" spans="2:22" x14ac:dyDescent="0.25">
      <c r="B8" s="3"/>
      <c r="C8" s="3"/>
      <c r="D8" s="3"/>
      <c r="E8" s="3"/>
      <c r="F8" s="3"/>
      <c r="G8" s="4"/>
      <c r="H8" s="4"/>
      <c r="J8" s="3"/>
      <c r="K8" s="3"/>
      <c r="L8" s="3"/>
      <c r="M8" s="3"/>
      <c r="N8" s="3"/>
      <c r="O8" s="4"/>
      <c r="P8" s="4"/>
      <c r="R8" s="46"/>
      <c r="S8" s="46"/>
      <c r="T8" s="46">
        <v>4</v>
      </c>
      <c r="U8" s="46" t="s">
        <v>1253</v>
      </c>
      <c r="V8" s="45" t="s">
        <v>1254</v>
      </c>
    </row>
    <row r="9" spans="2:22" x14ac:dyDescent="0.25">
      <c r="B9" s="12" t="s">
        <v>5</v>
      </c>
      <c r="C9" s="12" t="s">
        <v>6</v>
      </c>
      <c r="D9" s="12"/>
      <c r="E9" s="8" t="s">
        <v>7</v>
      </c>
      <c r="F9" s="8" t="s">
        <v>8</v>
      </c>
      <c r="G9" s="9" t="s">
        <v>4</v>
      </c>
      <c r="H9" s="9" t="s">
        <v>1205</v>
      </c>
      <c r="J9" s="12" t="s">
        <v>5</v>
      </c>
      <c r="K9" s="12" t="s">
        <v>6</v>
      </c>
      <c r="L9" s="12"/>
      <c r="M9" s="8" t="s">
        <v>7</v>
      </c>
      <c r="N9" s="8" t="s">
        <v>8</v>
      </c>
      <c r="O9" s="9" t="s">
        <v>4</v>
      </c>
      <c r="P9" s="9" t="s">
        <v>1205</v>
      </c>
      <c r="R9" s="46">
        <f>+F12*N6</f>
        <v>47.800000000000004</v>
      </c>
      <c r="S9" s="46">
        <f>+R9/9</f>
        <v>5.3111111111111118</v>
      </c>
      <c r="T9" s="46">
        <f>+S9/T8</f>
        <v>1.3277777777777779</v>
      </c>
      <c r="U9" s="46" t="s">
        <v>1255</v>
      </c>
    </row>
    <row r="10" spans="2:22" x14ac:dyDescent="0.25">
      <c r="B10" s="8"/>
      <c r="C10" s="8"/>
      <c r="D10" s="8"/>
      <c r="E10" s="8"/>
      <c r="F10" s="8"/>
      <c r="G10" s="8" t="s">
        <v>9</v>
      </c>
      <c r="H10" s="8" t="s">
        <v>9</v>
      </c>
      <c r="J10" s="8"/>
      <c r="K10" s="8"/>
      <c r="L10" s="8"/>
      <c r="M10" s="8"/>
      <c r="N10" s="8"/>
      <c r="O10" s="8" t="s">
        <v>9</v>
      </c>
      <c r="P10" s="8" t="s">
        <v>9</v>
      </c>
      <c r="R10" s="47">
        <f>+S10*9</f>
        <v>720</v>
      </c>
      <c r="S10" s="47">
        <f>+T10*T8</f>
        <v>80</v>
      </c>
      <c r="T10" s="47">
        <v>20</v>
      </c>
      <c r="U10" s="47" t="s">
        <v>1255</v>
      </c>
      <c r="V10" s="45" t="s">
        <v>1256</v>
      </c>
    </row>
    <row r="11" spans="2:22" x14ac:dyDescent="0.25">
      <c r="G11" s="2"/>
      <c r="H11" s="2"/>
      <c r="O11" s="2"/>
      <c r="P11" s="2"/>
      <c r="R11" s="47">
        <f>+R10/N6</f>
        <v>3.01255230125523</v>
      </c>
      <c r="S11" s="47" t="s">
        <v>1257</v>
      </c>
      <c r="T11" s="47"/>
      <c r="U11" s="47"/>
    </row>
    <row r="12" spans="2:22" x14ac:dyDescent="0.25">
      <c r="B12" t="s">
        <v>15</v>
      </c>
      <c r="C12" t="s">
        <v>13</v>
      </c>
      <c r="E12" t="s">
        <v>14</v>
      </c>
      <c r="F12">
        <v>0.2</v>
      </c>
      <c r="G12" s="2">
        <v>5209</v>
      </c>
      <c r="H12" s="2">
        <v>1041.8</v>
      </c>
      <c r="J12" t="s">
        <v>15</v>
      </c>
      <c r="K12" t="s">
        <v>13</v>
      </c>
      <c r="M12" t="s">
        <v>14</v>
      </c>
      <c r="N12" s="48">
        <f>+R11</f>
        <v>3.01255230125523</v>
      </c>
      <c r="O12" s="2">
        <v>5209</v>
      </c>
      <c r="P12" s="2">
        <f>+N12*O12</f>
        <v>15692.384937238494</v>
      </c>
    </row>
    <row r="13" spans="2:22" x14ac:dyDescent="0.25">
      <c r="B13" t="s">
        <v>19</v>
      </c>
      <c r="C13" t="s">
        <v>20</v>
      </c>
      <c r="E13" t="s">
        <v>18</v>
      </c>
      <c r="F13">
        <v>9.0999999999999998E-2</v>
      </c>
      <c r="G13" s="2">
        <v>17171</v>
      </c>
      <c r="H13" s="2">
        <v>1568.28</v>
      </c>
      <c r="K13" t="s">
        <v>1258</v>
      </c>
      <c r="M13" t="s">
        <v>18</v>
      </c>
      <c r="N13" s="48">
        <f>+T13</f>
        <v>0.7531380753138075</v>
      </c>
      <c r="O13" s="2">
        <f>+R13</f>
        <v>50000</v>
      </c>
      <c r="P13" s="2">
        <f t="shared" ref="P13:P14" si="0">+N13*O13</f>
        <v>37656.903765690375</v>
      </c>
      <c r="Q13" s="49"/>
      <c r="R13" s="50">
        <f>450000/9</f>
        <v>50000</v>
      </c>
      <c r="S13" s="50">
        <f>20*9</f>
        <v>180</v>
      </c>
      <c r="T13" s="50">
        <f>+S13/F6</f>
        <v>0.7531380753138075</v>
      </c>
      <c r="U13" s="50"/>
      <c r="V13" s="45" t="s">
        <v>1259</v>
      </c>
    </row>
    <row r="14" spans="2:22" x14ac:dyDescent="0.25">
      <c r="B14" t="s">
        <v>133</v>
      </c>
      <c r="C14" t="s">
        <v>134</v>
      </c>
      <c r="E14" t="s">
        <v>18</v>
      </c>
      <c r="F14">
        <v>9.2999999999999999E-2</v>
      </c>
      <c r="G14" s="2">
        <v>23995</v>
      </c>
      <c r="H14" s="2">
        <v>2239.5300000000002</v>
      </c>
      <c r="J14" t="s">
        <v>19</v>
      </c>
      <c r="K14" t="s">
        <v>20</v>
      </c>
      <c r="M14" t="s">
        <v>18</v>
      </c>
      <c r="N14">
        <v>9.0999999999999998E-2</v>
      </c>
      <c r="O14" s="2">
        <v>17171</v>
      </c>
      <c r="P14" s="2">
        <f t="shared" si="0"/>
        <v>1562.5609999999999</v>
      </c>
      <c r="R14" s="45" t="s">
        <v>1260</v>
      </c>
    </row>
    <row r="15" spans="2:22" x14ac:dyDescent="0.25">
      <c r="B15" t="s">
        <v>21</v>
      </c>
      <c r="C15" t="s">
        <v>22</v>
      </c>
      <c r="E15" t="s">
        <v>23</v>
      </c>
      <c r="F15">
        <v>1.8</v>
      </c>
      <c r="G15" s="2">
        <v>600</v>
      </c>
      <c r="H15" s="2">
        <v>1080</v>
      </c>
      <c r="J15" t="s">
        <v>133</v>
      </c>
      <c r="K15" t="s">
        <v>134</v>
      </c>
      <c r="M15" t="s">
        <v>18</v>
      </c>
      <c r="N15">
        <v>9.2999999999999999E-2</v>
      </c>
      <c r="O15" s="2">
        <v>23995</v>
      </c>
      <c r="P15" s="2">
        <f>+N15*O15</f>
        <v>2231.5349999999999</v>
      </c>
    </row>
    <row r="16" spans="2:22" x14ac:dyDescent="0.25">
      <c r="B16" t="s">
        <v>135</v>
      </c>
      <c r="C16" t="s">
        <v>136</v>
      </c>
      <c r="E16" t="s">
        <v>137</v>
      </c>
      <c r="F16">
        <v>1</v>
      </c>
      <c r="G16" s="2">
        <v>850</v>
      </c>
      <c r="H16" s="2">
        <v>850</v>
      </c>
      <c r="J16" t="s">
        <v>21</v>
      </c>
      <c r="K16" t="s">
        <v>22</v>
      </c>
      <c r="M16" t="s">
        <v>23</v>
      </c>
      <c r="N16">
        <v>1.8</v>
      </c>
      <c r="O16" s="2">
        <v>600</v>
      </c>
      <c r="P16" s="2">
        <f>+N16*O16</f>
        <v>1080</v>
      </c>
    </row>
    <row r="17" spans="2:22" x14ac:dyDescent="0.25">
      <c r="G17" s="2"/>
      <c r="H17" s="2"/>
      <c r="J17" t="s">
        <v>135</v>
      </c>
      <c r="K17" t="s">
        <v>136</v>
      </c>
      <c r="M17" t="s">
        <v>137</v>
      </c>
      <c r="N17">
        <v>1</v>
      </c>
      <c r="O17" s="2">
        <v>850</v>
      </c>
      <c r="P17" s="2">
        <f>+N17*O17</f>
        <v>850</v>
      </c>
    </row>
    <row r="18" spans="2:22" x14ac:dyDescent="0.25">
      <c r="B18" s="3"/>
      <c r="C18" s="3"/>
      <c r="D18" s="3"/>
      <c r="E18" s="5" t="s">
        <v>31</v>
      </c>
      <c r="F18" s="3"/>
      <c r="G18" s="4"/>
      <c r="H18" s="4">
        <v>1930</v>
      </c>
      <c r="O18" s="2"/>
      <c r="P18" s="2"/>
    </row>
    <row r="19" spans="2:22" x14ac:dyDescent="0.25">
      <c r="B19" s="3"/>
      <c r="C19" s="3"/>
      <c r="D19" s="3"/>
      <c r="E19" s="5" t="s">
        <v>32</v>
      </c>
      <c r="F19" s="3"/>
      <c r="G19" s="4"/>
      <c r="H19" s="4">
        <v>1041.8</v>
      </c>
      <c r="J19" s="3"/>
      <c r="K19" s="3"/>
      <c r="L19" s="3"/>
      <c r="M19" s="5" t="s">
        <v>31</v>
      </c>
      <c r="N19" s="3"/>
      <c r="O19" s="4"/>
      <c r="P19" s="4">
        <f>+P16+P17</f>
        <v>1930</v>
      </c>
    </row>
    <row r="20" spans="2:22" x14ac:dyDescent="0.25">
      <c r="B20" s="3"/>
      <c r="C20" s="3"/>
      <c r="D20" s="3"/>
      <c r="E20" s="5" t="s">
        <v>33</v>
      </c>
      <c r="F20" s="3"/>
      <c r="G20" s="4"/>
      <c r="H20" s="4">
        <v>3807.81</v>
      </c>
      <c r="J20" s="3"/>
      <c r="K20" s="3"/>
      <c r="L20" s="3"/>
      <c r="M20" s="5" t="s">
        <v>32</v>
      </c>
      <c r="N20" s="3"/>
      <c r="O20" s="4"/>
      <c r="P20" s="4">
        <f>+P12</f>
        <v>15692.384937238494</v>
      </c>
    </row>
    <row r="21" spans="2:22" x14ac:dyDescent="0.25">
      <c r="G21" s="2"/>
      <c r="H21" s="2"/>
      <c r="J21" s="3"/>
      <c r="K21" s="3"/>
      <c r="L21" s="3"/>
      <c r="M21" s="5" t="s">
        <v>33</v>
      </c>
      <c r="N21" s="3"/>
      <c r="O21" s="4"/>
      <c r="P21" s="4">
        <f>+P13+P15+P14</f>
        <v>41450.999765690372</v>
      </c>
    </row>
    <row r="22" spans="2:22" x14ac:dyDescent="0.25">
      <c r="B22" s="3"/>
      <c r="C22" s="5"/>
      <c r="D22" s="5"/>
      <c r="E22" s="5" t="s">
        <v>35</v>
      </c>
      <c r="F22" s="3"/>
      <c r="G22" s="4"/>
      <c r="H22" s="4">
        <v>6779.61</v>
      </c>
      <c r="O22" s="2"/>
      <c r="P22" s="2"/>
    </row>
    <row r="23" spans="2:22" x14ac:dyDescent="0.25">
      <c r="B23" s="3"/>
      <c r="C23" s="5"/>
      <c r="D23" s="5"/>
      <c r="E23" s="5" t="s">
        <v>36</v>
      </c>
      <c r="F23" s="3"/>
      <c r="G23" s="4"/>
      <c r="H23" s="4">
        <v>1620326.79</v>
      </c>
      <c r="J23" s="3"/>
      <c r="K23" s="5"/>
      <c r="L23" s="5"/>
      <c r="M23" s="5" t="s">
        <v>35</v>
      </c>
      <c r="N23" s="3"/>
      <c r="O23" s="4"/>
      <c r="P23" s="4">
        <f>SUM(P19:P22)</f>
        <v>59073.384702928866</v>
      </c>
    </row>
    <row r="24" spans="2:22" x14ac:dyDescent="0.25">
      <c r="J24" s="3"/>
      <c r="K24" s="5"/>
      <c r="L24" s="5"/>
      <c r="M24" s="5" t="s">
        <v>36</v>
      </c>
      <c r="N24" s="3"/>
      <c r="O24" s="4"/>
      <c r="P24" s="4">
        <f>+P23*N6</f>
        <v>14118538.943999998</v>
      </c>
    </row>
    <row r="26" spans="2:22" x14ac:dyDescent="0.25">
      <c r="B26" s="6" t="s">
        <v>138</v>
      </c>
      <c r="C26" s="6" t="s">
        <v>139</v>
      </c>
      <c r="D26" s="6"/>
      <c r="E26" s="6" t="s">
        <v>3</v>
      </c>
      <c r="F26" s="7">
        <v>14</v>
      </c>
      <c r="G26" s="7"/>
      <c r="H26" s="7"/>
      <c r="J26" s="6" t="s">
        <v>1261</v>
      </c>
      <c r="K26" s="6" t="s">
        <v>139</v>
      </c>
      <c r="L26" s="6"/>
      <c r="M26" s="6" t="s">
        <v>3</v>
      </c>
      <c r="N26" s="7">
        <v>14</v>
      </c>
      <c r="O26" s="7"/>
      <c r="P26" s="7"/>
    </row>
    <row r="27" spans="2:22" x14ac:dyDescent="0.25">
      <c r="G27" s="2"/>
      <c r="H27" s="2"/>
      <c r="O27" s="2"/>
      <c r="P27" s="2"/>
    </row>
    <row r="28" spans="2:22" x14ac:dyDescent="0.25">
      <c r="B28" s="3"/>
      <c r="C28" s="3"/>
      <c r="D28" s="3"/>
      <c r="E28" s="3"/>
      <c r="F28" s="3"/>
      <c r="G28" s="4"/>
      <c r="H28" s="4"/>
      <c r="J28" s="3"/>
      <c r="K28" s="3"/>
      <c r="L28" s="3"/>
      <c r="M28" s="3"/>
      <c r="N28" s="3"/>
      <c r="O28" s="4"/>
      <c r="P28" s="4"/>
    </row>
    <row r="29" spans="2:22" x14ac:dyDescent="0.25">
      <c r="B29" s="12" t="s">
        <v>5</v>
      </c>
      <c r="C29" s="12" t="s">
        <v>6</v>
      </c>
      <c r="D29" s="12"/>
      <c r="E29" s="8" t="s">
        <v>7</v>
      </c>
      <c r="F29" s="8" t="s">
        <v>8</v>
      </c>
      <c r="G29" s="9" t="s">
        <v>4</v>
      </c>
      <c r="H29" s="9" t="s">
        <v>1205</v>
      </c>
      <c r="J29" s="12" t="s">
        <v>5</v>
      </c>
      <c r="K29" s="12" t="s">
        <v>6</v>
      </c>
      <c r="L29" s="12"/>
      <c r="M29" s="8" t="s">
        <v>7</v>
      </c>
      <c r="N29" s="8" t="s">
        <v>8</v>
      </c>
      <c r="O29" s="9" t="s">
        <v>4</v>
      </c>
      <c r="P29" s="9" t="s">
        <v>1205</v>
      </c>
    </row>
    <row r="30" spans="2:22" x14ac:dyDescent="0.25">
      <c r="B30" s="8"/>
      <c r="C30" s="8"/>
      <c r="D30" s="8"/>
      <c r="E30" s="8"/>
      <c r="F30" s="8"/>
      <c r="G30" s="8" t="s">
        <v>9</v>
      </c>
      <c r="H30" s="8" t="s">
        <v>9</v>
      </c>
      <c r="J30" s="8"/>
      <c r="K30" s="8"/>
      <c r="L30" s="8"/>
      <c r="M30" s="8"/>
      <c r="N30" s="8"/>
      <c r="O30" s="8" t="s">
        <v>9</v>
      </c>
      <c r="P30" s="8" t="s">
        <v>9</v>
      </c>
    </row>
    <row r="31" spans="2:22" x14ac:dyDescent="0.25">
      <c r="G31" s="2"/>
      <c r="H31" s="2"/>
      <c r="O31" s="2"/>
      <c r="P31" s="2"/>
      <c r="R31" s="46"/>
      <c r="S31" s="46"/>
      <c r="T31" s="46">
        <v>2</v>
      </c>
      <c r="U31" s="46" t="s">
        <v>1253</v>
      </c>
      <c r="V31" s="45" t="s">
        <v>1254</v>
      </c>
    </row>
    <row r="32" spans="2:22" x14ac:dyDescent="0.25">
      <c r="B32" t="s">
        <v>15</v>
      </c>
      <c r="C32" t="s">
        <v>13</v>
      </c>
      <c r="E32" t="s">
        <v>14</v>
      </c>
      <c r="F32">
        <v>2.5</v>
      </c>
      <c r="G32" s="2">
        <v>5209</v>
      </c>
      <c r="H32" s="2">
        <v>13022.5</v>
      </c>
      <c r="J32" t="s">
        <v>15</v>
      </c>
      <c r="K32" t="s">
        <v>13</v>
      </c>
      <c r="M32" t="s">
        <v>14</v>
      </c>
      <c r="N32" s="48">
        <f>+R34</f>
        <v>6.4285714285714288</v>
      </c>
      <c r="O32" s="2">
        <v>5209</v>
      </c>
      <c r="P32" s="2">
        <f>+N32*O32</f>
        <v>33486.428571428572</v>
      </c>
      <c r="R32" s="46">
        <f>+N26*F32</f>
        <v>35</v>
      </c>
      <c r="S32" s="46">
        <f>+R32/9</f>
        <v>3.8888888888888888</v>
      </c>
      <c r="T32" s="46">
        <f>+S32/2</f>
        <v>1.9444444444444444</v>
      </c>
      <c r="U32" s="46" t="s">
        <v>1255</v>
      </c>
    </row>
    <row r="33" spans="2:22" x14ac:dyDescent="0.25">
      <c r="G33" s="2"/>
      <c r="H33" s="2"/>
      <c r="O33" s="2"/>
      <c r="P33" s="2"/>
      <c r="R33" s="47">
        <f>+S33*9</f>
        <v>90</v>
      </c>
      <c r="S33" s="47">
        <f>+T33*T31</f>
        <v>10</v>
      </c>
      <c r="T33" s="47">
        <v>5</v>
      </c>
      <c r="U33" s="47" t="s">
        <v>1255</v>
      </c>
      <c r="V33" s="45" t="s">
        <v>1256</v>
      </c>
    </row>
    <row r="34" spans="2:22" x14ac:dyDescent="0.25">
      <c r="B34" s="3"/>
      <c r="C34" s="3"/>
      <c r="D34" s="3"/>
      <c r="E34" s="5" t="s">
        <v>32</v>
      </c>
      <c r="F34" s="3"/>
      <c r="G34" s="4"/>
      <c r="H34" s="4">
        <v>13022.5</v>
      </c>
      <c r="J34" s="3"/>
      <c r="K34" s="3"/>
      <c r="L34" s="3"/>
      <c r="M34" s="5" t="s">
        <v>32</v>
      </c>
      <c r="N34" s="3"/>
      <c r="O34" s="4"/>
      <c r="P34" s="4">
        <f>+P32</f>
        <v>33486.428571428572</v>
      </c>
      <c r="R34" s="47">
        <f>+R33/N26</f>
        <v>6.4285714285714288</v>
      </c>
      <c r="S34" s="47" t="s">
        <v>1257</v>
      </c>
      <c r="T34" s="47"/>
      <c r="U34" s="47"/>
    </row>
    <row r="35" spans="2:22" x14ac:dyDescent="0.25">
      <c r="G35" s="2"/>
      <c r="H35" s="2"/>
      <c r="O35" s="2"/>
      <c r="P35" s="2"/>
    </row>
    <row r="36" spans="2:22" x14ac:dyDescent="0.25">
      <c r="B36" s="3"/>
      <c r="C36" s="5"/>
      <c r="D36" s="5"/>
      <c r="E36" s="5" t="s">
        <v>35</v>
      </c>
      <c r="F36" s="3"/>
      <c r="G36" s="4"/>
      <c r="H36" s="4">
        <v>13022.5</v>
      </c>
      <c r="J36" s="3"/>
      <c r="K36" s="5"/>
      <c r="L36" s="5"/>
      <c r="M36" s="5" t="s">
        <v>35</v>
      </c>
      <c r="N36" s="3"/>
      <c r="O36" s="4"/>
      <c r="P36" s="4">
        <f>SUM(P34:P35)</f>
        <v>33486.428571428572</v>
      </c>
    </row>
    <row r="37" spans="2:22" x14ac:dyDescent="0.25">
      <c r="B37" s="3"/>
      <c r="C37" s="5"/>
      <c r="D37" s="5"/>
      <c r="E37" s="5" t="s">
        <v>36</v>
      </c>
      <c r="F37" s="3"/>
      <c r="G37" s="4"/>
      <c r="H37" s="4">
        <v>182315</v>
      </c>
      <c r="J37" s="3"/>
      <c r="K37" s="5"/>
      <c r="L37" s="5"/>
      <c r="M37" s="5" t="s">
        <v>36</v>
      </c>
      <c r="N37" s="3"/>
      <c r="O37" s="4"/>
      <c r="P37" s="4">
        <v>182315</v>
      </c>
    </row>
    <row r="39" spans="2:22" x14ac:dyDescent="0.25">
      <c r="B39" s="6" t="s">
        <v>142</v>
      </c>
      <c r="C39" s="6" t="s">
        <v>143</v>
      </c>
      <c r="D39" s="6"/>
      <c r="E39" s="6" t="s">
        <v>3</v>
      </c>
      <c r="F39" s="7">
        <v>23</v>
      </c>
      <c r="G39" s="7"/>
      <c r="H39" s="7"/>
      <c r="J39" s="6" t="s">
        <v>1262</v>
      </c>
      <c r="K39" s="6" t="s">
        <v>143</v>
      </c>
      <c r="L39" s="6"/>
      <c r="M39" s="6" t="s">
        <v>3</v>
      </c>
      <c r="N39" s="7">
        <v>23</v>
      </c>
      <c r="O39" s="7"/>
      <c r="P39" s="7"/>
    </row>
    <row r="40" spans="2:22" x14ac:dyDescent="0.25">
      <c r="G40" s="2"/>
      <c r="H40" s="2"/>
      <c r="O40" s="2"/>
      <c r="P40" s="2"/>
    </row>
    <row r="41" spans="2:22" x14ac:dyDescent="0.25">
      <c r="B41" s="3"/>
      <c r="C41" s="3"/>
      <c r="D41" s="3"/>
      <c r="E41" s="3"/>
      <c r="F41" s="3"/>
      <c r="G41" s="4"/>
      <c r="H41" s="4"/>
      <c r="J41" s="3"/>
      <c r="K41" s="3"/>
      <c r="L41" s="3"/>
      <c r="M41" s="3"/>
      <c r="N41" s="3"/>
      <c r="O41" s="4"/>
      <c r="P41" s="4"/>
    </row>
    <row r="42" spans="2:22" x14ac:dyDescent="0.25">
      <c r="B42" s="12" t="s">
        <v>5</v>
      </c>
      <c r="C42" s="12" t="s">
        <v>6</v>
      </c>
      <c r="D42" s="12"/>
      <c r="E42" s="8" t="s">
        <v>7</v>
      </c>
      <c r="F42" s="8" t="s">
        <v>8</v>
      </c>
      <c r="G42" s="9" t="s">
        <v>4</v>
      </c>
      <c r="H42" s="9" t="s">
        <v>1205</v>
      </c>
      <c r="J42" s="12" t="s">
        <v>5</v>
      </c>
      <c r="K42" s="12" t="s">
        <v>6</v>
      </c>
      <c r="L42" s="12"/>
      <c r="M42" s="8" t="s">
        <v>7</v>
      </c>
      <c r="N42" s="8" t="s">
        <v>8</v>
      </c>
      <c r="O42" s="9" t="s">
        <v>4</v>
      </c>
      <c r="P42" s="9" t="s">
        <v>1205</v>
      </c>
    </row>
    <row r="43" spans="2:22" x14ac:dyDescent="0.25">
      <c r="B43" s="8"/>
      <c r="C43" s="8"/>
      <c r="D43" s="8"/>
      <c r="E43" s="8"/>
      <c r="F43" s="8"/>
      <c r="G43" s="8" t="s">
        <v>9</v>
      </c>
      <c r="H43" s="8" t="s">
        <v>9</v>
      </c>
      <c r="J43" s="8"/>
      <c r="K43" s="8"/>
      <c r="L43" s="8"/>
      <c r="M43" s="8"/>
      <c r="N43" s="8"/>
      <c r="O43" s="8" t="s">
        <v>9</v>
      </c>
      <c r="P43" s="8" t="s">
        <v>9</v>
      </c>
    </row>
    <row r="44" spans="2:22" x14ac:dyDescent="0.25">
      <c r="G44" s="2"/>
      <c r="H44" s="2"/>
      <c r="O44" s="2"/>
      <c r="P44" s="2"/>
      <c r="R44" s="46"/>
      <c r="S44" s="46"/>
      <c r="T44" s="46">
        <v>6</v>
      </c>
      <c r="U44" s="46" t="s">
        <v>1253</v>
      </c>
      <c r="V44" s="45" t="s">
        <v>1254</v>
      </c>
    </row>
    <row r="45" spans="2:22" x14ac:dyDescent="0.25">
      <c r="B45" t="s">
        <v>15</v>
      </c>
      <c r="C45" t="s">
        <v>13</v>
      </c>
      <c r="E45" t="s">
        <v>14</v>
      </c>
      <c r="F45">
        <v>1.32</v>
      </c>
      <c r="G45" s="2">
        <v>5209</v>
      </c>
      <c r="H45" s="2">
        <v>6875.88</v>
      </c>
      <c r="J45" t="s">
        <v>15</v>
      </c>
      <c r="K45" t="s">
        <v>13</v>
      </c>
      <c r="M45" t="s">
        <v>14</v>
      </c>
      <c r="N45" s="48">
        <f>+R47</f>
        <v>2.347826086956522</v>
      </c>
      <c r="O45" s="2">
        <v>5209</v>
      </c>
      <c r="P45" s="2">
        <f>+N45*O45</f>
        <v>12229.826086956522</v>
      </c>
      <c r="R45" s="46">
        <f>+N39*F45</f>
        <v>30.360000000000003</v>
      </c>
      <c r="S45" s="46">
        <f>+R45/9</f>
        <v>3.3733333333333335</v>
      </c>
      <c r="T45" s="46">
        <f>+S45/6</f>
        <v>0.56222222222222229</v>
      </c>
      <c r="U45" s="46" t="s">
        <v>1255</v>
      </c>
    </row>
    <row r="46" spans="2:22" x14ac:dyDescent="0.25">
      <c r="B46" t="s">
        <v>19</v>
      </c>
      <c r="C46" t="s">
        <v>20</v>
      </c>
      <c r="E46" t="s">
        <v>18</v>
      </c>
      <c r="F46">
        <v>0.151</v>
      </c>
      <c r="G46" s="2">
        <v>17171</v>
      </c>
      <c r="H46" s="2">
        <v>2587.67</v>
      </c>
      <c r="K46" t="s">
        <v>55</v>
      </c>
      <c r="M46" t="s">
        <v>56</v>
      </c>
      <c r="N46" s="48">
        <f>+N45</f>
        <v>2.347826086956522</v>
      </c>
      <c r="O46" s="2">
        <v>1543.99</v>
      </c>
      <c r="P46" s="2">
        <f>+N46*O46</f>
        <v>3625.0200000000004</v>
      </c>
      <c r="R46" s="47">
        <f>+S46*9</f>
        <v>54</v>
      </c>
      <c r="S46" s="47">
        <f>+T46*T44</f>
        <v>6</v>
      </c>
      <c r="T46" s="47">
        <v>1</v>
      </c>
      <c r="U46" s="47" t="s">
        <v>1255</v>
      </c>
      <c r="V46" s="45" t="s">
        <v>1256</v>
      </c>
    </row>
    <row r="47" spans="2:22" x14ac:dyDescent="0.25">
      <c r="B47" t="s">
        <v>133</v>
      </c>
      <c r="C47" t="s">
        <v>134</v>
      </c>
      <c r="E47" t="s">
        <v>18</v>
      </c>
      <c r="F47">
        <v>8.5999999999999993E-2</v>
      </c>
      <c r="G47" s="2">
        <v>23995</v>
      </c>
      <c r="H47" s="2">
        <v>2052.91</v>
      </c>
      <c r="J47" t="s">
        <v>19</v>
      </c>
      <c r="K47" t="s">
        <v>20</v>
      </c>
      <c r="M47" t="s">
        <v>18</v>
      </c>
      <c r="N47">
        <v>0.151</v>
      </c>
      <c r="O47" s="2">
        <v>17171</v>
      </c>
      <c r="P47" s="2">
        <f t="shared" ref="P47:P52" si="1">+N47*O47</f>
        <v>2592.8209999999999</v>
      </c>
      <c r="R47" s="47">
        <f>+R46/N39</f>
        <v>2.347826086956522</v>
      </c>
      <c r="S47" s="47" t="s">
        <v>1257</v>
      </c>
      <c r="T47" s="47"/>
      <c r="U47" s="47"/>
    </row>
    <row r="48" spans="2:22" x14ac:dyDescent="0.25">
      <c r="B48" t="s">
        <v>91</v>
      </c>
      <c r="C48" t="s">
        <v>92</v>
      </c>
      <c r="E48" t="s">
        <v>18</v>
      </c>
      <c r="F48">
        <v>0.76200000000000001</v>
      </c>
      <c r="G48" s="2">
        <v>3000</v>
      </c>
      <c r="H48" s="2">
        <v>2284.61</v>
      </c>
      <c r="J48" t="s">
        <v>133</v>
      </c>
      <c r="K48" t="s">
        <v>134</v>
      </c>
      <c r="M48" t="s">
        <v>18</v>
      </c>
      <c r="N48">
        <v>8.5999999999999993E-2</v>
      </c>
      <c r="O48" s="2">
        <v>23995</v>
      </c>
      <c r="P48" s="2">
        <f t="shared" si="1"/>
        <v>2063.5699999999997</v>
      </c>
    </row>
    <row r="49" spans="2:17" x14ac:dyDescent="0.25">
      <c r="B49" t="s">
        <v>21</v>
      </c>
      <c r="C49" t="s">
        <v>22</v>
      </c>
      <c r="E49" t="s">
        <v>23</v>
      </c>
      <c r="F49">
        <v>2.75</v>
      </c>
      <c r="G49" s="2">
        <v>600</v>
      </c>
      <c r="H49" s="2">
        <v>1650</v>
      </c>
      <c r="J49" t="s">
        <v>91</v>
      </c>
      <c r="K49" t="s">
        <v>92</v>
      </c>
      <c r="M49" t="s">
        <v>18</v>
      </c>
      <c r="N49">
        <v>0.76200000000000001</v>
      </c>
      <c r="O49" s="2">
        <v>3000</v>
      </c>
      <c r="P49" s="2">
        <f t="shared" si="1"/>
        <v>2286</v>
      </c>
    </row>
    <row r="50" spans="2:17" x14ac:dyDescent="0.25">
      <c r="B50" t="s">
        <v>146</v>
      </c>
      <c r="C50" t="s">
        <v>147</v>
      </c>
      <c r="E50" t="s">
        <v>3</v>
      </c>
      <c r="F50">
        <v>0.59699999999999998</v>
      </c>
      <c r="G50" s="2">
        <v>9120</v>
      </c>
      <c r="H50" s="2">
        <v>5447.38</v>
      </c>
      <c r="J50" t="s">
        <v>21</v>
      </c>
      <c r="K50" t="s">
        <v>22</v>
      </c>
      <c r="M50" t="s">
        <v>23</v>
      </c>
      <c r="N50">
        <v>2.75</v>
      </c>
      <c r="O50" s="2">
        <v>600</v>
      </c>
      <c r="P50" s="2">
        <f t="shared" si="1"/>
        <v>1650</v>
      </c>
    </row>
    <row r="51" spans="2:17" x14ac:dyDescent="0.25">
      <c r="B51" t="s">
        <v>93</v>
      </c>
      <c r="C51" t="s">
        <v>94</v>
      </c>
      <c r="E51" t="s">
        <v>95</v>
      </c>
      <c r="F51">
        <v>3.6999999999999998E-2</v>
      </c>
      <c r="G51" s="2">
        <v>45000</v>
      </c>
      <c r="H51" s="2">
        <v>1650</v>
      </c>
      <c r="K51" t="s">
        <v>147</v>
      </c>
      <c r="M51" t="s">
        <v>3</v>
      </c>
      <c r="N51">
        <v>1.2</v>
      </c>
      <c r="O51" s="2">
        <v>43300</v>
      </c>
      <c r="P51" s="2">
        <f t="shared" si="1"/>
        <v>51960</v>
      </c>
      <c r="Q51" s="3" t="s">
        <v>1263</v>
      </c>
    </row>
    <row r="52" spans="2:17" x14ac:dyDescent="0.25">
      <c r="G52" s="2"/>
      <c r="H52" s="2"/>
      <c r="J52" t="s">
        <v>93</v>
      </c>
      <c r="K52" t="s">
        <v>94</v>
      </c>
      <c r="M52" t="s">
        <v>95</v>
      </c>
      <c r="N52">
        <v>3.6999999999999998E-2</v>
      </c>
      <c r="O52" s="2">
        <v>45000</v>
      </c>
      <c r="P52" s="2">
        <f t="shared" si="1"/>
        <v>1665</v>
      </c>
    </row>
    <row r="53" spans="2:17" x14ac:dyDescent="0.25">
      <c r="B53" s="3"/>
      <c r="C53" s="3"/>
      <c r="D53" s="3"/>
      <c r="E53" s="5" t="s">
        <v>31</v>
      </c>
      <c r="F53" s="3"/>
      <c r="G53" s="4"/>
      <c r="H53" s="4">
        <v>7097.38</v>
      </c>
      <c r="O53" s="2"/>
      <c r="P53" s="2"/>
    </row>
    <row r="54" spans="2:17" x14ac:dyDescent="0.25">
      <c r="B54" s="3"/>
      <c r="C54" s="3"/>
      <c r="D54" s="3"/>
      <c r="E54" s="5" t="s">
        <v>32</v>
      </c>
      <c r="F54" s="3"/>
      <c r="G54" s="4"/>
      <c r="H54" s="4">
        <v>6875.88</v>
      </c>
      <c r="J54" s="3"/>
      <c r="K54" s="3"/>
      <c r="L54" s="3"/>
      <c r="M54" s="5" t="s">
        <v>31</v>
      </c>
      <c r="N54" s="3"/>
      <c r="O54" s="4"/>
      <c r="P54" s="4">
        <f>+P50+P51</f>
        <v>53610</v>
      </c>
    </row>
    <row r="55" spans="2:17" x14ac:dyDescent="0.25">
      <c r="B55" s="3"/>
      <c r="C55" s="3"/>
      <c r="D55" s="3"/>
      <c r="E55" s="5" t="s">
        <v>33</v>
      </c>
      <c r="F55" s="3"/>
      <c r="G55" s="4"/>
      <c r="H55" s="4">
        <v>6925.19</v>
      </c>
      <c r="J55" s="3"/>
      <c r="K55" s="3"/>
      <c r="L55" s="3"/>
      <c r="M55" s="5" t="s">
        <v>32</v>
      </c>
      <c r="N55" s="3"/>
      <c r="O55" s="4"/>
      <c r="P55" s="4">
        <f>+P45</f>
        <v>12229.826086956522</v>
      </c>
    </row>
    <row r="56" spans="2:17" x14ac:dyDescent="0.25">
      <c r="B56" s="3"/>
      <c r="C56" s="3"/>
      <c r="D56" s="3"/>
      <c r="E56" s="5" t="s">
        <v>34</v>
      </c>
      <c r="F56" s="3"/>
      <c r="G56" s="4"/>
      <c r="H56" s="4">
        <v>1650</v>
      </c>
      <c r="J56" s="3"/>
      <c r="K56" s="3"/>
      <c r="L56" s="3"/>
      <c r="M56" s="5" t="s">
        <v>33</v>
      </c>
      <c r="N56" s="3"/>
      <c r="O56" s="4"/>
      <c r="P56" s="4">
        <f>+P48+P49+P47+P46</f>
        <v>10567.411</v>
      </c>
    </row>
    <row r="57" spans="2:17" x14ac:dyDescent="0.25">
      <c r="G57" s="2"/>
      <c r="H57" s="2"/>
      <c r="J57" s="3"/>
      <c r="K57" s="3"/>
      <c r="L57" s="3"/>
      <c r="M57" s="5" t="s">
        <v>34</v>
      </c>
      <c r="N57" s="3"/>
      <c r="O57" s="4"/>
      <c r="P57" s="4">
        <f>+P52</f>
        <v>1665</v>
      </c>
    </row>
    <row r="58" spans="2:17" x14ac:dyDescent="0.25">
      <c r="B58" s="3"/>
      <c r="C58" s="5"/>
      <c r="D58" s="5"/>
      <c r="E58" s="5" t="s">
        <v>35</v>
      </c>
      <c r="F58" s="3"/>
      <c r="G58" s="4"/>
      <c r="H58" s="4">
        <v>22548.45</v>
      </c>
      <c r="O58" s="2"/>
      <c r="P58" s="2"/>
    </row>
    <row r="59" spans="2:17" x14ac:dyDescent="0.25">
      <c r="B59" s="3"/>
      <c r="C59" s="5"/>
      <c r="D59" s="5"/>
      <c r="E59" s="5" t="s">
        <v>36</v>
      </c>
      <c r="F59" s="3"/>
      <c r="G59" s="4"/>
      <c r="H59" s="4">
        <v>518614.35</v>
      </c>
      <c r="J59" s="3"/>
      <c r="K59" s="5"/>
      <c r="L59" s="5"/>
      <c r="M59" s="5" t="s">
        <v>35</v>
      </c>
      <c r="N59" s="3"/>
      <c r="O59" s="4"/>
      <c r="P59" s="4">
        <f>SUM(P54:P58)</f>
        <v>78072.237086956535</v>
      </c>
    </row>
    <row r="60" spans="2:17" x14ac:dyDescent="0.25">
      <c r="J60" s="3"/>
      <c r="K60" s="5"/>
      <c r="L60" s="5"/>
      <c r="M60" s="5" t="s">
        <v>36</v>
      </c>
      <c r="N60" s="3"/>
      <c r="O60" s="4"/>
      <c r="P60" s="4">
        <f>+P59*N39</f>
        <v>1795661.4530000002</v>
      </c>
    </row>
    <row r="62" spans="2:17" x14ac:dyDescent="0.25">
      <c r="B62" s="6" t="s">
        <v>148</v>
      </c>
      <c r="C62" s="6" t="s">
        <v>149</v>
      </c>
      <c r="D62" s="6"/>
      <c r="E62" s="6" t="s">
        <v>3</v>
      </c>
      <c r="F62" s="7">
        <v>9.8000000000000007</v>
      </c>
      <c r="G62" s="7"/>
      <c r="H62" s="7"/>
      <c r="J62" s="6" t="s">
        <v>1264</v>
      </c>
      <c r="K62" s="6" t="s">
        <v>149</v>
      </c>
      <c r="L62" s="6"/>
      <c r="M62" s="6" t="s">
        <v>3</v>
      </c>
      <c r="N62" s="7">
        <v>9.8000000000000007</v>
      </c>
      <c r="O62" s="7"/>
      <c r="P62" s="7"/>
    </row>
    <row r="63" spans="2:17" x14ac:dyDescent="0.25">
      <c r="G63" s="2"/>
      <c r="H63" s="2"/>
      <c r="O63" s="2"/>
      <c r="P63" s="2"/>
    </row>
    <row r="64" spans="2:17" x14ac:dyDescent="0.25">
      <c r="B64" s="3"/>
      <c r="C64" s="3"/>
      <c r="D64" s="3"/>
      <c r="E64" s="3"/>
      <c r="F64" s="3"/>
      <c r="G64" s="4"/>
      <c r="H64" s="4"/>
      <c r="J64" s="3"/>
      <c r="K64" s="3"/>
      <c r="L64" s="3"/>
      <c r="M64" s="3"/>
      <c r="N64" s="3"/>
      <c r="O64" s="4"/>
      <c r="P64" s="4"/>
    </row>
    <row r="65" spans="2:22" x14ac:dyDescent="0.25">
      <c r="B65" s="12" t="s">
        <v>5</v>
      </c>
      <c r="C65" s="12" t="s">
        <v>6</v>
      </c>
      <c r="D65" s="12"/>
      <c r="E65" s="8" t="s">
        <v>7</v>
      </c>
      <c r="F65" s="8" t="s">
        <v>8</v>
      </c>
      <c r="G65" s="9" t="s">
        <v>4</v>
      </c>
      <c r="H65" s="9" t="s">
        <v>1205</v>
      </c>
      <c r="J65" s="12" t="s">
        <v>5</v>
      </c>
      <c r="K65" s="12" t="s">
        <v>6</v>
      </c>
      <c r="L65" s="12"/>
      <c r="M65" s="8" t="s">
        <v>7</v>
      </c>
      <c r="N65" s="8" t="s">
        <v>8</v>
      </c>
      <c r="O65" s="9" t="s">
        <v>4</v>
      </c>
      <c r="P65" s="9" t="s">
        <v>1205</v>
      </c>
    </row>
    <row r="66" spans="2:22" x14ac:dyDescent="0.25">
      <c r="B66" s="8"/>
      <c r="C66" s="8"/>
      <c r="D66" s="8"/>
      <c r="E66" s="8"/>
      <c r="F66" s="8"/>
      <c r="G66" s="8" t="s">
        <v>9</v>
      </c>
      <c r="H66" s="8" t="s">
        <v>9</v>
      </c>
      <c r="J66" s="8"/>
      <c r="K66" s="8"/>
      <c r="L66" s="8"/>
      <c r="M66" s="8"/>
      <c r="N66" s="8"/>
      <c r="O66" s="8" t="s">
        <v>9</v>
      </c>
      <c r="P66" s="8" t="s">
        <v>9</v>
      </c>
    </row>
    <row r="67" spans="2:22" x14ac:dyDescent="0.25">
      <c r="G67" s="2"/>
      <c r="H67" s="2"/>
      <c r="O67" s="2"/>
      <c r="P67" s="2"/>
      <c r="R67" s="46"/>
      <c r="S67" s="46"/>
      <c r="T67" s="46">
        <v>3</v>
      </c>
      <c r="U67" s="46" t="s">
        <v>1253</v>
      </c>
      <c r="V67" s="45" t="s">
        <v>1254</v>
      </c>
    </row>
    <row r="68" spans="2:22" x14ac:dyDescent="0.25">
      <c r="B68" t="s">
        <v>52</v>
      </c>
      <c r="C68" t="s">
        <v>53</v>
      </c>
      <c r="E68" t="s">
        <v>14</v>
      </c>
      <c r="F68">
        <v>3.6</v>
      </c>
      <c r="G68" s="2">
        <v>5418</v>
      </c>
      <c r="H68" s="2">
        <v>19504.8</v>
      </c>
      <c r="J68" t="s">
        <v>52</v>
      </c>
      <c r="K68" t="s">
        <v>53</v>
      </c>
      <c r="M68" t="s">
        <v>14</v>
      </c>
      <c r="N68" s="48">
        <f>+R70</f>
        <v>4.1326530612244898</v>
      </c>
      <c r="O68" s="2">
        <v>5418</v>
      </c>
      <c r="P68" s="2">
        <f>+N68*O68</f>
        <v>22390.714285714286</v>
      </c>
      <c r="R68" s="46">
        <f>+F68*N62</f>
        <v>35.28</v>
      </c>
      <c r="S68" s="46">
        <f>+R68/9</f>
        <v>3.92</v>
      </c>
      <c r="T68" s="46">
        <f>+S68/T67</f>
        <v>1.3066666666666666</v>
      </c>
      <c r="U68" s="46" t="s">
        <v>1255</v>
      </c>
    </row>
    <row r="69" spans="2:22" x14ac:dyDescent="0.25">
      <c r="B69" t="s">
        <v>54</v>
      </c>
      <c r="C69" t="s">
        <v>55</v>
      </c>
      <c r="E69" t="s">
        <v>56</v>
      </c>
      <c r="F69">
        <v>3.6</v>
      </c>
      <c r="G69" s="2">
        <v>1543.99</v>
      </c>
      <c r="H69" s="2">
        <v>5558.36</v>
      </c>
      <c r="J69" t="s">
        <v>54</v>
      </c>
      <c r="K69" t="s">
        <v>55</v>
      </c>
      <c r="M69" t="s">
        <v>56</v>
      </c>
      <c r="N69" s="48">
        <f>+N68</f>
        <v>4.1326530612244898</v>
      </c>
      <c r="O69" s="2">
        <v>1543.99</v>
      </c>
      <c r="P69" s="2">
        <f t="shared" ref="P69:P71" si="2">+N69*O69</f>
        <v>6380.7750000000005</v>
      </c>
      <c r="R69" s="47">
        <f>+S69*9</f>
        <v>40.5</v>
      </c>
      <c r="S69" s="47">
        <f>+T69*T67</f>
        <v>4.5</v>
      </c>
      <c r="T69" s="47">
        <v>1.5</v>
      </c>
      <c r="U69" s="47" t="s">
        <v>1255</v>
      </c>
      <c r="V69" s="45" t="s">
        <v>1256</v>
      </c>
    </row>
    <row r="70" spans="2:22" x14ac:dyDescent="0.25">
      <c r="B70" t="s">
        <v>152</v>
      </c>
      <c r="C70" t="s">
        <v>153</v>
      </c>
      <c r="E70" t="s">
        <v>88</v>
      </c>
      <c r="F70">
        <v>12</v>
      </c>
      <c r="G70" s="2">
        <v>350</v>
      </c>
      <c r="H70" s="2">
        <v>4200</v>
      </c>
      <c r="J70" t="s">
        <v>152</v>
      </c>
      <c r="K70" t="s">
        <v>153</v>
      </c>
      <c r="M70" t="s">
        <v>88</v>
      </c>
      <c r="N70">
        <v>12</v>
      </c>
      <c r="O70" s="2">
        <v>350</v>
      </c>
      <c r="P70" s="2">
        <f t="shared" si="2"/>
        <v>4200</v>
      </c>
      <c r="R70" s="47">
        <f>+R69/F62</f>
        <v>4.1326530612244898</v>
      </c>
      <c r="S70" s="47" t="s">
        <v>1257</v>
      </c>
      <c r="T70" s="47"/>
      <c r="U70" s="47"/>
    </row>
    <row r="71" spans="2:22" x14ac:dyDescent="0.25">
      <c r="B71" t="s">
        <v>154</v>
      </c>
      <c r="C71" t="s">
        <v>155</v>
      </c>
      <c r="E71" t="s">
        <v>3</v>
      </c>
      <c r="F71">
        <v>1.2</v>
      </c>
      <c r="G71" s="2">
        <v>43300</v>
      </c>
      <c r="H71" s="2">
        <v>51960</v>
      </c>
      <c r="J71" t="s">
        <v>154</v>
      </c>
      <c r="K71" t="s">
        <v>155</v>
      </c>
      <c r="M71" t="s">
        <v>3</v>
      </c>
      <c r="N71">
        <v>1.2</v>
      </c>
      <c r="O71" s="2">
        <v>43300</v>
      </c>
      <c r="P71" s="2">
        <f t="shared" si="2"/>
        <v>51960</v>
      </c>
    </row>
    <row r="72" spans="2:22" x14ac:dyDescent="0.25">
      <c r="G72" s="2"/>
      <c r="H72" s="2"/>
      <c r="O72" s="2"/>
      <c r="P72" s="2"/>
    </row>
    <row r="73" spans="2:22" x14ac:dyDescent="0.25">
      <c r="B73" s="3"/>
      <c r="C73" s="3"/>
      <c r="D73" s="3"/>
      <c r="E73" s="5" t="s">
        <v>31</v>
      </c>
      <c r="F73" s="3"/>
      <c r="G73" s="4"/>
      <c r="H73" s="4">
        <v>56160</v>
      </c>
      <c r="J73" s="3"/>
      <c r="K73" s="3"/>
      <c r="L73" s="3"/>
      <c r="M73" s="5" t="s">
        <v>31</v>
      </c>
      <c r="N73" s="3"/>
      <c r="O73" s="4"/>
      <c r="P73" s="4">
        <f>+P71+P70</f>
        <v>56160</v>
      </c>
    </row>
    <row r="74" spans="2:22" x14ac:dyDescent="0.25">
      <c r="B74" s="3"/>
      <c r="C74" s="3"/>
      <c r="D74" s="3"/>
      <c r="E74" s="5" t="s">
        <v>32</v>
      </c>
      <c r="F74" s="3"/>
      <c r="G74" s="4"/>
      <c r="H74" s="4">
        <v>19504.8</v>
      </c>
      <c r="J74" s="3"/>
      <c r="K74" s="3"/>
      <c r="L74" s="3"/>
      <c r="M74" s="5" t="s">
        <v>32</v>
      </c>
      <c r="N74" s="3"/>
      <c r="O74" s="4"/>
      <c r="P74" s="4">
        <f>+P68</f>
        <v>22390.714285714286</v>
      </c>
    </row>
    <row r="75" spans="2:22" x14ac:dyDescent="0.25">
      <c r="B75" s="3"/>
      <c r="C75" s="3"/>
      <c r="D75" s="3"/>
      <c r="E75" s="5" t="s">
        <v>33</v>
      </c>
      <c r="F75" s="3"/>
      <c r="G75" s="4"/>
      <c r="H75" s="4">
        <v>5558.36</v>
      </c>
      <c r="J75" s="3"/>
      <c r="K75" s="3"/>
      <c r="L75" s="3"/>
      <c r="M75" s="5" t="s">
        <v>33</v>
      </c>
      <c r="N75" s="3"/>
      <c r="O75" s="4"/>
      <c r="P75" s="4">
        <f>+P69</f>
        <v>6380.7750000000005</v>
      </c>
    </row>
    <row r="76" spans="2:22" x14ac:dyDescent="0.25">
      <c r="G76" s="2"/>
      <c r="H76" s="2"/>
      <c r="O76" s="2"/>
      <c r="P76" s="2"/>
    </row>
    <row r="77" spans="2:22" x14ac:dyDescent="0.25">
      <c r="B77" s="3"/>
      <c r="C77" s="5"/>
      <c r="D77" s="5"/>
      <c r="E77" s="5" t="s">
        <v>35</v>
      </c>
      <c r="F77" s="3"/>
      <c r="G77" s="4"/>
      <c r="H77" s="4">
        <v>81223.16</v>
      </c>
      <c r="J77" s="3"/>
      <c r="K77" s="5"/>
      <c r="L77" s="5"/>
      <c r="M77" s="5" t="s">
        <v>35</v>
      </c>
      <c r="N77" s="3"/>
      <c r="O77" s="4"/>
      <c r="P77" s="4">
        <f>SUM(P73:P76)</f>
        <v>84931.489285714284</v>
      </c>
    </row>
    <row r="78" spans="2:22" x14ac:dyDescent="0.25">
      <c r="B78" s="3"/>
      <c r="C78" s="5"/>
      <c r="D78" s="5"/>
      <c r="E78" s="5" t="s">
        <v>36</v>
      </c>
      <c r="F78" s="3"/>
      <c r="G78" s="4"/>
      <c r="H78" s="4">
        <v>795986.97</v>
      </c>
      <c r="J78" s="3"/>
      <c r="K78" s="5"/>
      <c r="L78" s="5"/>
      <c r="M78" s="5" t="s">
        <v>36</v>
      </c>
      <c r="N78" s="3"/>
      <c r="O78" s="4"/>
      <c r="P78" s="4">
        <f>+P77*N62</f>
        <v>832328.59500000009</v>
      </c>
    </row>
    <row r="80" spans="2:22" x14ac:dyDescent="0.25">
      <c r="B80" s="6" t="s">
        <v>156</v>
      </c>
      <c r="C80" s="6" t="s">
        <v>157</v>
      </c>
      <c r="D80" s="6"/>
      <c r="E80" s="6" t="s">
        <v>3</v>
      </c>
      <c r="F80" s="7">
        <v>33.5</v>
      </c>
      <c r="G80" s="7"/>
      <c r="H80" s="7"/>
      <c r="J80" s="6" t="s">
        <v>1265</v>
      </c>
      <c r="K80" s="6" t="s">
        <v>157</v>
      </c>
      <c r="L80" s="6"/>
      <c r="M80" s="6" t="s">
        <v>3</v>
      </c>
      <c r="N80" s="7">
        <v>33.5</v>
      </c>
      <c r="O80" s="7"/>
      <c r="P80" s="7"/>
    </row>
    <row r="81" spans="2:22" x14ac:dyDescent="0.25">
      <c r="G81" s="2"/>
      <c r="H81" s="2"/>
      <c r="O81" s="2"/>
      <c r="P81" s="2"/>
    </row>
    <row r="82" spans="2:22" x14ac:dyDescent="0.25">
      <c r="B82" s="3"/>
      <c r="C82" s="3"/>
      <c r="D82" s="3"/>
      <c r="E82" s="3"/>
      <c r="F82" s="3"/>
      <c r="G82" s="4"/>
      <c r="H82" s="4"/>
      <c r="J82" s="3"/>
      <c r="K82" s="3"/>
      <c r="L82" s="3"/>
      <c r="M82" s="3"/>
      <c r="N82" s="3"/>
      <c r="O82" s="4"/>
      <c r="P82" s="4"/>
    </row>
    <row r="83" spans="2:22" x14ac:dyDescent="0.25">
      <c r="B83" s="12" t="s">
        <v>5</v>
      </c>
      <c r="C83" s="12" t="s">
        <v>6</v>
      </c>
      <c r="D83" s="12"/>
      <c r="E83" s="8" t="s">
        <v>7</v>
      </c>
      <c r="F83" s="8" t="s">
        <v>8</v>
      </c>
      <c r="G83" s="9" t="s">
        <v>4</v>
      </c>
      <c r="H83" s="9" t="s">
        <v>1205</v>
      </c>
      <c r="J83" s="12" t="s">
        <v>5</v>
      </c>
      <c r="K83" s="12" t="s">
        <v>6</v>
      </c>
      <c r="L83" s="12"/>
      <c r="M83" s="8" t="s">
        <v>7</v>
      </c>
      <c r="N83" s="8" t="s">
        <v>8</v>
      </c>
      <c r="O83" s="9" t="s">
        <v>4</v>
      </c>
      <c r="P83" s="9" t="s">
        <v>1205</v>
      </c>
    </row>
    <row r="84" spans="2:22" x14ac:dyDescent="0.25">
      <c r="B84" s="8"/>
      <c r="C84" s="8"/>
      <c r="D84" s="8"/>
      <c r="E84" s="8"/>
      <c r="F84" s="8"/>
      <c r="G84" s="8" t="s">
        <v>9</v>
      </c>
      <c r="H84" s="8" t="s">
        <v>9</v>
      </c>
      <c r="J84" s="8"/>
      <c r="K84" s="8"/>
      <c r="L84" s="8"/>
      <c r="M84" s="8"/>
      <c r="N84" s="8"/>
      <c r="O84" s="8" t="s">
        <v>9</v>
      </c>
      <c r="P84" s="8" t="s">
        <v>9</v>
      </c>
    </row>
    <row r="85" spans="2:22" x14ac:dyDescent="0.25">
      <c r="G85" s="2"/>
      <c r="H85" s="2"/>
      <c r="O85" s="2"/>
      <c r="P85" s="2"/>
      <c r="R85" s="46"/>
      <c r="S85" s="46"/>
      <c r="T85" s="46">
        <v>6</v>
      </c>
      <c r="U85" s="46" t="s">
        <v>1253</v>
      </c>
      <c r="V85" s="45" t="s">
        <v>1254</v>
      </c>
    </row>
    <row r="86" spans="2:22" x14ac:dyDescent="0.25">
      <c r="B86" t="s">
        <v>52</v>
      </c>
      <c r="C86" t="s">
        <v>53</v>
      </c>
      <c r="E86" t="s">
        <v>14</v>
      </c>
      <c r="F86">
        <v>2.4</v>
      </c>
      <c r="G86" s="2">
        <v>5418</v>
      </c>
      <c r="H86" s="2">
        <v>13003.2</v>
      </c>
      <c r="J86" t="s">
        <v>52</v>
      </c>
      <c r="K86" t="s">
        <v>53</v>
      </c>
      <c r="M86" t="s">
        <v>14</v>
      </c>
      <c r="N86" s="48">
        <f>+R88</f>
        <v>4.8358208955223878</v>
      </c>
      <c r="O86" s="2">
        <v>5418</v>
      </c>
      <c r="P86" s="2">
        <f>+N86*O86</f>
        <v>26200.477611940296</v>
      </c>
      <c r="R86" s="46">
        <f>+N80*F86</f>
        <v>80.399999999999991</v>
      </c>
      <c r="S86" s="46">
        <f>+R86/9</f>
        <v>8.9333333333333318</v>
      </c>
      <c r="T86" s="46">
        <f>+S86/6</f>
        <v>1.4888888888888887</v>
      </c>
      <c r="U86" s="46" t="s">
        <v>1255</v>
      </c>
    </row>
    <row r="87" spans="2:22" x14ac:dyDescent="0.25">
      <c r="B87" t="s">
        <v>54</v>
      </c>
      <c r="C87" t="s">
        <v>55</v>
      </c>
      <c r="E87" t="s">
        <v>56</v>
      </c>
      <c r="F87">
        <v>2.4</v>
      </c>
      <c r="G87" s="2">
        <v>1543.99</v>
      </c>
      <c r="H87" s="2">
        <v>3705.58</v>
      </c>
      <c r="J87" t="s">
        <v>54</v>
      </c>
      <c r="K87" t="s">
        <v>55</v>
      </c>
      <c r="M87" t="s">
        <v>56</v>
      </c>
      <c r="N87" s="48">
        <f>+N86</f>
        <v>4.8358208955223878</v>
      </c>
      <c r="O87" s="2">
        <v>1543.99</v>
      </c>
      <c r="P87" s="2">
        <f t="shared" ref="P87:P92" si="3">+N87*O87</f>
        <v>7466.4591044776116</v>
      </c>
      <c r="R87" s="47">
        <f>+S87*9</f>
        <v>162</v>
      </c>
      <c r="S87" s="47">
        <f>+T87*T85</f>
        <v>18</v>
      </c>
      <c r="T87" s="47">
        <v>3</v>
      </c>
      <c r="U87" s="47" t="s">
        <v>1255</v>
      </c>
      <c r="V87" s="45" t="s">
        <v>1256</v>
      </c>
    </row>
    <row r="88" spans="2:22" x14ac:dyDescent="0.25">
      <c r="B88" t="s">
        <v>162</v>
      </c>
      <c r="C88" t="s">
        <v>163</v>
      </c>
      <c r="E88" t="s">
        <v>164</v>
      </c>
      <c r="F88">
        <v>7.0000000000000001E-3</v>
      </c>
      <c r="G88" s="2">
        <v>84000</v>
      </c>
      <c r="H88" s="2">
        <v>559.44000000000005</v>
      </c>
      <c r="J88" t="s">
        <v>162</v>
      </c>
      <c r="K88" t="s">
        <v>163</v>
      </c>
      <c r="M88" t="s">
        <v>164</v>
      </c>
      <c r="N88">
        <v>7.0000000000000001E-3</v>
      </c>
      <c r="O88" s="2">
        <v>84000</v>
      </c>
      <c r="P88" s="2">
        <f t="shared" si="3"/>
        <v>588</v>
      </c>
      <c r="R88" s="47">
        <f>+R87/N80</f>
        <v>4.8358208955223878</v>
      </c>
      <c r="S88" s="47" t="s">
        <v>1257</v>
      </c>
      <c r="T88" s="47"/>
      <c r="U88" s="47"/>
    </row>
    <row r="89" spans="2:22" x14ac:dyDescent="0.25">
      <c r="B89" t="s">
        <v>165</v>
      </c>
      <c r="C89" t="s">
        <v>166</v>
      </c>
      <c r="E89" t="s">
        <v>3</v>
      </c>
      <c r="F89">
        <v>1.05</v>
      </c>
      <c r="G89" s="2">
        <v>50500</v>
      </c>
      <c r="H89" s="2">
        <v>53025</v>
      </c>
      <c r="J89" t="s">
        <v>165</v>
      </c>
      <c r="K89" t="s">
        <v>166</v>
      </c>
      <c r="M89" t="s">
        <v>3</v>
      </c>
      <c r="N89">
        <v>1.05</v>
      </c>
      <c r="O89" s="2">
        <v>50500</v>
      </c>
      <c r="P89" s="2">
        <f t="shared" si="3"/>
        <v>53025</v>
      </c>
    </row>
    <row r="90" spans="2:22" x14ac:dyDescent="0.25">
      <c r="B90" t="s">
        <v>167</v>
      </c>
      <c r="C90" t="s">
        <v>168</v>
      </c>
      <c r="E90" t="s">
        <v>3</v>
      </c>
      <c r="F90">
        <v>1.05</v>
      </c>
      <c r="G90" s="2">
        <v>8500</v>
      </c>
      <c r="H90" s="2">
        <v>8925</v>
      </c>
      <c r="J90" t="s">
        <v>167</v>
      </c>
      <c r="K90" t="s">
        <v>168</v>
      </c>
      <c r="M90" t="s">
        <v>3</v>
      </c>
      <c r="N90">
        <v>1.05</v>
      </c>
      <c r="O90" s="2">
        <v>8500</v>
      </c>
      <c r="P90" s="2">
        <f t="shared" si="3"/>
        <v>8925</v>
      </c>
    </row>
    <row r="91" spans="2:22" x14ac:dyDescent="0.25">
      <c r="B91" t="s">
        <v>169</v>
      </c>
      <c r="C91" t="s">
        <v>170</v>
      </c>
      <c r="E91" t="s">
        <v>171</v>
      </c>
      <c r="F91">
        <v>0.2</v>
      </c>
      <c r="G91" s="2">
        <v>1799</v>
      </c>
      <c r="H91" s="2">
        <v>359.8</v>
      </c>
      <c r="J91" t="s">
        <v>169</v>
      </c>
      <c r="K91" t="s">
        <v>170</v>
      </c>
      <c r="M91" t="s">
        <v>171</v>
      </c>
      <c r="N91">
        <v>0.2</v>
      </c>
      <c r="O91" s="2">
        <v>1799</v>
      </c>
      <c r="P91" s="2">
        <f t="shared" si="3"/>
        <v>359.8</v>
      </c>
    </row>
    <row r="92" spans="2:22" x14ac:dyDescent="0.25">
      <c r="B92" t="s">
        <v>172</v>
      </c>
      <c r="C92" t="s">
        <v>173</v>
      </c>
      <c r="E92" t="s">
        <v>174</v>
      </c>
      <c r="F92">
        <v>0.02</v>
      </c>
      <c r="G92" s="2">
        <v>95000</v>
      </c>
      <c r="H92" s="2">
        <v>1900</v>
      </c>
      <c r="J92" t="s">
        <v>172</v>
      </c>
      <c r="K92" t="s">
        <v>173</v>
      </c>
      <c r="M92" t="s">
        <v>174</v>
      </c>
      <c r="N92">
        <v>0.02</v>
      </c>
      <c r="O92" s="2">
        <v>95000</v>
      </c>
      <c r="P92" s="2">
        <f t="shared" si="3"/>
        <v>1900</v>
      </c>
    </row>
    <row r="93" spans="2:22" x14ac:dyDescent="0.25">
      <c r="G93" s="2"/>
      <c r="H93" s="2"/>
      <c r="O93" s="2"/>
      <c r="P93" s="2"/>
    </row>
    <row r="94" spans="2:22" x14ac:dyDescent="0.25">
      <c r="B94" s="3"/>
      <c r="C94" s="3"/>
      <c r="D94" s="3"/>
      <c r="E94" s="5" t="s">
        <v>31</v>
      </c>
      <c r="F94" s="3"/>
      <c r="G94" s="4"/>
      <c r="H94" s="4">
        <v>64209.8</v>
      </c>
      <c r="J94" s="3"/>
      <c r="K94" s="3"/>
      <c r="L94" s="3"/>
      <c r="M94" s="5" t="s">
        <v>31</v>
      </c>
      <c r="N94" s="3"/>
      <c r="O94" s="4"/>
      <c r="P94" s="4">
        <f>+P89+P90+P91+P92</f>
        <v>64209.8</v>
      </c>
    </row>
    <row r="95" spans="2:22" x14ac:dyDescent="0.25">
      <c r="B95" s="3"/>
      <c r="C95" s="3"/>
      <c r="D95" s="3"/>
      <c r="E95" s="5" t="s">
        <v>32</v>
      </c>
      <c r="F95" s="3"/>
      <c r="G95" s="4"/>
      <c r="H95" s="4">
        <v>13003.2</v>
      </c>
      <c r="J95" s="3"/>
      <c r="K95" s="3"/>
      <c r="L95" s="3"/>
      <c r="M95" s="5" t="s">
        <v>32</v>
      </c>
      <c r="N95" s="3"/>
      <c r="O95" s="4"/>
      <c r="P95" s="4">
        <f>+P86</f>
        <v>26200.477611940296</v>
      </c>
    </row>
    <row r="96" spans="2:22" x14ac:dyDescent="0.25">
      <c r="B96" s="3"/>
      <c r="C96" s="3"/>
      <c r="D96" s="3"/>
      <c r="E96" s="5" t="s">
        <v>33</v>
      </c>
      <c r="F96" s="3"/>
      <c r="G96" s="4"/>
      <c r="H96" s="4">
        <v>4265.0200000000004</v>
      </c>
      <c r="J96" s="3"/>
      <c r="K96" s="3"/>
      <c r="L96" s="3"/>
      <c r="M96" s="5" t="s">
        <v>33</v>
      </c>
      <c r="N96" s="3"/>
      <c r="O96" s="4"/>
      <c r="P96" s="4">
        <f>+P87+P88</f>
        <v>8054.4591044776116</v>
      </c>
    </row>
    <row r="97" spans="2:22" x14ac:dyDescent="0.25">
      <c r="G97" s="2"/>
      <c r="H97" s="2"/>
      <c r="O97" s="2"/>
      <c r="P97" s="2"/>
    </row>
    <row r="98" spans="2:22" x14ac:dyDescent="0.25">
      <c r="B98" s="3"/>
      <c r="C98" s="5"/>
      <c r="D98" s="5"/>
      <c r="E98" s="5" t="s">
        <v>35</v>
      </c>
      <c r="F98" s="3"/>
      <c r="G98" s="4"/>
      <c r="H98" s="4">
        <v>81478.58</v>
      </c>
      <c r="J98" s="3"/>
      <c r="K98" s="5"/>
      <c r="L98" s="5"/>
      <c r="M98" s="5" t="s">
        <v>35</v>
      </c>
      <c r="N98" s="3"/>
      <c r="O98" s="4"/>
      <c r="P98" s="4">
        <f>SUM(P94:P97)</f>
        <v>98464.736716417916</v>
      </c>
    </row>
    <row r="99" spans="2:22" x14ac:dyDescent="0.25">
      <c r="B99" s="3"/>
      <c r="C99" s="5"/>
      <c r="D99" s="5"/>
      <c r="E99" s="5" t="s">
        <v>36</v>
      </c>
      <c r="F99" s="3"/>
      <c r="G99" s="4"/>
      <c r="H99" s="4">
        <v>2729532.43</v>
      </c>
      <c r="J99" s="3"/>
      <c r="K99" s="5"/>
      <c r="L99" s="5"/>
      <c r="M99" s="5" t="s">
        <v>36</v>
      </c>
      <c r="N99" s="3"/>
      <c r="O99" s="4"/>
      <c r="P99" s="4">
        <v>2729532.43</v>
      </c>
    </row>
    <row r="101" spans="2:22" x14ac:dyDescent="0.25">
      <c r="B101" s="6" t="s">
        <v>175</v>
      </c>
      <c r="C101" s="6" t="s">
        <v>176</v>
      </c>
      <c r="D101" s="6"/>
      <c r="E101" s="6" t="s">
        <v>3</v>
      </c>
      <c r="F101" s="7">
        <v>212.79</v>
      </c>
      <c r="G101" s="7"/>
      <c r="H101" s="7"/>
      <c r="J101" s="6" t="s">
        <v>1266</v>
      </c>
      <c r="K101" s="6" t="s">
        <v>176</v>
      </c>
      <c r="L101" s="6"/>
      <c r="M101" s="6" t="s">
        <v>3</v>
      </c>
      <c r="N101" s="7">
        <v>212.79</v>
      </c>
      <c r="O101" s="7"/>
      <c r="P101" s="7"/>
    </row>
    <row r="102" spans="2:22" x14ac:dyDescent="0.25">
      <c r="G102" s="2"/>
      <c r="H102" s="2"/>
      <c r="O102" s="2"/>
      <c r="P102" s="2"/>
    </row>
    <row r="103" spans="2:22" x14ac:dyDescent="0.25">
      <c r="B103" s="3"/>
      <c r="C103" s="3"/>
      <c r="D103" s="3"/>
      <c r="E103" s="3"/>
      <c r="F103" s="3"/>
      <c r="G103" s="4"/>
      <c r="H103" s="4"/>
      <c r="J103" s="3"/>
      <c r="K103" s="3"/>
      <c r="L103" s="3"/>
      <c r="M103" s="3"/>
      <c r="N103" s="3"/>
      <c r="O103" s="4"/>
      <c r="P103" s="4"/>
    </row>
    <row r="104" spans="2:22" x14ac:dyDescent="0.25">
      <c r="B104" s="12" t="s">
        <v>5</v>
      </c>
      <c r="C104" s="12" t="s">
        <v>6</v>
      </c>
      <c r="D104" s="12"/>
      <c r="E104" s="8" t="s">
        <v>7</v>
      </c>
      <c r="F104" s="8" t="s">
        <v>8</v>
      </c>
      <c r="G104" s="9" t="s">
        <v>4</v>
      </c>
      <c r="H104" s="9" t="s">
        <v>1205</v>
      </c>
      <c r="J104" s="12" t="s">
        <v>5</v>
      </c>
      <c r="K104" s="12" t="s">
        <v>6</v>
      </c>
      <c r="L104" s="12"/>
      <c r="M104" s="8" t="s">
        <v>7</v>
      </c>
      <c r="N104" s="8" t="s">
        <v>8</v>
      </c>
      <c r="O104" s="9" t="s">
        <v>4</v>
      </c>
      <c r="P104" s="9" t="s">
        <v>1205</v>
      </c>
    </row>
    <row r="105" spans="2:22" x14ac:dyDescent="0.25">
      <c r="B105" s="8"/>
      <c r="C105" s="8"/>
      <c r="D105" s="8"/>
      <c r="E105" s="8"/>
      <c r="F105" s="8"/>
      <c r="G105" s="8" t="s">
        <v>9</v>
      </c>
      <c r="H105" s="8" t="s">
        <v>9</v>
      </c>
      <c r="J105" s="8"/>
      <c r="K105" s="8"/>
      <c r="L105" s="8"/>
      <c r="M105" s="8"/>
      <c r="N105" s="8"/>
      <c r="O105" s="8" t="s">
        <v>9</v>
      </c>
      <c r="P105" s="8" t="s">
        <v>9</v>
      </c>
    </row>
    <row r="106" spans="2:22" x14ac:dyDescent="0.25">
      <c r="G106" s="2"/>
      <c r="H106" s="2"/>
      <c r="O106" s="2"/>
      <c r="P106" s="2"/>
      <c r="R106" s="46"/>
      <c r="S106" s="46"/>
      <c r="T106" s="46">
        <v>8</v>
      </c>
      <c r="U106" s="46" t="s">
        <v>1253</v>
      </c>
      <c r="V106" s="45" t="s">
        <v>1254</v>
      </c>
    </row>
    <row r="107" spans="2:22" x14ac:dyDescent="0.25">
      <c r="B107" t="s">
        <v>52</v>
      </c>
      <c r="C107" t="s">
        <v>53</v>
      </c>
      <c r="E107" t="s">
        <v>14</v>
      </c>
      <c r="F107">
        <v>2.4</v>
      </c>
      <c r="G107" s="2">
        <v>5418</v>
      </c>
      <c r="H107" s="2">
        <v>13003.2</v>
      </c>
      <c r="J107" t="s">
        <v>52</v>
      </c>
      <c r="K107" t="s">
        <v>53</v>
      </c>
      <c r="M107" t="s">
        <v>14</v>
      </c>
      <c r="N107" s="48">
        <f>+R109</f>
        <v>3.3836176512054141</v>
      </c>
      <c r="O107" s="2">
        <v>5418</v>
      </c>
      <c r="P107" s="2">
        <f>+N107*O107</f>
        <v>18332.440434230935</v>
      </c>
      <c r="R107" s="46">
        <f>+F107*N101</f>
        <v>510.69599999999997</v>
      </c>
      <c r="S107" s="46">
        <f>+R107/9</f>
        <v>56.744</v>
      </c>
      <c r="T107" s="46">
        <f>+S107/8</f>
        <v>7.093</v>
      </c>
      <c r="U107" s="46" t="s">
        <v>1255</v>
      </c>
    </row>
    <row r="108" spans="2:22" x14ac:dyDescent="0.25">
      <c r="B108" t="s">
        <v>54</v>
      </c>
      <c r="C108" t="s">
        <v>55</v>
      </c>
      <c r="E108" t="s">
        <v>56</v>
      </c>
      <c r="F108">
        <v>2.4</v>
      </c>
      <c r="G108" s="2">
        <v>1543.99</v>
      </c>
      <c r="H108" s="2">
        <v>3705.58</v>
      </c>
      <c r="J108" t="s">
        <v>54</v>
      </c>
      <c r="K108" t="s">
        <v>55</v>
      </c>
      <c r="M108" t="s">
        <v>56</v>
      </c>
      <c r="N108" s="48">
        <f>+N107</f>
        <v>3.3836176512054141</v>
      </c>
      <c r="O108" s="2">
        <v>1543.99</v>
      </c>
      <c r="P108" s="2">
        <f t="shared" ref="P108:P113" si="4">+N108*O108</f>
        <v>5224.2718172846471</v>
      </c>
      <c r="R108" s="47">
        <f>+S108*9</f>
        <v>720</v>
      </c>
      <c r="S108" s="47">
        <f>+T108*T106</f>
        <v>80</v>
      </c>
      <c r="T108" s="47">
        <v>10</v>
      </c>
      <c r="U108" s="47" t="s">
        <v>1255</v>
      </c>
      <c r="V108" s="45" t="s">
        <v>1256</v>
      </c>
    </row>
    <row r="109" spans="2:22" x14ac:dyDescent="0.25">
      <c r="B109" t="s">
        <v>162</v>
      </c>
      <c r="C109" t="s">
        <v>163</v>
      </c>
      <c r="E109" t="s">
        <v>164</v>
      </c>
      <c r="F109">
        <v>7.0000000000000001E-3</v>
      </c>
      <c r="G109" s="2">
        <v>84000</v>
      </c>
      <c r="H109" s="2">
        <v>559.44000000000005</v>
      </c>
      <c r="J109" t="s">
        <v>162</v>
      </c>
      <c r="K109" t="s">
        <v>163</v>
      </c>
      <c r="M109" t="s">
        <v>164</v>
      </c>
      <c r="N109">
        <v>7.0000000000000001E-3</v>
      </c>
      <c r="O109" s="2">
        <v>84000</v>
      </c>
      <c r="P109" s="2">
        <f t="shared" si="4"/>
        <v>588</v>
      </c>
      <c r="R109" s="47">
        <f>+R108/N101</f>
        <v>3.3836176512054141</v>
      </c>
      <c r="S109" s="47" t="s">
        <v>1257</v>
      </c>
      <c r="T109" s="47"/>
      <c r="U109" s="47"/>
    </row>
    <row r="110" spans="2:22" x14ac:dyDescent="0.25">
      <c r="B110" t="s">
        <v>165</v>
      </c>
      <c r="C110" t="s">
        <v>166</v>
      </c>
      <c r="E110" t="s">
        <v>3</v>
      </c>
      <c r="F110">
        <v>1.05</v>
      </c>
      <c r="G110" s="2">
        <v>50500</v>
      </c>
      <c r="H110" s="2">
        <v>53025</v>
      </c>
      <c r="J110" t="s">
        <v>165</v>
      </c>
      <c r="K110" t="s">
        <v>166</v>
      </c>
      <c r="M110" t="s">
        <v>3</v>
      </c>
      <c r="N110">
        <v>1.05</v>
      </c>
      <c r="O110" s="2">
        <v>50500</v>
      </c>
      <c r="P110" s="2">
        <f t="shared" si="4"/>
        <v>53025</v>
      </c>
    </row>
    <row r="111" spans="2:22" x14ac:dyDescent="0.25">
      <c r="B111" t="s">
        <v>167</v>
      </c>
      <c r="C111" t="s">
        <v>168</v>
      </c>
      <c r="E111" t="s">
        <v>3</v>
      </c>
      <c r="F111">
        <v>1.05</v>
      </c>
      <c r="G111" s="2">
        <v>8500</v>
      </c>
      <c r="H111" s="2">
        <v>8925</v>
      </c>
      <c r="J111" t="s">
        <v>167</v>
      </c>
      <c r="K111" t="s">
        <v>168</v>
      </c>
      <c r="M111" t="s">
        <v>3</v>
      </c>
      <c r="N111">
        <v>1.05</v>
      </c>
      <c r="O111" s="2">
        <v>8500</v>
      </c>
      <c r="P111" s="2">
        <f t="shared" si="4"/>
        <v>8925</v>
      </c>
    </row>
    <row r="112" spans="2:22" x14ac:dyDescent="0.25">
      <c r="B112" t="s">
        <v>169</v>
      </c>
      <c r="C112" t="s">
        <v>170</v>
      </c>
      <c r="E112" t="s">
        <v>171</v>
      </c>
      <c r="F112">
        <v>0.2</v>
      </c>
      <c r="G112" s="2">
        <v>1799</v>
      </c>
      <c r="H112" s="2">
        <v>359.8</v>
      </c>
      <c r="J112" t="s">
        <v>169</v>
      </c>
      <c r="K112" t="s">
        <v>170</v>
      </c>
      <c r="M112" t="s">
        <v>171</v>
      </c>
      <c r="N112">
        <v>0.2</v>
      </c>
      <c r="O112" s="2">
        <v>1799</v>
      </c>
      <c r="P112" s="2">
        <f t="shared" si="4"/>
        <v>359.8</v>
      </c>
    </row>
    <row r="113" spans="2:22" x14ac:dyDescent="0.25">
      <c r="B113" t="s">
        <v>172</v>
      </c>
      <c r="C113" t="s">
        <v>173</v>
      </c>
      <c r="E113" t="s">
        <v>174</v>
      </c>
      <c r="F113">
        <v>0.02</v>
      </c>
      <c r="G113" s="2">
        <v>95000</v>
      </c>
      <c r="H113" s="2">
        <v>1900</v>
      </c>
      <c r="J113" t="s">
        <v>172</v>
      </c>
      <c r="K113" t="s">
        <v>173</v>
      </c>
      <c r="M113" t="s">
        <v>174</v>
      </c>
      <c r="N113">
        <v>0.02</v>
      </c>
      <c r="O113" s="2">
        <v>95000</v>
      </c>
      <c r="P113" s="2">
        <f t="shared" si="4"/>
        <v>1900</v>
      </c>
    </row>
    <row r="114" spans="2:22" x14ac:dyDescent="0.25">
      <c r="G114" s="2"/>
      <c r="H114" s="2"/>
      <c r="O114" s="2"/>
      <c r="P114" s="2"/>
    </row>
    <row r="115" spans="2:22" x14ac:dyDescent="0.25">
      <c r="B115" s="3"/>
      <c r="C115" s="3"/>
      <c r="D115" s="3"/>
      <c r="E115" s="5" t="s">
        <v>31</v>
      </c>
      <c r="F115" s="3"/>
      <c r="G115" s="4"/>
      <c r="H115" s="4">
        <v>64209.8</v>
      </c>
      <c r="J115" s="3"/>
      <c r="K115" s="3"/>
      <c r="L115" s="3"/>
      <c r="M115" s="5" t="s">
        <v>31</v>
      </c>
      <c r="N115" s="3"/>
      <c r="O115" s="4"/>
      <c r="P115" s="4">
        <f>+P110+P111+P112+P113</f>
        <v>64209.8</v>
      </c>
    </row>
    <row r="116" spans="2:22" x14ac:dyDescent="0.25">
      <c r="B116" s="3"/>
      <c r="C116" s="3"/>
      <c r="D116" s="3"/>
      <c r="E116" s="5" t="s">
        <v>32</v>
      </c>
      <c r="F116" s="3"/>
      <c r="G116" s="4"/>
      <c r="H116" s="4">
        <v>13003.2</v>
      </c>
      <c r="J116" s="3"/>
      <c r="K116" s="3"/>
      <c r="L116" s="3"/>
      <c r="M116" s="5" t="s">
        <v>32</v>
      </c>
      <c r="N116" s="3"/>
      <c r="O116" s="4"/>
      <c r="P116" s="4">
        <f>+P107</f>
        <v>18332.440434230935</v>
      </c>
    </row>
    <row r="117" spans="2:22" x14ac:dyDescent="0.25">
      <c r="B117" s="3"/>
      <c r="C117" s="3"/>
      <c r="D117" s="3"/>
      <c r="E117" s="5" t="s">
        <v>33</v>
      </c>
      <c r="F117" s="3"/>
      <c r="G117" s="4"/>
      <c r="H117" s="4">
        <v>4265.0200000000004</v>
      </c>
      <c r="J117" s="3"/>
      <c r="K117" s="3"/>
      <c r="L117" s="3"/>
      <c r="M117" s="5" t="s">
        <v>33</v>
      </c>
      <c r="N117" s="3"/>
      <c r="O117" s="4"/>
      <c r="P117" s="4">
        <f>+P108+P109</f>
        <v>5812.2718172846471</v>
      </c>
    </row>
    <row r="118" spans="2:22" x14ac:dyDescent="0.25">
      <c r="G118" s="2"/>
      <c r="H118" s="2"/>
      <c r="O118" s="2"/>
      <c r="P118" s="2"/>
    </row>
    <row r="119" spans="2:22" x14ac:dyDescent="0.25">
      <c r="B119" s="3"/>
      <c r="C119" s="5"/>
      <c r="D119" s="5"/>
      <c r="E119" s="5" t="s">
        <v>35</v>
      </c>
      <c r="F119" s="3"/>
      <c r="G119" s="4"/>
      <c r="H119" s="4">
        <v>81478.58</v>
      </c>
      <c r="J119" s="3"/>
      <c r="K119" s="5"/>
      <c r="L119" s="5"/>
      <c r="M119" s="5" t="s">
        <v>35</v>
      </c>
      <c r="N119" s="3"/>
      <c r="O119" s="4"/>
      <c r="P119" s="4">
        <f>SUM(P115:P118)</f>
        <v>88354.512251515596</v>
      </c>
    </row>
    <row r="120" spans="2:22" x14ac:dyDescent="0.25">
      <c r="B120" s="3"/>
      <c r="C120" s="5"/>
      <c r="D120" s="5"/>
      <c r="E120" s="5" t="s">
        <v>36</v>
      </c>
      <c r="F120" s="3"/>
      <c r="G120" s="4"/>
      <c r="H120" s="4">
        <v>17337827.039999999</v>
      </c>
      <c r="J120" s="3"/>
      <c r="K120" s="5"/>
      <c r="L120" s="5"/>
      <c r="M120" s="5" t="s">
        <v>36</v>
      </c>
      <c r="N120" s="3"/>
      <c r="O120" s="4"/>
      <c r="P120" s="4">
        <v>17337827.039999999</v>
      </c>
    </row>
    <row r="122" spans="2:22" x14ac:dyDescent="0.25">
      <c r="B122" s="6" t="s">
        <v>177</v>
      </c>
      <c r="C122" s="6" t="s">
        <v>178</v>
      </c>
      <c r="D122" s="6"/>
      <c r="E122" s="6" t="s">
        <v>179</v>
      </c>
      <c r="F122" s="7">
        <v>11.5</v>
      </c>
      <c r="G122" s="7"/>
      <c r="H122" s="7"/>
      <c r="J122" s="6" t="s">
        <v>1267</v>
      </c>
      <c r="K122" s="6" t="s">
        <v>178</v>
      </c>
      <c r="L122" s="6"/>
      <c r="M122" s="6" t="s">
        <v>179</v>
      </c>
      <c r="N122" s="7">
        <v>11.5</v>
      </c>
      <c r="O122" s="7"/>
      <c r="P122" s="7"/>
    </row>
    <row r="123" spans="2:22" x14ac:dyDescent="0.25">
      <c r="G123" s="2"/>
      <c r="H123" s="2"/>
      <c r="O123" s="2"/>
      <c r="P123" s="2"/>
    </row>
    <row r="124" spans="2:22" x14ac:dyDescent="0.25">
      <c r="B124" s="3"/>
      <c r="C124" s="3"/>
      <c r="D124" s="3"/>
      <c r="E124" s="3"/>
      <c r="F124" s="3"/>
      <c r="G124" s="4"/>
      <c r="H124" s="4"/>
      <c r="J124" s="3"/>
      <c r="K124" s="3"/>
      <c r="L124" s="3"/>
      <c r="M124" s="3"/>
      <c r="N124" s="3"/>
      <c r="O124" s="4"/>
      <c r="P124" s="4"/>
    </row>
    <row r="125" spans="2:22" x14ac:dyDescent="0.25">
      <c r="B125" s="12" t="s">
        <v>5</v>
      </c>
      <c r="C125" s="12" t="s">
        <v>6</v>
      </c>
      <c r="D125" s="12"/>
      <c r="E125" s="8" t="s">
        <v>7</v>
      </c>
      <c r="F125" s="8" t="s">
        <v>8</v>
      </c>
      <c r="G125" s="9" t="s">
        <v>4</v>
      </c>
      <c r="H125" s="9" t="s">
        <v>1205</v>
      </c>
      <c r="J125" s="12" t="s">
        <v>5</v>
      </c>
      <c r="K125" s="12" t="s">
        <v>6</v>
      </c>
      <c r="L125" s="12"/>
      <c r="M125" s="8" t="s">
        <v>7</v>
      </c>
      <c r="N125" s="8" t="s">
        <v>8</v>
      </c>
      <c r="O125" s="9" t="s">
        <v>4</v>
      </c>
      <c r="P125" s="9" t="s">
        <v>1205</v>
      </c>
    </row>
    <row r="126" spans="2:22" x14ac:dyDescent="0.25">
      <c r="B126" s="8"/>
      <c r="C126" s="8"/>
      <c r="D126" s="8"/>
      <c r="E126" s="8"/>
      <c r="F126" s="8"/>
      <c r="G126" s="8" t="s">
        <v>9</v>
      </c>
      <c r="H126" s="8" t="s">
        <v>9</v>
      </c>
      <c r="J126" s="8"/>
      <c r="K126" s="8"/>
      <c r="L126" s="8"/>
      <c r="M126" s="8"/>
      <c r="N126" s="8"/>
      <c r="O126" s="8" t="s">
        <v>9</v>
      </c>
      <c r="P126" s="8" t="s">
        <v>9</v>
      </c>
    </row>
    <row r="127" spans="2:22" x14ac:dyDescent="0.25">
      <c r="G127" s="2"/>
      <c r="H127" s="2"/>
      <c r="O127" s="2"/>
      <c r="P127" s="2"/>
      <c r="R127" s="46"/>
      <c r="S127" s="46"/>
      <c r="T127" s="46">
        <v>6</v>
      </c>
      <c r="U127" s="46" t="s">
        <v>1253</v>
      </c>
      <c r="V127" s="45" t="s">
        <v>1254</v>
      </c>
    </row>
    <row r="128" spans="2:22" x14ac:dyDescent="0.25">
      <c r="B128" t="s">
        <v>52</v>
      </c>
      <c r="C128" t="s">
        <v>53</v>
      </c>
      <c r="E128" t="s">
        <v>14</v>
      </c>
      <c r="F128">
        <v>2.4</v>
      </c>
      <c r="G128" s="2">
        <v>5418</v>
      </c>
      <c r="H128" s="2">
        <v>13003.2</v>
      </c>
      <c r="J128" t="s">
        <v>52</v>
      </c>
      <c r="K128" t="s">
        <v>53</v>
      </c>
      <c r="M128" t="s">
        <v>14</v>
      </c>
      <c r="N128" s="48">
        <f>+R130</f>
        <v>7.0434782608695654</v>
      </c>
      <c r="O128" s="2">
        <v>5418</v>
      </c>
      <c r="P128" s="2">
        <f>+N128*O128</f>
        <v>38161.565217391304</v>
      </c>
      <c r="R128" s="46">
        <f>+F128*N122</f>
        <v>27.599999999999998</v>
      </c>
      <c r="S128" s="46">
        <f>+R128/9</f>
        <v>3.0666666666666664</v>
      </c>
      <c r="T128" s="46">
        <f>+S128/6</f>
        <v>0.51111111111111107</v>
      </c>
      <c r="U128" s="46" t="s">
        <v>1255</v>
      </c>
    </row>
    <row r="129" spans="2:22" x14ac:dyDescent="0.25">
      <c r="B129" t="s">
        <v>54</v>
      </c>
      <c r="C129" t="s">
        <v>55</v>
      </c>
      <c r="E129" t="s">
        <v>56</v>
      </c>
      <c r="F129">
        <v>2.4</v>
      </c>
      <c r="G129" s="2">
        <v>1543.99</v>
      </c>
      <c r="H129" s="2">
        <v>3705.58</v>
      </c>
      <c r="J129" t="s">
        <v>54</v>
      </c>
      <c r="K129" t="s">
        <v>55</v>
      </c>
      <c r="M129" t="s">
        <v>56</v>
      </c>
      <c r="N129" s="48">
        <f>+N128</f>
        <v>7.0434782608695654</v>
      </c>
      <c r="O129" s="2">
        <v>1543.99</v>
      </c>
      <c r="P129" s="2">
        <f t="shared" ref="P129:P134" si="5">+N129*O129</f>
        <v>10875.06</v>
      </c>
      <c r="R129" s="47">
        <f>+S129*9</f>
        <v>81</v>
      </c>
      <c r="S129" s="47">
        <f>+T129*T127</f>
        <v>9</v>
      </c>
      <c r="T129" s="47">
        <v>1.5</v>
      </c>
      <c r="U129" s="47" t="s">
        <v>1255</v>
      </c>
      <c r="V129" s="45" t="s">
        <v>1256</v>
      </c>
    </row>
    <row r="130" spans="2:22" x14ac:dyDescent="0.25">
      <c r="B130" t="s">
        <v>162</v>
      </c>
      <c r="C130" t="s">
        <v>163</v>
      </c>
      <c r="E130" t="s">
        <v>164</v>
      </c>
      <c r="F130">
        <v>7.0000000000000001E-3</v>
      </c>
      <c r="G130" s="2">
        <v>84000</v>
      </c>
      <c r="H130" s="2">
        <v>559.44000000000005</v>
      </c>
      <c r="J130" t="s">
        <v>162</v>
      </c>
      <c r="K130" t="s">
        <v>163</v>
      </c>
      <c r="M130" t="s">
        <v>164</v>
      </c>
      <c r="N130">
        <v>7.0000000000000001E-3</v>
      </c>
      <c r="O130" s="2">
        <v>84000</v>
      </c>
      <c r="P130" s="2">
        <f t="shared" si="5"/>
        <v>588</v>
      </c>
      <c r="R130" s="47">
        <f>+R129/N122</f>
        <v>7.0434782608695654</v>
      </c>
      <c r="S130" s="47" t="s">
        <v>1257</v>
      </c>
      <c r="T130" s="47"/>
      <c r="U130" s="47"/>
    </row>
    <row r="131" spans="2:22" x14ac:dyDescent="0.25">
      <c r="B131" t="s">
        <v>165</v>
      </c>
      <c r="C131" t="s">
        <v>166</v>
      </c>
      <c r="E131" t="s">
        <v>3</v>
      </c>
      <c r="F131">
        <v>1.05</v>
      </c>
      <c r="G131" s="2">
        <v>50500</v>
      </c>
      <c r="H131" s="2">
        <v>53025</v>
      </c>
      <c r="J131" t="s">
        <v>165</v>
      </c>
      <c r="K131" t="s">
        <v>166</v>
      </c>
      <c r="M131" t="s">
        <v>3</v>
      </c>
      <c r="N131">
        <v>1.05</v>
      </c>
      <c r="O131" s="2">
        <v>50500</v>
      </c>
      <c r="P131" s="2">
        <f t="shared" si="5"/>
        <v>53025</v>
      </c>
    </row>
    <row r="132" spans="2:22" x14ac:dyDescent="0.25">
      <c r="B132" t="s">
        <v>167</v>
      </c>
      <c r="C132" t="s">
        <v>168</v>
      </c>
      <c r="E132" t="s">
        <v>3</v>
      </c>
      <c r="F132">
        <v>1.05</v>
      </c>
      <c r="G132" s="2">
        <v>8500</v>
      </c>
      <c r="H132" s="2">
        <v>8925</v>
      </c>
      <c r="J132" t="s">
        <v>167</v>
      </c>
      <c r="K132" t="s">
        <v>168</v>
      </c>
      <c r="M132" t="s">
        <v>3</v>
      </c>
      <c r="N132">
        <v>1.05</v>
      </c>
      <c r="O132" s="2">
        <v>8500</v>
      </c>
      <c r="P132" s="2">
        <f t="shared" si="5"/>
        <v>8925</v>
      </c>
    </row>
    <row r="133" spans="2:22" x14ac:dyDescent="0.25">
      <c r="B133" t="s">
        <v>169</v>
      </c>
      <c r="C133" t="s">
        <v>170</v>
      </c>
      <c r="E133" t="s">
        <v>171</v>
      </c>
      <c r="F133">
        <v>0.2</v>
      </c>
      <c r="G133" s="2">
        <v>1799</v>
      </c>
      <c r="H133" s="2">
        <v>359.8</v>
      </c>
      <c r="J133" t="s">
        <v>169</v>
      </c>
      <c r="K133" t="s">
        <v>170</v>
      </c>
      <c r="M133" t="s">
        <v>171</v>
      </c>
      <c r="N133">
        <v>0.2</v>
      </c>
      <c r="O133" s="2">
        <v>1799</v>
      </c>
      <c r="P133" s="2">
        <f t="shared" si="5"/>
        <v>359.8</v>
      </c>
    </row>
    <row r="134" spans="2:22" x14ac:dyDescent="0.25">
      <c r="B134" t="s">
        <v>172</v>
      </c>
      <c r="C134" t="s">
        <v>173</v>
      </c>
      <c r="E134" t="s">
        <v>174</v>
      </c>
      <c r="F134">
        <v>0.02</v>
      </c>
      <c r="G134" s="2">
        <v>95000</v>
      </c>
      <c r="H134" s="2">
        <v>1900</v>
      </c>
      <c r="J134" t="s">
        <v>172</v>
      </c>
      <c r="K134" t="s">
        <v>173</v>
      </c>
      <c r="M134" t="s">
        <v>174</v>
      </c>
      <c r="N134">
        <v>0.02</v>
      </c>
      <c r="O134" s="2">
        <v>95000</v>
      </c>
      <c r="P134" s="2">
        <f t="shared" si="5"/>
        <v>1900</v>
      </c>
    </row>
    <row r="135" spans="2:22" x14ac:dyDescent="0.25">
      <c r="G135" s="2"/>
      <c r="H135" s="2"/>
      <c r="O135" s="2"/>
      <c r="P135" s="2"/>
    </row>
    <row r="136" spans="2:22" x14ac:dyDescent="0.25">
      <c r="B136" s="3"/>
      <c r="C136" s="3"/>
      <c r="D136" s="3"/>
      <c r="E136" s="5" t="s">
        <v>31</v>
      </c>
      <c r="F136" s="3"/>
      <c r="G136" s="4"/>
      <c r="H136" s="4">
        <v>64209.8</v>
      </c>
      <c r="J136" s="3"/>
      <c r="K136" s="3"/>
      <c r="L136" s="3"/>
      <c r="M136" s="5" t="s">
        <v>31</v>
      </c>
      <c r="N136" s="3"/>
      <c r="O136" s="4"/>
      <c r="P136" s="4">
        <f>+P131+P132+P133+P134</f>
        <v>64209.8</v>
      </c>
    </row>
    <row r="137" spans="2:22" x14ac:dyDescent="0.25">
      <c r="B137" s="3"/>
      <c r="C137" s="3"/>
      <c r="D137" s="3"/>
      <c r="E137" s="5" t="s">
        <v>32</v>
      </c>
      <c r="F137" s="3"/>
      <c r="G137" s="4"/>
      <c r="H137" s="4">
        <v>13003.2</v>
      </c>
      <c r="J137" s="3"/>
      <c r="K137" s="3"/>
      <c r="L137" s="3"/>
      <c r="M137" s="5" t="s">
        <v>32</v>
      </c>
      <c r="N137" s="3"/>
      <c r="O137" s="4"/>
      <c r="P137" s="4">
        <f>+P128</f>
        <v>38161.565217391304</v>
      </c>
    </row>
    <row r="138" spans="2:22" x14ac:dyDescent="0.25">
      <c r="B138" s="3"/>
      <c r="C138" s="3"/>
      <c r="D138" s="3"/>
      <c r="E138" s="5" t="s">
        <v>33</v>
      </c>
      <c r="F138" s="3"/>
      <c r="G138" s="4"/>
      <c r="H138" s="4">
        <v>4265.0200000000004</v>
      </c>
      <c r="J138" s="3"/>
      <c r="K138" s="3"/>
      <c r="L138" s="3"/>
      <c r="M138" s="5" t="s">
        <v>33</v>
      </c>
      <c r="N138" s="3"/>
      <c r="O138" s="4"/>
      <c r="P138" s="4">
        <f>+P129+P130</f>
        <v>11463.06</v>
      </c>
    </row>
    <row r="139" spans="2:22" x14ac:dyDescent="0.25">
      <c r="G139" s="2"/>
      <c r="H139" s="2"/>
      <c r="O139" s="2"/>
      <c r="P139" s="2"/>
    </row>
    <row r="140" spans="2:22" x14ac:dyDescent="0.25">
      <c r="B140" s="3"/>
      <c r="C140" s="5"/>
      <c r="D140" s="5"/>
      <c r="E140" s="5" t="s">
        <v>35</v>
      </c>
      <c r="F140" s="3"/>
      <c r="G140" s="4"/>
      <c r="H140" s="4">
        <v>81478.58</v>
      </c>
      <c r="J140" s="3"/>
      <c r="K140" s="5"/>
      <c r="L140" s="5"/>
      <c r="M140" s="5" t="s">
        <v>35</v>
      </c>
      <c r="N140" s="3"/>
      <c r="O140" s="4"/>
      <c r="P140" s="4">
        <f>SUM(P136:P139)</f>
        <v>113834.42521739131</v>
      </c>
    </row>
    <row r="141" spans="2:22" x14ac:dyDescent="0.25">
      <c r="B141" s="3"/>
      <c r="C141" s="5"/>
      <c r="D141" s="5"/>
      <c r="E141" s="5" t="s">
        <v>36</v>
      </c>
      <c r="F141" s="3"/>
      <c r="G141" s="4"/>
      <c r="H141" s="4">
        <v>937003.67</v>
      </c>
      <c r="J141" s="3"/>
      <c r="K141" s="5"/>
      <c r="L141" s="5"/>
      <c r="M141" s="5" t="s">
        <v>36</v>
      </c>
      <c r="N141" s="3"/>
      <c r="O141" s="4"/>
      <c r="P141" s="4">
        <v>937003.67</v>
      </c>
    </row>
    <row r="143" spans="2:22" x14ac:dyDescent="0.25">
      <c r="B143" s="6" t="s">
        <v>180</v>
      </c>
      <c r="C143" s="6" t="s">
        <v>181</v>
      </c>
      <c r="D143" s="6"/>
      <c r="E143" s="6" t="s">
        <v>3</v>
      </c>
      <c r="F143" s="7">
        <v>17.3</v>
      </c>
      <c r="G143" s="7"/>
      <c r="H143" s="7"/>
      <c r="J143" s="6" t="s">
        <v>1268</v>
      </c>
      <c r="K143" s="6" t="s">
        <v>181</v>
      </c>
      <c r="L143" s="6"/>
      <c r="M143" s="6" t="s">
        <v>3</v>
      </c>
      <c r="N143" s="7">
        <v>17.3</v>
      </c>
      <c r="O143" s="7"/>
      <c r="P143" s="7"/>
    </row>
    <row r="144" spans="2:22" x14ac:dyDescent="0.25">
      <c r="G144" s="2"/>
      <c r="H144" s="2"/>
      <c r="O144" s="2"/>
      <c r="P144" s="2"/>
    </row>
    <row r="145" spans="2:22" x14ac:dyDescent="0.25">
      <c r="B145" s="3"/>
      <c r="C145" s="3"/>
      <c r="D145" s="3"/>
      <c r="E145" s="3"/>
      <c r="F145" s="3"/>
      <c r="G145" s="4"/>
      <c r="H145" s="4"/>
      <c r="J145" s="3"/>
      <c r="K145" s="3"/>
      <c r="L145" s="3"/>
      <c r="M145" s="3"/>
      <c r="N145" s="3"/>
      <c r="O145" s="4"/>
      <c r="P145" s="4"/>
    </row>
    <row r="146" spans="2:22" x14ac:dyDescent="0.25">
      <c r="B146" s="12" t="s">
        <v>5</v>
      </c>
      <c r="C146" s="12" t="s">
        <v>6</v>
      </c>
      <c r="D146" s="12"/>
      <c r="E146" s="8" t="s">
        <v>7</v>
      </c>
      <c r="F146" s="8" t="s">
        <v>8</v>
      </c>
      <c r="G146" s="9" t="s">
        <v>4</v>
      </c>
      <c r="H146" s="9" t="s">
        <v>1205</v>
      </c>
      <c r="J146" s="12" t="s">
        <v>5</v>
      </c>
      <c r="K146" s="12" t="s">
        <v>6</v>
      </c>
      <c r="L146" s="12"/>
      <c r="M146" s="8" t="s">
        <v>7</v>
      </c>
      <c r="N146" s="8" t="s">
        <v>8</v>
      </c>
      <c r="O146" s="9" t="s">
        <v>4</v>
      </c>
      <c r="P146" s="9" t="s">
        <v>1205</v>
      </c>
    </row>
    <row r="147" spans="2:22" x14ac:dyDescent="0.25">
      <c r="B147" s="8"/>
      <c r="C147" s="8"/>
      <c r="D147" s="8"/>
      <c r="E147" s="8"/>
      <c r="F147" s="8"/>
      <c r="G147" s="8" t="s">
        <v>9</v>
      </c>
      <c r="H147" s="8" t="s">
        <v>9</v>
      </c>
      <c r="J147" s="8"/>
      <c r="K147" s="8"/>
      <c r="L147" s="8"/>
      <c r="M147" s="8"/>
      <c r="N147" s="8"/>
      <c r="O147" s="8" t="s">
        <v>9</v>
      </c>
      <c r="P147" s="8" t="s">
        <v>9</v>
      </c>
    </row>
    <row r="148" spans="2:22" x14ac:dyDescent="0.25">
      <c r="G148" s="2"/>
      <c r="H148" s="2"/>
      <c r="O148" s="2"/>
      <c r="P148" s="2"/>
      <c r="R148" s="46"/>
      <c r="S148" s="46"/>
      <c r="T148" s="46">
        <v>8</v>
      </c>
      <c r="U148" s="46" t="s">
        <v>1253</v>
      </c>
      <c r="V148" s="45" t="s">
        <v>1254</v>
      </c>
    </row>
    <row r="149" spans="2:22" x14ac:dyDescent="0.25">
      <c r="B149" t="s">
        <v>52</v>
      </c>
      <c r="C149" t="s">
        <v>53</v>
      </c>
      <c r="E149" t="s">
        <v>14</v>
      </c>
      <c r="F149">
        <v>2.4</v>
      </c>
      <c r="G149" s="2">
        <v>5418</v>
      </c>
      <c r="H149" s="2">
        <v>13003.2</v>
      </c>
      <c r="J149" t="s">
        <v>52</v>
      </c>
      <c r="K149" t="s">
        <v>53</v>
      </c>
      <c r="M149" t="s">
        <v>14</v>
      </c>
      <c r="N149" s="48">
        <f>+R151</f>
        <v>8.3236994219653173</v>
      </c>
      <c r="O149" s="2">
        <v>5418</v>
      </c>
      <c r="P149" s="2">
        <f>+N149*O149</f>
        <v>45097.803468208091</v>
      </c>
      <c r="R149" s="46">
        <f>+F149*N143</f>
        <v>41.52</v>
      </c>
      <c r="S149" s="46">
        <f>+R149/9</f>
        <v>4.6133333333333333</v>
      </c>
      <c r="T149" s="46">
        <f>+S149/8</f>
        <v>0.57666666666666666</v>
      </c>
      <c r="U149" s="46" t="s">
        <v>1255</v>
      </c>
    </row>
    <row r="150" spans="2:22" x14ac:dyDescent="0.25">
      <c r="B150" t="s">
        <v>54</v>
      </c>
      <c r="C150" t="s">
        <v>55</v>
      </c>
      <c r="E150" t="s">
        <v>56</v>
      </c>
      <c r="F150">
        <v>2.4</v>
      </c>
      <c r="G150" s="2">
        <v>1543.99</v>
      </c>
      <c r="H150" s="2">
        <v>3705.58</v>
      </c>
      <c r="J150" t="s">
        <v>54</v>
      </c>
      <c r="K150" t="s">
        <v>55</v>
      </c>
      <c r="M150" t="s">
        <v>56</v>
      </c>
      <c r="N150" s="48">
        <f>+N149</f>
        <v>8.3236994219653173</v>
      </c>
      <c r="O150" s="2">
        <v>1543.99</v>
      </c>
      <c r="P150" s="2">
        <f t="shared" ref="P150:P155" si="6">+N150*O150</f>
        <v>12851.708670520231</v>
      </c>
      <c r="R150" s="47">
        <f>+S150*9</f>
        <v>144</v>
      </c>
      <c r="S150" s="47">
        <f>+T150*T148</f>
        <v>16</v>
      </c>
      <c r="T150" s="47">
        <v>2</v>
      </c>
      <c r="U150" s="47" t="s">
        <v>1255</v>
      </c>
      <c r="V150" s="45" t="s">
        <v>1256</v>
      </c>
    </row>
    <row r="151" spans="2:22" x14ac:dyDescent="0.25">
      <c r="B151" t="s">
        <v>162</v>
      </c>
      <c r="C151" t="s">
        <v>163</v>
      </c>
      <c r="E151" t="s">
        <v>164</v>
      </c>
      <c r="F151">
        <v>7.0000000000000001E-3</v>
      </c>
      <c r="G151" s="2">
        <v>84000</v>
      </c>
      <c r="H151" s="2">
        <v>559.44000000000005</v>
      </c>
      <c r="J151" t="s">
        <v>162</v>
      </c>
      <c r="K151" t="s">
        <v>163</v>
      </c>
      <c r="M151" t="s">
        <v>164</v>
      </c>
      <c r="N151">
        <v>7.0000000000000001E-3</v>
      </c>
      <c r="O151" s="2">
        <v>84000</v>
      </c>
      <c r="P151" s="2">
        <f t="shared" si="6"/>
        <v>588</v>
      </c>
      <c r="R151" s="47">
        <f>+R150/N143</f>
        <v>8.3236994219653173</v>
      </c>
      <c r="S151" s="47" t="s">
        <v>1257</v>
      </c>
      <c r="T151" s="47"/>
      <c r="U151" s="47"/>
    </row>
    <row r="152" spans="2:22" x14ac:dyDescent="0.25">
      <c r="B152" t="s">
        <v>165</v>
      </c>
      <c r="C152" t="s">
        <v>166</v>
      </c>
      <c r="E152" t="s">
        <v>3</v>
      </c>
      <c r="F152">
        <v>1.05</v>
      </c>
      <c r="G152" s="2">
        <v>50500</v>
      </c>
      <c r="H152" s="2">
        <v>53025</v>
      </c>
      <c r="K152" t="s">
        <v>166</v>
      </c>
      <c r="M152" t="s">
        <v>3</v>
      </c>
      <c r="N152">
        <v>1.05</v>
      </c>
      <c r="O152" s="2">
        <f>+S194</f>
        <v>89600</v>
      </c>
      <c r="P152" s="2">
        <f t="shared" si="6"/>
        <v>94080</v>
      </c>
    </row>
    <row r="153" spans="2:22" x14ac:dyDescent="0.25">
      <c r="B153" t="s">
        <v>167</v>
      </c>
      <c r="C153" t="s">
        <v>168</v>
      </c>
      <c r="E153" t="s">
        <v>3</v>
      </c>
      <c r="F153">
        <v>1.05</v>
      </c>
      <c r="G153" s="2">
        <v>8500</v>
      </c>
      <c r="H153" s="2">
        <v>8925</v>
      </c>
      <c r="J153" t="s">
        <v>167</v>
      </c>
      <c r="K153" t="s">
        <v>168</v>
      </c>
      <c r="M153" t="s">
        <v>3</v>
      </c>
      <c r="N153">
        <v>1.05</v>
      </c>
      <c r="O153" s="2">
        <v>8500</v>
      </c>
      <c r="P153" s="2">
        <f t="shared" si="6"/>
        <v>8925</v>
      </c>
    </row>
    <row r="154" spans="2:22" x14ac:dyDescent="0.25">
      <c r="B154" t="s">
        <v>169</v>
      </c>
      <c r="C154" t="s">
        <v>170</v>
      </c>
      <c r="E154" t="s">
        <v>171</v>
      </c>
      <c r="F154">
        <v>0.2</v>
      </c>
      <c r="G154" s="2">
        <v>1799</v>
      </c>
      <c r="H154" s="2">
        <v>359.8</v>
      </c>
      <c r="J154" t="s">
        <v>169</v>
      </c>
      <c r="K154" t="s">
        <v>170</v>
      </c>
      <c r="M154" t="s">
        <v>171</v>
      </c>
      <c r="N154">
        <v>0.2</v>
      </c>
      <c r="O154" s="2">
        <v>1799</v>
      </c>
      <c r="P154" s="2">
        <f t="shared" si="6"/>
        <v>359.8</v>
      </c>
    </row>
    <row r="155" spans="2:22" x14ac:dyDescent="0.25">
      <c r="B155" t="s">
        <v>172</v>
      </c>
      <c r="C155" t="s">
        <v>173</v>
      </c>
      <c r="E155" t="s">
        <v>174</v>
      </c>
      <c r="F155">
        <v>0.02</v>
      </c>
      <c r="G155" s="2">
        <v>95000</v>
      </c>
      <c r="H155" s="2">
        <v>1900</v>
      </c>
      <c r="J155" t="s">
        <v>172</v>
      </c>
      <c r="K155" t="s">
        <v>173</v>
      </c>
      <c r="M155" t="s">
        <v>174</v>
      </c>
      <c r="N155">
        <v>0.02</v>
      </c>
      <c r="O155" s="2">
        <v>95000</v>
      </c>
      <c r="P155" s="2">
        <f t="shared" si="6"/>
        <v>1900</v>
      </c>
    </row>
    <row r="156" spans="2:22" x14ac:dyDescent="0.25">
      <c r="G156" s="2"/>
      <c r="H156" s="2"/>
      <c r="O156" s="2"/>
      <c r="P156" s="2"/>
    </row>
    <row r="157" spans="2:22" x14ac:dyDescent="0.25">
      <c r="B157" s="3"/>
      <c r="C157" s="3"/>
      <c r="D157" s="3"/>
      <c r="E157" s="5" t="s">
        <v>31</v>
      </c>
      <c r="F157" s="3"/>
      <c r="G157" s="4"/>
      <c r="H157" s="4">
        <v>64209.8</v>
      </c>
      <c r="J157" s="3"/>
      <c r="K157" s="3"/>
      <c r="L157" s="3"/>
      <c r="M157" s="5" t="s">
        <v>31</v>
      </c>
      <c r="N157" s="3"/>
      <c r="O157" s="4"/>
      <c r="P157" s="4">
        <f>+P152+P153+P154+P155</f>
        <v>105264.8</v>
      </c>
    </row>
    <row r="158" spans="2:22" x14ac:dyDescent="0.25">
      <c r="B158" s="3"/>
      <c r="C158" s="3"/>
      <c r="D158" s="3"/>
      <c r="E158" s="5" t="s">
        <v>32</v>
      </c>
      <c r="F158" s="3"/>
      <c r="G158" s="4"/>
      <c r="H158" s="4">
        <v>13003.2</v>
      </c>
      <c r="J158" s="3"/>
      <c r="K158" s="3"/>
      <c r="L158" s="3"/>
      <c r="M158" s="5" t="s">
        <v>32</v>
      </c>
      <c r="N158" s="3"/>
      <c r="O158" s="4"/>
      <c r="P158" s="4">
        <f>+P149</f>
        <v>45097.803468208091</v>
      </c>
    </row>
    <row r="159" spans="2:22" x14ac:dyDescent="0.25">
      <c r="B159" s="3"/>
      <c r="C159" s="3"/>
      <c r="D159" s="3"/>
      <c r="E159" s="5" t="s">
        <v>33</v>
      </c>
      <c r="F159" s="3"/>
      <c r="G159" s="4"/>
      <c r="H159" s="4">
        <v>4265.0200000000004</v>
      </c>
      <c r="J159" s="3"/>
      <c r="K159" s="3"/>
      <c r="L159" s="3"/>
      <c r="M159" s="5" t="s">
        <v>33</v>
      </c>
      <c r="N159" s="3"/>
      <c r="O159" s="4"/>
      <c r="P159" s="4">
        <f>+P150+P151</f>
        <v>13439.708670520231</v>
      </c>
    </row>
    <row r="161" spans="2:22" x14ac:dyDescent="0.25">
      <c r="E161" s="5" t="s">
        <v>35</v>
      </c>
      <c r="F161" s="3"/>
      <c r="G161" s="4"/>
      <c r="H161" s="4">
        <v>81478.58</v>
      </c>
      <c r="M161" s="5" t="s">
        <v>35</v>
      </c>
      <c r="N161" s="3"/>
      <c r="O161" s="4"/>
      <c r="P161" s="4">
        <f>SUM(P157:P160)</f>
        <v>163802.31213872833</v>
      </c>
    </row>
    <row r="162" spans="2:22" x14ac:dyDescent="0.25">
      <c r="E162" s="5" t="s">
        <v>36</v>
      </c>
      <c r="F162" s="3"/>
      <c r="G162" s="4"/>
      <c r="H162" s="4">
        <v>1409579.43</v>
      </c>
      <c r="M162" s="5" t="s">
        <v>36</v>
      </c>
      <c r="N162" s="3"/>
      <c r="O162" s="4"/>
      <c r="P162" s="4">
        <f>+P161*N143</f>
        <v>2833780.0000000005</v>
      </c>
    </row>
    <row r="163" spans="2:22" x14ac:dyDescent="0.25">
      <c r="E163" s="5"/>
      <c r="F163" s="3"/>
      <c r="G163" s="4"/>
      <c r="H163" s="4"/>
    </row>
    <row r="164" spans="2:22" x14ac:dyDescent="0.25">
      <c r="B164" s="6" t="s">
        <v>182</v>
      </c>
      <c r="C164" s="6" t="s">
        <v>183</v>
      </c>
      <c r="D164" s="6"/>
      <c r="E164" s="6" t="s">
        <v>3</v>
      </c>
      <c r="F164" s="7">
        <v>54.2</v>
      </c>
      <c r="G164" s="7"/>
      <c r="H164" s="7"/>
      <c r="J164" s="6" t="s">
        <v>1269</v>
      </c>
      <c r="K164" s="6" t="s">
        <v>183</v>
      </c>
      <c r="L164" s="6"/>
      <c r="M164" s="6" t="s">
        <v>3</v>
      </c>
      <c r="N164" s="7">
        <v>54.2</v>
      </c>
      <c r="O164" s="7"/>
      <c r="P164" s="7"/>
    </row>
    <row r="165" spans="2:22" x14ac:dyDescent="0.25">
      <c r="G165" s="2"/>
      <c r="H165" s="2"/>
      <c r="O165" s="2"/>
      <c r="P165" s="2"/>
    </row>
    <row r="166" spans="2:22" x14ac:dyDescent="0.25">
      <c r="B166" s="3"/>
      <c r="C166" s="3"/>
      <c r="D166" s="3"/>
      <c r="E166" s="3"/>
      <c r="F166" s="3"/>
      <c r="G166" s="4"/>
      <c r="H166" s="4"/>
      <c r="J166" s="3"/>
      <c r="K166" s="3"/>
      <c r="L166" s="3"/>
      <c r="M166" s="3"/>
      <c r="N166" s="3"/>
      <c r="O166" s="4"/>
      <c r="P166" s="4"/>
    </row>
    <row r="167" spans="2:22" x14ac:dyDescent="0.25">
      <c r="B167" s="12" t="s">
        <v>5</v>
      </c>
      <c r="C167" s="12" t="s">
        <v>6</v>
      </c>
      <c r="D167" s="12"/>
      <c r="E167" s="8" t="s">
        <v>7</v>
      </c>
      <c r="F167" s="8" t="s">
        <v>8</v>
      </c>
      <c r="G167" s="9" t="s">
        <v>4</v>
      </c>
      <c r="H167" s="9" t="s">
        <v>1205</v>
      </c>
      <c r="J167" s="12" t="s">
        <v>5</v>
      </c>
      <c r="K167" s="12" t="s">
        <v>6</v>
      </c>
      <c r="L167" s="12"/>
      <c r="M167" s="8" t="s">
        <v>7</v>
      </c>
      <c r="N167" s="8" t="s">
        <v>8</v>
      </c>
      <c r="O167" s="9" t="s">
        <v>4</v>
      </c>
      <c r="P167" s="9" t="s">
        <v>1205</v>
      </c>
    </row>
    <row r="168" spans="2:22" x14ac:dyDescent="0.25">
      <c r="B168" s="8"/>
      <c r="C168" s="8"/>
      <c r="D168" s="8"/>
      <c r="E168" s="8"/>
      <c r="F168" s="8"/>
      <c r="G168" s="8" t="s">
        <v>9</v>
      </c>
      <c r="H168" s="8" t="s">
        <v>9</v>
      </c>
      <c r="J168" s="8"/>
      <c r="K168" s="8"/>
      <c r="L168" s="8"/>
      <c r="M168" s="8"/>
      <c r="N168" s="8"/>
      <c r="O168" s="8" t="s">
        <v>9</v>
      </c>
      <c r="P168" s="8" t="s">
        <v>9</v>
      </c>
    </row>
    <row r="169" spans="2:22" x14ac:dyDescent="0.25">
      <c r="G169" s="2"/>
      <c r="H169" s="2"/>
      <c r="O169" s="2"/>
      <c r="P169" s="2"/>
      <c r="R169" s="46"/>
      <c r="S169" s="46"/>
      <c r="T169" s="46">
        <v>8</v>
      </c>
      <c r="U169" s="46" t="s">
        <v>1253</v>
      </c>
      <c r="V169" s="45" t="s">
        <v>1254</v>
      </c>
    </row>
    <row r="170" spans="2:22" x14ac:dyDescent="0.25">
      <c r="B170" t="s">
        <v>52</v>
      </c>
      <c r="C170" t="s">
        <v>53</v>
      </c>
      <c r="E170" t="s">
        <v>14</v>
      </c>
      <c r="F170">
        <v>2.4</v>
      </c>
      <c r="G170" s="2">
        <v>5418</v>
      </c>
      <c r="H170" s="2">
        <v>13003.2</v>
      </c>
      <c r="J170" t="s">
        <v>52</v>
      </c>
      <c r="K170" t="s">
        <v>53</v>
      </c>
      <c r="M170" t="s">
        <v>14</v>
      </c>
      <c r="N170" s="48">
        <f>+R172</f>
        <v>3.9852398523985237</v>
      </c>
      <c r="O170" s="2">
        <v>5418</v>
      </c>
      <c r="P170" s="2">
        <f>+N170*O170</f>
        <v>21592.0295202952</v>
      </c>
      <c r="R170" s="46">
        <f>+F170*N164</f>
        <v>130.08000000000001</v>
      </c>
      <c r="S170" s="46">
        <f>+R170/9</f>
        <v>14.453333333333335</v>
      </c>
      <c r="T170" s="46">
        <f>+S170/8</f>
        <v>1.8066666666666669</v>
      </c>
      <c r="U170" s="46" t="s">
        <v>1255</v>
      </c>
    </row>
    <row r="171" spans="2:22" x14ac:dyDescent="0.25">
      <c r="B171" t="s">
        <v>54</v>
      </c>
      <c r="C171" t="s">
        <v>55</v>
      </c>
      <c r="E171" t="s">
        <v>56</v>
      </c>
      <c r="F171">
        <v>2.4</v>
      </c>
      <c r="G171" s="2">
        <v>1543.99</v>
      </c>
      <c r="H171" s="2">
        <v>3705.58</v>
      </c>
      <c r="J171" t="s">
        <v>54</v>
      </c>
      <c r="K171" t="s">
        <v>55</v>
      </c>
      <c r="M171" t="s">
        <v>56</v>
      </c>
      <c r="N171" s="48">
        <f>+N170</f>
        <v>3.9852398523985237</v>
      </c>
      <c r="O171" s="2">
        <v>1543.99</v>
      </c>
      <c r="P171" s="2">
        <f t="shared" ref="P171:P176" si="7">+N171*O171</f>
        <v>6153.1704797047969</v>
      </c>
      <c r="R171" s="47">
        <f>+S171*9</f>
        <v>216</v>
      </c>
      <c r="S171" s="47">
        <f>+T171*T169</f>
        <v>24</v>
      </c>
      <c r="T171" s="47">
        <v>3</v>
      </c>
      <c r="U171" s="47" t="s">
        <v>1255</v>
      </c>
      <c r="V171" s="45" t="s">
        <v>1256</v>
      </c>
    </row>
    <row r="172" spans="2:22" x14ac:dyDescent="0.25">
      <c r="B172" t="s">
        <v>162</v>
      </c>
      <c r="C172" t="s">
        <v>163</v>
      </c>
      <c r="E172" t="s">
        <v>164</v>
      </c>
      <c r="F172">
        <v>7.0000000000000001E-3</v>
      </c>
      <c r="G172" s="2">
        <v>84000</v>
      </c>
      <c r="H172" s="2">
        <v>559.44000000000005</v>
      </c>
      <c r="J172" t="s">
        <v>162</v>
      </c>
      <c r="K172" t="s">
        <v>163</v>
      </c>
      <c r="M172" t="s">
        <v>164</v>
      </c>
      <c r="N172">
        <v>7.0000000000000001E-3</v>
      </c>
      <c r="O172" s="2">
        <v>84000</v>
      </c>
      <c r="P172" s="2">
        <f t="shared" si="7"/>
        <v>588</v>
      </c>
      <c r="R172" s="47">
        <f>+R171/N164</f>
        <v>3.9852398523985237</v>
      </c>
      <c r="S172" s="47" t="s">
        <v>1257</v>
      </c>
      <c r="T172" s="47"/>
      <c r="U172" s="47"/>
    </row>
    <row r="173" spans="2:22" x14ac:dyDescent="0.25">
      <c r="B173" t="s">
        <v>165</v>
      </c>
      <c r="C173" t="s">
        <v>166</v>
      </c>
      <c r="E173" t="s">
        <v>3</v>
      </c>
      <c r="F173">
        <v>1.05</v>
      </c>
      <c r="G173" s="2">
        <v>50500</v>
      </c>
      <c r="H173" s="2">
        <v>53025</v>
      </c>
      <c r="K173" t="s">
        <v>166</v>
      </c>
      <c r="M173" t="s">
        <v>3</v>
      </c>
      <c r="N173">
        <v>1.05</v>
      </c>
      <c r="O173" s="2">
        <f>+O152</f>
        <v>89600</v>
      </c>
      <c r="P173" s="2">
        <f t="shared" si="7"/>
        <v>94080</v>
      </c>
    </row>
    <row r="174" spans="2:22" x14ac:dyDescent="0.25">
      <c r="B174" t="s">
        <v>167</v>
      </c>
      <c r="C174" t="s">
        <v>168</v>
      </c>
      <c r="E174" t="s">
        <v>3</v>
      </c>
      <c r="F174">
        <v>1.05</v>
      </c>
      <c r="G174" s="2">
        <v>8500</v>
      </c>
      <c r="H174" s="2">
        <v>8925</v>
      </c>
      <c r="J174" t="s">
        <v>167</v>
      </c>
      <c r="K174" t="s">
        <v>168</v>
      </c>
      <c r="M174" t="s">
        <v>3</v>
      </c>
      <c r="N174">
        <v>1.05</v>
      </c>
      <c r="O174" s="2">
        <v>8500</v>
      </c>
      <c r="P174" s="2">
        <f t="shared" si="7"/>
        <v>8925</v>
      </c>
    </row>
    <row r="175" spans="2:22" x14ac:dyDescent="0.25">
      <c r="B175" t="s">
        <v>169</v>
      </c>
      <c r="C175" t="s">
        <v>170</v>
      </c>
      <c r="E175" t="s">
        <v>171</v>
      </c>
      <c r="F175">
        <v>0.2</v>
      </c>
      <c r="G175" s="2">
        <v>1799</v>
      </c>
      <c r="H175" s="2">
        <v>359.8</v>
      </c>
      <c r="J175" t="s">
        <v>169</v>
      </c>
      <c r="K175" t="s">
        <v>170</v>
      </c>
      <c r="M175" t="s">
        <v>171</v>
      </c>
      <c r="N175">
        <v>0.2</v>
      </c>
      <c r="O175" s="2">
        <v>1799</v>
      </c>
      <c r="P175" s="2">
        <f t="shared" si="7"/>
        <v>359.8</v>
      </c>
    </row>
    <row r="176" spans="2:22" x14ac:dyDescent="0.25">
      <c r="B176" t="s">
        <v>172</v>
      </c>
      <c r="C176" t="s">
        <v>173</v>
      </c>
      <c r="E176" t="s">
        <v>174</v>
      </c>
      <c r="F176">
        <v>0.02</v>
      </c>
      <c r="G176" s="2">
        <v>95000</v>
      </c>
      <c r="H176" s="2">
        <v>1900</v>
      </c>
      <c r="J176" t="s">
        <v>172</v>
      </c>
      <c r="K176" t="s">
        <v>173</v>
      </c>
      <c r="M176" t="s">
        <v>174</v>
      </c>
      <c r="N176">
        <v>0.02</v>
      </c>
      <c r="O176" s="2">
        <v>95000</v>
      </c>
      <c r="P176" s="2">
        <f t="shared" si="7"/>
        <v>1900</v>
      </c>
    </row>
    <row r="177" spans="2:22" x14ac:dyDescent="0.25">
      <c r="G177" s="2"/>
      <c r="H177" s="2"/>
      <c r="O177" s="2"/>
      <c r="P177" s="2"/>
    </row>
    <row r="178" spans="2:22" x14ac:dyDescent="0.25">
      <c r="B178" s="3"/>
      <c r="C178" s="3"/>
      <c r="D178" s="3"/>
      <c r="E178" s="5" t="s">
        <v>31</v>
      </c>
      <c r="F178" s="3"/>
      <c r="G178" s="4"/>
      <c r="H178" s="4">
        <v>64209.8</v>
      </c>
      <c r="J178" s="3"/>
      <c r="K178" s="3"/>
      <c r="L178" s="3"/>
      <c r="M178" s="5" t="s">
        <v>31</v>
      </c>
      <c r="N178" s="3"/>
      <c r="O178" s="4"/>
      <c r="P178" s="4">
        <f>+P173+P174+P175+P176</f>
        <v>105264.8</v>
      </c>
    </row>
    <row r="179" spans="2:22" x14ac:dyDescent="0.25">
      <c r="B179" s="3"/>
      <c r="C179" s="3"/>
      <c r="D179" s="3"/>
      <c r="E179" s="5" t="s">
        <v>32</v>
      </c>
      <c r="F179" s="3"/>
      <c r="G179" s="4"/>
      <c r="H179" s="4">
        <v>13003.2</v>
      </c>
      <c r="J179" s="3"/>
      <c r="K179" s="3"/>
      <c r="L179" s="3"/>
      <c r="M179" s="5" t="s">
        <v>32</v>
      </c>
      <c r="N179" s="3"/>
      <c r="O179" s="4"/>
      <c r="P179" s="4">
        <f>+P170</f>
        <v>21592.0295202952</v>
      </c>
    </row>
    <row r="180" spans="2:22" x14ac:dyDescent="0.25">
      <c r="B180" s="3"/>
      <c r="C180" s="3"/>
      <c r="D180" s="3"/>
      <c r="E180" s="5" t="s">
        <v>33</v>
      </c>
      <c r="F180" s="3"/>
      <c r="G180" s="4"/>
      <c r="H180" s="4">
        <v>4265.0200000000004</v>
      </c>
      <c r="J180" s="3"/>
      <c r="K180" s="3"/>
      <c r="L180" s="3"/>
      <c r="M180" s="5" t="s">
        <v>33</v>
      </c>
      <c r="N180" s="3"/>
      <c r="O180" s="4"/>
      <c r="P180" s="4">
        <f>+P172+P171</f>
        <v>6741.1704797047969</v>
      </c>
    </row>
    <row r="181" spans="2:22" x14ac:dyDescent="0.25">
      <c r="G181" s="2"/>
      <c r="H181" s="2"/>
      <c r="O181" s="2"/>
      <c r="P181" s="2"/>
    </row>
    <row r="182" spans="2:22" x14ac:dyDescent="0.25">
      <c r="B182" s="3"/>
      <c r="C182" s="5"/>
      <c r="D182" s="5"/>
      <c r="E182" s="5" t="s">
        <v>35</v>
      </c>
      <c r="F182" s="3"/>
      <c r="G182" s="4"/>
      <c r="H182" s="4">
        <v>81478.58</v>
      </c>
      <c r="J182" s="3"/>
      <c r="K182" s="5"/>
      <c r="L182" s="5"/>
      <c r="M182" s="5" t="s">
        <v>35</v>
      </c>
      <c r="N182" s="3"/>
      <c r="O182" s="4"/>
      <c r="P182" s="4">
        <f>SUM(P178:P181)</f>
        <v>133598</v>
      </c>
    </row>
    <row r="183" spans="2:22" x14ac:dyDescent="0.25">
      <c r="B183" s="3"/>
      <c r="C183" s="5"/>
      <c r="D183" s="5"/>
      <c r="E183" s="5" t="s">
        <v>36</v>
      </c>
      <c r="F183" s="3"/>
      <c r="G183" s="4"/>
      <c r="H183" s="4">
        <v>4416139.04</v>
      </c>
      <c r="J183" s="3"/>
      <c r="K183" s="5"/>
      <c r="L183" s="5"/>
      <c r="M183" s="5" t="s">
        <v>36</v>
      </c>
      <c r="N183" s="3"/>
      <c r="O183" s="4"/>
      <c r="P183" s="4">
        <f>+P182*N164</f>
        <v>7241011.6000000006</v>
      </c>
    </row>
    <row r="185" spans="2:22" x14ac:dyDescent="0.25">
      <c r="B185" s="6" t="s">
        <v>184</v>
      </c>
      <c r="C185" s="6" t="s">
        <v>185</v>
      </c>
      <c r="D185" s="6"/>
      <c r="E185" s="6" t="s">
        <v>3</v>
      </c>
      <c r="F185" s="7">
        <v>5.8</v>
      </c>
      <c r="G185" s="7"/>
      <c r="H185" s="7"/>
      <c r="J185" s="6" t="s">
        <v>1270</v>
      </c>
      <c r="K185" s="6" t="s">
        <v>185</v>
      </c>
      <c r="L185" s="6"/>
      <c r="M185" s="6" t="s">
        <v>3</v>
      </c>
      <c r="N185" s="7">
        <v>20</v>
      </c>
      <c r="O185" s="7"/>
      <c r="P185" s="7"/>
    </row>
    <row r="186" spans="2:22" x14ac:dyDescent="0.25">
      <c r="G186" s="2"/>
      <c r="H186" s="2"/>
      <c r="O186" s="2"/>
      <c r="P186" s="2"/>
    </row>
    <row r="187" spans="2:22" x14ac:dyDescent="0.25">
      <c r="B187" s="3"/>
      <c r="C187" s="3"/>
      <c r="D187" s="3"/>
      <c r="E187" s="3"/>
      <c r="F187" s="3"/>
      <c r="G187" s="4"/>
      <c r="H187" s="4"/>
      <c r="J187" s="3"/>
      <c r="K187" s="3"/>
      <c r="L187" s="3"/>
      <c r="M187" s="3"/>
      <c r="N187" s="3"/>
      <c r="O187" s="4"/>
      <c r="P187" s="4"/>
    </row>
    <row r="188" spans="2:22" x14ac:dyDescent="0.25">
      <c r="B188" s="12" t="s">
        <v>5</v>
      </c>
      <c r="C188" s="12" t="s">
        <v>6</v>
      </c>
      <c r="D188" s="12"/>
      <c r="E188" s="8" t="s">
        <v>7</v>
      </c>
      <c r="F188" s="8" t="s">
        <v>8</v>
      </c>
      <c r="G188" s="9" t="s">
        <v>4</v>
      </c>
      <c r="H188" s="9" t="s">
        <v>1205</v>
      </c>
      <c r="J188" s="12" t="s">
        <v>5</v>
      </c>
      <c r="K188" s="12" t="s">
        <v>6</v>
      </c>
      <c r="L188" s="12"/>
      <c r="M188" s="8" t="s">
        <v>7</v>
      </c>
      <c r="N188" s="8" t="s">
        <v>8</v>
      </c>
      <c r="O188" s="9" t="s">
        <v>4</v>
      </c>
      <c r="P188" s="9" t="s">
        <v>1205</v>
      </c>
    </row>
    <row r="189" spans="2:22" x14ac:dyDescent="0.25">
      <c r="B189" s="8"/>
      <c r="C189" s="8"/>
      <c r="D189" s="8"/>
      <c r="E189" s="8"/>
      <c r="F189" s="8"/>
      <c r="G189" s="8" t="s">
        <v>9</v>
      </c>
      <c r="H189" s="8" t="s">
        <v>9</v>
      </c>
      <c r="J189" s="8"/>
      <c r="K189" s="8"/>
      <c r="L189" s="8"/>
      <c r="M189" s="8"/>
      <c r="N189" s="8"/>
      <c r="O189" s="8" t="s">
        <v>9</v>
      </c>
      <c r="P189" s="8" t="s">
        <v>9</v>
      </c>
    </row>
    <row r="190" spans="2:22" x14ac:dyDescent="0.25">
      <c r="G190" s="2"/>
      <c r="H190" s="2"/>
      <c r="O190" s="2"/>
      <c r="P190" s="2"/>
      <c r="R190" s="46"/>
      <c r="S190" s="46"/>
      <c r="T190" s="46">
        <v>10</v>
      </c>
      <c r="U190" s="46" t="s">
        <v>1253</v>
      </c>
      <c r="V190" s="45" t="s">
        <v>1254</v>
      </c>
    </row>
    <row r="191" spans="2:22" x14ac:dyDescent="0.25">
      <c r="B191" t="s">
        <v>52</v>
      </c>
      <c r="C191" t="s">
        <v>53</v>
      </c>
      <c r="E191" t="s">
        <v>14</v>
      </c>
      <c r="F191">
        <v>2.4</v>
      </c>
      <c r="G191" s="2">
        <v>5418</v>
      </c>
      <c r="H191" s="2">
        <v>13003.2</v>
      </c>
      <c r="J191" t="s">
        <v>52</v>
      </c>
      <c r="K191" t="s">
        <v>53</v>
      </c>
      <c r="M191" t="s">
        <v>14</v>
      </c>
      <c r="N191" s="48">
        <f>+R193</f>
        <v>4.5</v>
      </c>
      <c r="O191" s="2">
        <v>5418</v>
      </c>
      <c r="P191" s="2">
        <f>+N191*O191</f>
        <v>24381</v>
      </c>
      <c r="R191" s="46">
        <f>+F191*N185</f>
        <v>48</v>
      </c>
      <c r="S191" s="46">
        <f>+R191/9</f>
        <v>5.333333333333333</v>
      </c>
      <c r="T191" s="46">
        <f>+S191/10</f>
        <v>0.53333333333333333</v>
      </c>
      <c r="U191" s="46" t="s">
        <v>1255</v>
      </c>
    </row>
    <row r="192" spans="2:22" x14ac:dyDescent="0.25">
      <c r="B192" t="s">
        <v>54</v>
      </c>
      <c r="C192" t="s">
        <v>55</v>
      </c>
      <c r="E192" t="s">
        <v>56</v>
      </c>
      <c r="F192">
        <v>2.4</v>
      </c>
      <c r="G192" s="2">
        <v>1543.99</v>
      </c>
      <c r="H192" s="2">
        <v>3705.58</v>
      </c>
      <c r="J192" t="s">
        <v>54</v>
      </c>
      <c r="K192" t="s">
        <v>55</v>
      </c>
      <c r="M192" t="s">
        <v>56</v>
      </c>
      <c r="N192" s="48">
        <f>+N191</f>
        <v>4.5</v>
      </c>
      <c r="O192" s="2">
        <v>1543.99</v>
      </c>
      <c r="P192" s="2">
        <f t="shared" ref="P192:P197" si="8">+N192*O192</f>
        <v>6947.9549999999999</v>
      </c>
      <c r="R192" s="47">
        <f>+S192*9</f>
        <v>90</v>
      </c>
      <c r="S192" s="47">
        <f>+T192*T190</f>
        <v>10</v>
      </c>
      <c r="T192" s="47">
        <v>1</v>
      </c>
      <c r="U192" s="47" t="s">
        <v>1255</v>
      </c>
      <c r="V192" s="45" t="s">
        <v>1256</v>
      </c>
    </row>
    <row r="193" spans="2:21" x14ac:dyDescent="0.25">
      <c r="B193" t="s">
        <v>162</v>
      </c>
      <c r="C193" t="s">
        <v>163</v>
      </c>
      <c r="E193" t="s">
        <v>164</v>
      </c>
      <c r="F193">
        <v>7.0000000000000001E-3</v>
      </c>
      <c r="G193" s="2">
        <v>84000</v>
      </c>
      <c r="H193" s="2">
        <v>559.44000000000005</v>
      </c>
      <c r="J193" t="s">
        <v>162</v>
      </c>
      <c r="K193" t="s">
        <v>163</v>
      </c>
      <c r="M193" t="s">
        <v>164</v>
      </c>
      <c r="N193">
        <v>7.0000000000000001E-3</v>
      </c>
      <c r="O193" s="2">
        <v>84000</v>
      </c>
      <c r="P193" s="2">
        <f t="shared" si="8"/>
        <v>588</v>
      </c>
      <c r="R193" s="47">
        <f>+R192/N185</f>
        <v>4.5</v>
      </c>
      <c r="S193" s="47" t="s">
        <v>1257</v>
      </c>
      <c r="T193" s="47"/>
      <c r="U193" s="47"/>
    </row>
    <row r="194" spans="2:21" x14ac:dyDescent="0.25">
      <c r="B194" t="s">
        <v>165</v>
      </c>
      <c r="C194" t="s">
        <v>166</v>
      </c>
      <c r="E194" t="s">
        <v>3</v>
      </c>
      <c r="F194">
        <v>1.05</v>
      </c>
      <c r="G194" s="2">
        <v>50500</v>
      </c>
      <c r="H194" s="2">
        <v>53025</v>
      </c>
      <c r="K194" t="s">
        <v>166</v>
      </c>
      <c r="M194" t="s">
        <v>3</v>
      </c>
      <c r="N194">
        <v>1.05</v>
      </c>
      <c r="O194" s="2">
        <f>+S194</f>
        <v>89600</v>
      </c>
      <c r="P194" s="2">
        <f t="shared" si="8"/>
        <v>94080</v>
      </c>
      <c r="Q194" s="51" t="s">
        <v>1271</v>
      </c>
      <c r="R194" s="50">
        <v>3.5</v>
      </c>
      <c r="S194" s="50">
        <f>+R194*25600</f>
        <v>89600</v>
      </c>
    </row>
    <row r="195" spans="2:21" x14ac:dyDescent="0.25">
      <c r="B195" t="s">
        <v>167</v>
      </c>
      <c r="C195" t="s">
        <v>168</v>
      </c>
      <c r="E195" t="s">
        <v>3</v>
      </c>
      <c r="F195">
        <v>1.05</v>
      </c>
      <c r="G195" s="2">
        <v>8500</v>
      </c>
      <c r="H195" s="2">
        <v>8925</v>
      </c>
      <c r="J195" t="s">
        <v>167</v>
      </c>
      <c r="K195" t="s">
        <v>168</v>
      </c>
      <c r="M195" t="s">
        <v>3</v>
      </c>
      <c r="N195">
        <v>1.05</v>
      </c>
      <c r="O195" s="2">
        <v>8500</v>
      </c>
      <c r="P195" s="2">
        <f t="shared" si="8"/>
        <v>8925</v>
      </c>
    </row>
    <row r="196" spans="2:21" x14ac:dyDescent="0.25">
      <c r="B196" t="s">
        <v>169</v>
      </c>
      <c r="C196" t="s">
        <v>170</v>
      </c>
      <c r="E196" t="s">
        <v>171</v>
      </c>
      <c r="F196">
        <v>0.2</v>
      </c>
      <c r="G196" s="2">
        <v>1799</v>
      </c>
      <c r="H196" s="2">
        <v>359.8</v>
      </c>
      <c r="J196" t="s">
        <v>169</v>
      </c>
      <c r="K196" t="s">
        <v>170</v>
      </c>
      <c r="M196" t="s">
        <v>171</v>
      </c>
      <c r="N196">
        <v>0.2</v>
      </c>
      <c r="O196" s="2">
        <v>1799</v>
      </c>
      <c r="P196" s="2">
        <f t="shared" si="8"/>
        <v>359.8</v>
      </c>
    </row>
    <row r="197" spans="2:21" x14ac:dyDescent="0.25">
      <c r="B197" t="s">
        <v>172</v>
      </c>
      <c r="C197" t="s">
        <v>173</v>
      </c>
      <c r="E197" t="s">
        <v>174</v>
      </c>
      <c r="F197">
        <v>0.02</v>
      </c>
      <c r="G197" s="2">
        <v>95000</v>
      </c>
      <c r="H197" s="2">
        <v>1900</v>
      </c>
      <c r="J197" t="s">
        <v>172</v>
      </c>
      <c r="K197" t="s">
        <v>173</v>
      </c>
      <c r="M197" t="s">
        <v>174</v>
      </c>
      <c r="N197">
        <v>0.02</v>
      </c>
      <c r="O197" s="2">
        <v>95000</v>
      </c>
      <c r="P197" s="2">
        <f t="shared" si="8"/>
        <v>1900</v>
      </c>
    </row>
    <row r="198" spans="2:21" x14ac:dyDescent="0.25">
      <c r="G198" s="2"/>
      <c r="H198" s="2"/>
      <c r="O198" s="2"/>
      <c r="P198" s="2"/>
    </row>
    <row r="199" spans="2:21" x14ac:dyDescent="0.25">
      <c r="B199" s="3"/>
      <c r="C199" s="3"/>
      <c r="D199" s="3"/>
      <c r="E199" s="5" t="s">
        <v>31</v>
      </c>
      <c r="F199" s="3"/>
      <c r="G199" s="4"/>
      <c r="H199" s="4">
        <v>64209.8</v>
      </c>
      <c r="J199" s="3"/>
      <c r="K199" s="3"/>
      <c r="L199" s="3"/>
      <c r="M199" s="5" t="s">
        <v>31</v>
      </c>
      <c r="N199" s="3"/>
      <c r="O199" s="4"/>
      <c r="P199" s="4">
        <f>+P194+P195+P196+P197</f>
        <v>105264.8</v>
      </c>
    </row>
    <row r="200" spans="2:21" x14ac:dyDescent="0.25">
      <c r="B200" s="3"/>
      <c r="C200" s="3"/>
      <c r="D200" s="3"/>
      <c r="E200" s="5" t="s">
        <v>32</v>
      </c>
      <c r="F200" s="3"/>
      <c r="G200" s="4"/>
      <c r="H200" s="4">
        <v>13003.2</v>
      </c>
      <c r="J200" s="3"/>
      <c r="K200" s="3"/>
      <c r="L200" s="3"/>
      <c r="M200" s="5" t="s">
        <v>32</v>
      </c>
      <c r="N200" s="3"/>
      <c r="O200" s="4"/>
      <c r="P200" s="4">
        <f>+P191</f>
        <v>24381</v>
      </c>
    </row>
    <row r="201" spans="2:21" x14ac:dyDescent="0.25">
      <c r="B201" s="3"/>
      <c r="C201" s="3"/>
      <c r="D201" s="3"/>
      <c r="E201" s="5" t="s">
        <v>33</v>
      </c>
      <c r="F201" s="3"/>
      <c r="G201" s="4"/>
      <c r="H201" s="4">
        <v>4265.0200000000004</v>
      </c>
      <c r="J201" s="3"/>
      <c r="K201" s="3"/>
      <c r="L201" s="3"/>
      <c r="M201" s="5" t="s">
        <v>33</v>
      </c>
      <c r="N201" s="3"/>
      <c r="O201" s="4"/>
      <c r="P201" s="4">
        <f>+P192+P193</f>
        <v>7535.9549999999999</v>
      </c>
    </row>
    <row r="202" spans="2:21" x14ac:dyDescent="0.25">
      <c r="G202" s="2"/>
      <c r="H202" s="2"/>
      <c r="O202" s="2"/>
      <c r="P202" s="2"/>
    </row>
    <row r="203" spans="2:21" x14ac:dyDescent="0.25">
      <c r="B203" s="3"/>
      <c r="C203" s="5"/>
      <c r="D203" s="5"/>
      <c r="E203" s="5" t="s">
        <v>35</v>
      </c>
      <c r="F203" s="3"/>
      <c r="G203" s="4"/>
      <c r="H203" s="4">
        <v>81478.58</v>
      </c>
      <c r="J203" s="3"/>
      <c r="K203" s="5"/>
      <c r="L203" s="5"/>
      <c r="M203" s="5" t="s">
        <v>35</v>
      </c>
      <c r="N203" s="3"/>
      <c r="O203" s="4"/>
      <c r="P203" s="4">
        <f>SUM(P199:P202)</f>
        <v>137181.755</v>
      </c>
    </row>
    <row r="204" spans="2:21" x14ac:dyDescent="0.25">
      <c r="B204" s="3"/>
      <c r="C204" s="5"/>
      <c r="D204" s="5"/>
      <c r="E204" s="5" t="s">
        <v>36</v>
      </c>
      <c r="F204" s="3"/>
      <c r="G204" s="4"/>
      <c r="H204" s="4">
        <v>472575.76</v>
      </c>
      <c r="J204" s="3"/>
      <c r="K204" s="5"/>
      <c r="L204" s="5"/>
      <c r="M204" s="5" t="s">
        <v>36</v>
      </c>
      <c r="N204" s="3"/>
      <c r="O204" s="4"/>
      <c r="P204" s="4">
        <f>+P203*N185</f>
        <v>2743635.1</v>
      </c>
    </row>
    <row r="207" spans="2:21" x14ac:dyDescent="0.25">
      <c r="B207" s="6" t="s">
        <v>203</v>
      </c>
      <c r="C207" s="6" t="s">
        <v>204</v>
      </c>
      <c r="D207" s="6"/>
      <c r="E207" s="6" t="s">
        <v>88</v>
      </c>
      <c r="F207" s="7">
        <v>345</v>
      </c>
      <c r="G207" s="7"/>
      <c r="H207" s="7"/>
      <c r="J207" s="6" t="s">
        <v>1272</v>
      </c>
      <c r="K207" s="6" t="s">
        <v>204</v>
      </c>
      <c r="L207" s="6"/>
      <c r="M207" s="6" t="s">
        <v>88</v>
      </c>
      <c r="N207" s="7">
        <v>345</v>
      </c>
      <c r="O207" s="7"/>
      <c r="P207" s="7"/>
    </row>
    <row r="208" spans="2:21" x14ac:dyDescent="0.25">
      <c r="G208" s="2"/>
      <c r="H208" s="2"/>
      <c r="O208" s="2"/>
      <c r="P208" s="2"/>
    </row>
    <row r="209" spans="2:22" x14ac:dyDescent="0.25">
      <c r="B209" s="3"/>
      <c r="C209" s="3"/>
      <c r="D209" s="3"/>
      <c r="E209" s="3"/>
      <c r="F209" s="3"/>
      <c r="G209" s="4"/>
      <c r="H209" s="4"/>
      <c r="J209" s="3"/>
      <c r="K209" s="3"/>
      <c r="L209" s="3"/>
      <c r="M209" s="3"/>
      <c r="N209" s="3"/>
      <c r="O209" s="4"/>
      <c r="P209" s="4"/>
    </row>
    <row r="210" spans="2:22" x14ac:dyDescent="0.25">
      <c r="B210" s="12" t="s">
        <v>5</v>
      </c>
      <c r="C210" s="12" t="s">
        <v>6</v>
      </c>
      <c r="D210" s="12"/>
      <c r="E210" s="8" t="s">
        <v>7</v>
      </c>
      <c r="F210" s="8" t="s">
        <v>8</v>
      </c>
      <c r="G210" s="9" t="s">
        <v>4</v>
      </c>
      <c r="H210" s="9" t="s">
        <v>1205</v>
      </c>
      <c r="J210" s="12" t="s">
        <v>5</v>
      </c>
      <c r="K210" s="12" t="s">
        <v>6</v>
      </c>
      <c r="L210" s="12"/>
      <c r="M210" s="8" t="s">
        <v>7</v>
      </c>
      <c r="N210" s="8" t="s">
        <v>8</v>
      </c>
      <c r="O210" s="9" t="s">
        <v>4</v>
      </c>
      <c r="P210" s="9" t="s">
        <v>1205</v>
      </c>
    </row>
    <row r="211" spans="2:22" x14ac:dyDescent="0.25">
      <c r="B211" s="8"/>
      <c r="C211" s="8"/>
      <c r="D211" s="8"/>
      <c r="E211" s="8"/>
      <c r="F211" s="8"/>
      <c r="G211" s="8" t="s">
        <v>9</v>
      </c>
      <c r="H211" s="8" t="s">
        <v>9</v>
      </c>
      <c r="J211" s="8"/>
      <c r="K211" s="8"/>
      <c r="L211" s="8"/>
      <c r="M211" s="8"/>
      <c r="N211" s="8"/>
      <c r="O211" s="8" t="s">
        <v>9</v>
      </c>
      <c r="P211" s="8" t="s">
        <v>9</v>
      </c>
    </row>
    <row r="212" spans="2:22" x14ac:dyDescent="0.25">
      <c r="G212" s="2"/>
      <c r="H212" s="2"/>
      <c r="O212" s="2"/>
      <c r="P212" s="2"/>
      <c r="R212" s="46"/>
      <c r="S212" s="46"/>
      <c r="T212" s="46">
        <v>10</v>
      </c>
      <c r="U212" s="46" t="s">
        <v>1253</v>
      </c>
      <c r="V212" s="45" t="s">
        <v>1254</v>
      </c>
    </row>
    <row r="213" spans="2:22" x14ac:dyDescent="0.25">
      <c r="B213" t="s">
        <v>192</v>
      </c>
      <c r="C213" t="s">
        <v>191</v>
      </c>
      <c r="E213" t="s">
        <v>14</v>
      </c>
      <c r="F213">
        <v>2.5</v>
      </c>
      <c r="G213" s="2">
        <v>5418</v>
      </c>
      <c r="H213" s="2">
        <v>13545</v>
      </c>
      <c r="J213" t="s">
        <v>192</v>
      </c>
      <c r="K213" t="s">
        <v>191</v>
      </c>
      <c r="M213" t="s">
        <v>14</v>
      </c>
      <c r="N213">
        <v>3.91</v>
      </c>
      <c r="O213" s="2">
        <v>5418</v>
      </c>
      <c r="P213" s="2">
        <f>+N213*O213</f>
        <v>21184.38</v>
      </c>
      <c r="R213" s="46">
        <f>+F213*N207</f>
        <v>862.5</v>
      </c>
      <c r="S213" s="46">
        <f>+R213/9</f>
        <v>95.833333333333329</v>
      </c>
      <c r="T213" s="46">
        <f>+S213/10</f>
        <v>9.5833333333333321</v>
      </c>
      <c r="U213" s="46" t="s">
        <v>1255</v>
      </c>
    </row>
    <row r="214" spans="2:22" x14ac:dyDescent="0.25">
      <c r="B214" t="s">
        <v>54</v>
      </c>
      <c r="C214" t="s">
        <v>55</v>
      </c>
      <c r="E214" t="s">
        <v>56</v>
      </c>
      <c r="F214">
        <v>2.5</v>
      </c>
      <c r="G214" s="2">
        <v>1543.99</v>
      </c>
      <c r="H214" s="2">
        <v>3859.98</v>
      </c>
      <c r="J214" t="s">
        <v>54</v>
      </c>
      <c r="K214" t="s">
        <v>55</v>
      </c>
      <c r="M214" t="s">
        <v>56</v>
      </c>
      <c r="N214">
        <f>+N213</f>
        <v>3.91</v>
      </c>
      <c r="O214" s="2">
        <v>1543.99</v>
      </c>
      <c r="P214" s="2">
        <f t="shared" ref="P214:P219" si="9">+N214*O214</f>
        <v>6037.0009</v>
      </c>
      <c r="R214" s="47">
        <f>+S214*9</f>
        <v>1350</v>
      </c>
      <c r="S214" s="47">
        <f>+T214*T212</f>
        <v>150</v>
      </c>
      <c r="T214" s="47">
        <v>15</v>
      </c>
      <c r="U214" s="47" t="s">
        <v>1255</v>
      </c>
      <c r="V214" s="45" t="s">
        <v>1256</v>
      </c>
    </row>
    <row r="215" spans="2:22" x14ac:dyDescent="0.25">
      <c r="B215" t="s">
        <v>193</v>
      </c>
      <c r="C215" t="s">
        <v>194</v>
      </c>
      <c r="E215" t="s">
        <v>88</v>
      </c>
      <c r="F215">
        <v>0.26300000000000001</v>
      </c>
      <c r="G215" s="2">
        <v>12500</v>
      </c>
      <c r="H215" s="2">
        <v>3281.25</v>
      </c>
      <c r="J215" t="s">
        <v>193</v>
      </c>
      <c r="K215" t="s">
        <v>194</v>
      </c>
      <c r="M215" t="s">
        <v>88</v>
      </c>
      <c r="N215">
        <v>0.26300000000000001</v>
      </c>
      <c r="O215" s="2">
        <v>12500</v>
      </c>
      <c r="P215" s="2">
        <f t="shared" si="9"/>
        <v>3287.5</v>
      </c>
      <c r="R215" s="47">
        <f>+R214/F207</f>
        <v>3.9130434782608696</v>
      </c>
      <c r="S215" s="47" t="s">
        <v>1257</v>
      </c>
      <c r="T215" s="47"/>
      <c r="U215" s="47"/>
    </row>
    <row r="216" spans="2:22" x14ac:dyDescent="0.25">
      <c r="B216" t="s">
        <v>195</v>
      </c>
      <c r="C216" t="s">
        <v>196</v>
      </c>
      <c r="E216" t="s">
        <v>88</v>
      </c>
      <c r="F216">
        <v>1</v>
      </c>
      <c r="G216" s="2">
        <v>200</v>
      </c>
      <c r="H216" s="2">
        <v>200</v>
      </c>
      <c r="J216" t="s">
        <v>195</v>
      </c>
      <c r="K216" t="s">
        <v>196</v>
      </c>
      <c r="M216" t="s">
        <v>88</v>
      </c>
      <c r="N216">
        <v>1</v>
      </c>
      <c r="O216" s="2">
        <v>200</v>
      </c>
      <c r="P216" s="2">
        <f t="shared" si="9"/>
        <v>200</v>
      </c>
    </row>
    <row r="217" spans="2:22" x14ac:dyDescent="0.25">
      <c r="B217" t="s">
        <v>197</v>
      </c>
      <c r="C217" t="s">
        <v>198</v>
      </c>
      <c r="E217" t="s">
        <v>79</v>
      </c>
      <c r="F217">
        <v>4</v>
      </c>
      <c r="G217" s="2">
        <v>60</v>
      </c>
      <c r="H217" s="2">
        <v>240</v>
      </c>
      <c r="J217" t="s">
        <v>197</v>
      </c>
      <c r="K217" t="s">
        <v>198</v>
      </c>
      <c r="M217" t="s">
        <v>79</v>
      </c>
      <c r="N217">
        <v>4</v>
      </c>
      <c r="O217" s="2">
        <v>60</v>
      </c>
      <c r="P217" s="2">
        <f t="shared" si="9"/>
        <v>240</v>
      </c>
    </row>
    <row r="218" spans="2:22" x14ac:dyDescent="0.25">
      <c r="B218" t="s">
        <v>199</v>
      </c>
      <c r="C218" t="s">
        <v>200</v>
      </c>
      <c r="E218" t="s">
        <v>65</v>
      </c>
      <c r="F218">
        <v>0.05</v>
      </c>
      <c r="G218" s="2">
        <v>1200</v>
      </c>
      <c r="H218" s="2">
        <v>60</v>
      </c>
      <c r="J218" t="s">
        <v>199</v>
      </c>
      <c r="K218" t="s">
        <v>200</v>
      </c>
      <c r="M218" t="s">
        <v>65</v>
      </c>
      <c r="N218">
        <v>0.05</v>
      </c>
      <c r="O218" s="2">
        <v>1200</v>
      </c>
      <c r="P218" s="2">
        <f t="shared" si="9"/>
        <v>60</v>
      </c>
    </row>
    <row r="219" spans="2:22" x14ac:dyDescent="0.25">
      <c r="B219" t="s">
        <v>201</v>
      </c>
      <c r="C219" t="s">
        <v>202</v>
      </c>
      <c r="E219" t="s">
        <v>76</v>
      </c>
      <c r="F219">
        <v>1E-3</v>
      </c>
      <c r="G219" s="2">
        <v>390000</v>
      </c>
      <c r="H219" s="2">
        <v>338.14</v>
      </c>
      <c r="J219" t="s">
        <v>201</v>
      </c>
      <c r="K219" t="s">
        <v>202</v>
      </c>
      <c r="M219" t="s">
        <v>76</v>
      </c>
      <c r="N219">
        <v>1E-3</v>
      </c>
      <c r="O219" s="2">
        <v>390000</v>
      </c>
      <c r="P219" s="2">
        <f t="shared" si="9"/>
        <v>390</v>
      </c>
    </row>
    <row r="220" spans="2:22" x14ac:dyDescent="0.25">
      <c r="G220" s="2"/>
      <c r="H220" s="2"/>
      <c r="O220" s="2"/>
      <c r="P220" s="2"/>
    </row>
    <row r="221" spans="2:22" x14ac:dyDescent="0.25">
      <c r="B221" s="3"/>
      <c r="C221" s="3"/>
      <c r="D221" s="3"/>
      <c r="E221" s="5" t="s">
        <v>31</v>
      </c>
      <c r="F221" s="3"/>
      <c r="G221" s="4"/>
      <c r="H221" s="4">
        <v>3781.25</v>
      </c>
      <c r="J221" s="3"/>
      <c r="K221" s="3"/>
      <c r="L221" s="3"/>
      <c r="M221" s="5" t="s">
        <v>31</v>
      </c>
      <c r="N221" s="3"/>
      <c r="O221" s="4"/>
      <c r="P221" s="4">
        <f>+P215+P216+P217+P218</f>
        <v>3787.5</v>
      </c>
    </row>
    <row r="222" spans="2:22" x14ac:dyDescent="0.25">
      <c r="B222" s="3"/>
      <c r="C222" s="3"/>
      <c r="D222" s="3"/>
      <c r="E222" s="5" t="s">
        <v>32</v>
      </c>
      <c r="F222" s="3"/>
      <c r="G222" s="4"/>
      <c r="H222" s="4">
        <v>13545</v>
      </c>
      <c r="J222" s="3"/>
      <c r="K222" s="3"/>
      <c r="L222" s="3"/>
      <c r="M222" s="5" t="s">
        <v>32</v>
      </c>
      <c r="N222" s="3"/>
      <c r="O222" s="4"/>
      <c r="P222" s="4">
        <f>+P213</f>
        <v>21184.38</v>
      </c>
    </row>
    <row r="223" spans="2:22" x14ac:dyDescent="0.25">
      <c r="B223" s="3"/>
      <c r="C223" s="3"/>
      <c r="D223" s="3"/>
      <c r="E223" s="5" t="s">
        <v>33</v>
      </c>
      <c r="F223" s="3"/>
      <c r="G223" s="4"/>
      <c r="H223" s="4">
        <v>3859.98</v>
      </c>
      <c r="J223" s="3"/>
      <c r="K223" s="3"/>
      <c r="L223" s="3"/>
      <c r="M223" s="5" t="s">
        <v>33</v>
      </c>
      <c r="N223" s="3"/>
      <c r="O223" s="4"/>
      <c r="P223" s="4">
        <f>+P214</f>
        <v>6037.0009</v>
      </c>
    </row>
    <row r="224" spans="2:22" x14ac:dyDescent="0.25">
      <c r="B224" s="3"/>
      <c r="C224" s="3"/>
      <c r="D224" s="3"/>
      <c r="E224" s="5" t="s">
        <v>34</v>
      </c>
      <c r="F224" s="3"/>
      <c r="G224" s="4"/>
      <c r="H224" s="4">
        <v>338.14</v>
      </c>
      <c r="J224" s="3"/>
      <c r="K224" s="3"/>
      <c r="L224" s="3"/>
      <c r="M224" s="5" t="s">
        <v>34</v>
      </c>
      <c r="N224" s="3"/>
      <c r="O224" s="4"/>
      <c r="P224" s="4">
        <f>+P219</f>
        <v>390</v>
      </c>
    </row>
    <row r="225" spans="2:22" x14ac:dyDescent="0.25">
      <c r="G225" s="2"/>
      <c r="H225" s="2"/>
      <c r="O225" s="2"/>
      <c r="P225" s="2"/>
    </row>
    <row r="226" spans="2:22" x14ac:dyDescent="0.25">
      <c r="B226" s="3"/>
      <c r="C226" s="5"/>
      <c r="D226" s="5"/>
      <c r="E226" s="5" t="s">
        <v>35</v>
      </c>
      <c r="F226" s="3"/>
      <c r="G226" s="4"/>
      <c r="H226" s="4">
        <v>21524.37</v>
      </c>
      <c r="J226" s="3"/>
      <c r="K226" s="5"/>
      <c r="L226" s="5"/>
      <c r="M226" s="5" t="s">
        <v>35</v>
      </c>
      <c r="N226" s="3"/>
      <c r="O226" s="4"/>
      <c r="P226" s="4">
        <f>SUM(P221:P225)</f>
        <v>31398.8809</v>
      </c>
    </row>
    <row r="227" spans="2:22" x14ac:dyDescent="0.25">
      <c r="B227" s="3"/>
      <c r="C227" s="5"/>
      <c r="D227" s="5"/>
      <c r="E227" s="5" t="s">
        <v>36</v>
      </c>
      <c r="F227" s="3"/>
      <c r="G227" s="4"/>
      <c r="H227" s="4">
        <v>7425907.6500000004</v>
      </c>
      <c r="J227" s="3"/>
      <c r="K227" s="5"/>
      <c r="L227" s="5"/>
      <c r="M227" s="5" t="s">
        <v>36</v>
      </c>
      <c r="N227" s="3"/>
      <c r="O227" s="4"/>
      <c r="P227" s="4">
        <f>+P226*N207</f>
        <v>10832613.910499999</v>
      </c>
    </row>
    <row r="229" spans="2:22" x14ac:dyDescent="0.25">
      <c r="B229" s="6" t="s">
        <v>205</v>
      </c>
      <c r="C229" s="6" t="s">
        <v>206</v>
      </c>
      <c r="D229" s="6"/>
      <c r="E229" s="6" t="s">
        <v>88</v>
      </c>
      <c r="F229" s="7">
        <v>72</v>
      </c>
      <c r="G229" s="7"/>
      <c r="H229" s="7"/>
      <c r="J229" s="6" t="s">
        <v>1273</v>
      </c>
      <c r="K229" s="6" t="s">
        <v>206</v>
      </c>
      <c r="L229" s="6"/>
      <c r="M229" s="6" t="s">
        <v>88</v>
      </c>
      <c r="N229" s="7">
        <v>72</v>
      </c>
      <c r="O229" s="7"/>
      <c r="P229" s="7"/>
    </row>
    <row r="230" spans="2:22" x14ac:dyDescent="0.25">
      <c r="G230" s="2"/>
      <c r="H230" s="2"/>
      <c r="O230" s="2"/>
      <c r="P230" s="2"/>
    </row>
    <row r="231" spans="2:22" x14ac:dyDescent="0.25">
      <c r="B231" s="3"/>
      <c r="C231" s="3"/>
      <c r="D231" s="3"/>
      <c r="E231" s="3"/>
      <c r="F231" s="3"/>
      <c r="G231" s="4"/>
      <c r="H231" s="4"/>
      <c r="J231" s="3"/>
      <c r="K231" s="3"/>
      <c r="L231" s="3"/>
      <c r="M231" s="3"/>
      <c r="N231" s="3"/>
      <c r="O231" s="4"/>
      <c r="P231" s="4"/>
    </row>
    <row r="232" spans="2:22" x14ac:dyDescent="0.25">
      <c r="B232" s="12" t="s">
        <v>5</v>
      </c>
      <c r="C232" s="12" t="s">
        <v>6</v>
      </c>
      <c r="D232" s="12"/>
      <c r="E232" s="8" t="s">
        <v>7</v>
      </c>
      <c r="F232" s="8" t="s">
        <v>8</v>
      </c>
      <c r="G232" s="9" t="s">
        <v>4</v>
      </c>
      <c r="H232" s="9" t="s">
        <v>1205</v>
      </c>
      <c r="J232" s="12" t="s">
        <v>5</v>
      </c>
      <c r="K232" s="12" t="s">
        <v>6</v>
      </c>
      <c r="L232" s="12"/>
      <c r="M232" s="8" t="s">
        <v>7</v>
      </c>
      <c r="N232" s="8" t="s">
        <v>8</v>
      </c>
      <c r="O232" s="9" t="s">
        <v>4</v>
      </c>
      <c r="P232" s="9" t="s">
        <v>1205</v>
      </c>
    </row>
    <row r="233" spans="2:22" x14ac:dyDescent="0.25">
      <c r="B233" s="8"/>
      <c r="C233" s="8"/>
      <c r="D233" s="8"/>
      <c r="E233" s="8"/>
      <c r="F233" s="8"/>
      <c r="G233" s="8" t="s">
        <v>9</v>
      </c>
      <c r="H233" s="8" t="s">
        <v>9</v>
      </c>
      <c r="J233" s="8"/>
      <c r="K233" s="8"/>
      <c r="L233" s="8"/>
      <c r="M233" s="8"/>
      <c r="N233" s="8"/>
      <c r="O233" s="8" t="s">
        <v>9</v>
      </c>
      <c r="P233" s="8" t="s">
        <v>9</v>
      </c>
    </row>
    <row r="234" spans="2:22" x14ac:dyDescent="0.25">
      <c r="G234" s="2"/>
      <c r="H234" s="2"/>
      <c r="O234" s="2"/>
      <c r="P234" s="2"/>
      <c r="R234" s="46"/>
      <c r="S234" s="46"/>
      <c r="T234" s="46">
        <v>6</v>
      </c>
      <c r="U234" s="46" t="s">
        <v>1253</v>
      </c>
      <c r="V234" s="45" t="s">
        <v>1254</v>
      </c>
    </row>
    <row r="235" spans="2:22" x14ac:dyDescent="0.25">
      <c r="B235" t="s">
        <v>192</v>
      </c>
      <c r="C235" t="s">
        <v>191</v>
      </c>
      <c r="E235" t="s">
        <v>14</v>
      </c>
      <c r="F235">
        <v>2.5</v>
      </c>
      <c r="G235" s="2">
        <v>5418</v>
      </c>
      <c r="H235" s="2">
        <v>13545</v>
      </c>
      <c r="J235" t="s">
        <v>192</v>
      </c>
      <c r="K235" t="s">
        <v>191</v>
      </c>
      <c r="M235" t="s">
        <v>14</v>
      </c>
      <c r="N235" s="48">
        <f>+R237</f>
        <v>3.75</v>
      </c>
      <c r="O235" s="2">
        <v>5418</v>
      </c>
      <c r="P235" s="2">
        <f>+N235*O235</f>
        <v>20317.5</v>
      </c>
      <c r="R235" s="46">
        <f>+F235*N229</f>
        <v>180</v>
      </c>
      <c r="S235" s="46">
        <f>+R235/9</f>
        <v>20</v>
      </c>
      <c r="T235" s="46">
        <f>+S235/T234</f>
        <v>3.3333333333333335</v>
      </c>
      <c r="U235" s="46" t="s">
        <v>1255</v>
      </c>
    </row>
    <row r="236" spans="2:22" x14ac:dyDescent="0.25">
      <c r="B236" t="s">
        <v>54</v>
      </c>
      <c r="C236" t="s">
        <v>55</v>
      </c>
      <c r="E236" t="s">
        <v>56</v>
      </c>
      <c r="F236">
        <v>2.5</v>
      </c>
      <c r="G236" s="2">
        <v>1543.99</v>
      </c>
      <c r="H236" s="2">
        <v>3859.98</v>
      </c>
      <c r="J236" t="s">
        <v>54</v>
      </c>
      <c r="K236" t="s">
        <v>55</v>
      </c>
      <c r="M236" t="s">
        <v>56</v>
      </c>
      <c r="N236" s="48">
        <f>+N235</f>
        <v>3.75</v>
      </c>
      <c r="O236" s="2">
        <v>1543.99</v>
      </c>
      <c r="P236" s="2">
        <f t="shared" ref="P236:P241" si="10">+N236*O236</f>
        <v>5789.9624999999996</v>
      </c>
      <c r="R236" s="47">
        <f>+S236*9</f>
        <v>270</v>
      </c>
      <c r="S236" s="47">
        <f>+T236*T234</f>
        <v>30</v>
      </c>
      <c r="T236" s="47">
        <v>5</v>
      </c>
      <c r="U236" s="47" t="s">
        <v>1255</v>
      </c>
      <c r="V236" s="45" t="s">
        <v>1256</v>
      </c>
    </row>
    <row r="237" spans="2:22" x14ac:dyDescent="0.25">
      <c r="B237" t="s">
        <v>193</v>
      </c>
      <c r="C237" t="s">
        <v>194</v>
      </c>
      <c r="E237" t="s">
        <v>88</v>
      </c>
      <c r="F237">
        <v>0.26300000000000001</v>
      </c>
      <c r="G237" s="2">
        <v>12500</v>
      </c>
      <c r="H237" s="2">
        <v>3281.25</v>
      </c>
      <c r="J237" t="s">
        <v>193</v>
      </c>
      <c r="K237" t="s">
        <v>194</v>
      </c>
      <c r="M237" t="s">
        <v>88</v>
      </c>
      <c r="N237">
        <v>0.26300000000000001</v>
      </c>
      <c r="O237" s="2">
        <v>12500</v>
      </c>
      <c r="P237" s="2">
        <f t="shared" si="10"/>
        <v>3287.5</v>
      </c>
      <c r="R237" s="47">
        <f>+R236/F229</f>
        <v>3.75</v>
      </c>
      <c r="S237" s="47" t="s">
        <v>1257</v>
      </c>
      <c r="T237" s="47"/>
      <c r="U237" s="47"/>
    </row>
    <row r="238" spans="2:22" x14ac:dyDescent="0.25">
      <c r="B238" t="s">
        <v>195</v>
      </c>
      <c r="C238" t="s">
        <v>196</v>
      </c>
      <c r="E238" t="s">
        <v>88</v>
      </c>
      <c r="F238">
        <v>1</v>
      </c>
      <c r="G238" s="2">
        <v>200</v>
      </c>
      <c r="H238" s="2">
        <v>200</v>
      </c>
      <c r="J238" t="s">
        <v>195</v>
      </c>
      <c r="K238" t="s">
        <v>196</v>
      </c>
      <c r="M238" t="s">
        <v>88</v>
      </c>
      <c r="N238">
        <v>1</v>
      </c>
      <c r="O238" s="2">
        <v>200</v>
      </c>
      <c r="P238" s="2">
        <f t="shared" si="10"/>
        <v>200</v>
      </c>
    </row>
    <row r="239" spans="2:22" x14ac:dyDescent="0.25">
      <c r="B239" t="s">
        <v>197</v>
      </c>
      <c r="C239" t="s">
        <v>198</v>
      </c>
      <c r="E239" t="s">
        <v>79</v>
      </c>
      <c r="F239">
        <v>4</v>
      </c>
      <c r="G239" s="2">
        <v>60</v>
      </c>
      <c r="H239" s="2">
        <v>240</v>
      </c>
      <c r="J239" t="s">
        <v>197</v>
      </c>
      <c r="K239" t="s">
        <v>198</v>
      </c>
      <c r="M239" t="s">
        <v>79</v>
      </c>
      <c r="N239">
        <v>4</v>
      </c>
      <c r="O239" s="2">
        <v>60</v>
      </c>
      <c r="P239" s="2">
        <f t="shared" si="10"/>
        <v>240</v>
      </c>
    </row>
    <row r="240" spans="2:22" x14ac:dyDescent="0.25">
      <c r="B240" t="s">
        <v>199</v>
      </c>
      <c r="C240" t="s">
        <v>200</v>
      </c>
      <c r="E240" t="s">
        <v>65</v>
      </c>
      <c r="F240">
        <v>0.05</v>
      </c>
      <c r="G240" s="2">
        <v>1200</v>
      </c>
      <c r="H240" s="2">
        <v>60</v>
      </c>
      <c r="J240" t="s">
        <v>199</v>
      </c>
      <c r="K240" t="s">
        <v>200</v>
      </c>
      <c r="M240" t="s">
        <v>65</v>
      </c>
      <c r="N240">
        <v>0.05</v>
      </c>
      <c r="O240" s="2">
        <v>1200</v>
      </c>
      <c r="P240" s="2">
        <f t="shared" si="10"/>
        <v>60</v>
      </c>
    </row>
    <row r="241" spans="2:22" x14ac:dyDescent="0.25">
      <c r="B241" t="s">
        <v>201</v>
      </c>
      <c r="C241" t="s">
        <v>202</v>
      </c>
      <c r="E241" t="s">
        <v>76</v>
      </c>
      <c r="F241">
        <v>1E-3</v>
      </c>
      <c r="G241" s="2">
        <v>390000</v>
      </c>
      <c r="H241" s="2">
        <v>338.14</v>
      </c>
      <c r="J241" t="s">
        <v>201</v>
      </c>
      <c r="K241" t="s">
        <v>202</v>
      </c>
      <c r="M241" t="s">
        <v>76</v>
      </c>
      <c r="N241">
        <v>1E-3</v>
      </c>
      <c r="O241" s="2">
        <v>390000</v>
      </c>
      <c r="P241" s="2">
        <f t="shared" si="10"/>
        <v>390</v>
      </c>
    </row>
    <row r="242" spans="2:22" x14ac:dyDescent="0.25">
      <c r="G242" s="2"/>
      <c r="H242" s="2"/>
      <c r="O242" s="2"/>
      <c r="P242" s="2"/>
    </row>
    <row r="243" spans="2:22" x14ac:dyDescent="0.25">
      <c r="B243" s="3"/>
      <c r="C243" s="3"/>
      <c r="D243" s="3"/>
      <c r="E243" s="5" t="s">
        <v>31</v>
      </c>
      <c r="F243" s="3"/>
      <c r="G243" s="4"/>
      <c r="H243" s="4">
        <v>3781.25</v>
      </c>
      <c r="J243" s="3"/>
      <c r="K243" s="3"/>
      <c r="L243" s="3"/>
      <c r="M243" s="5" t="s">
        <v>31</v>
      </c>
      <c r="N243" s="3"/>
      <c r="O243" s="4"/>
      <c r="P243" s="4">
        <f>+P239+P240+P237+P238</f>
        <v>3787.5</v>
      </c>
    </row>
    <row r="244" spans="2:22" x14ac:dyDescent="0.25">
      <c r="B244" s="3"/>
      <c r="C244" s="3"/>
      <c r="D244" s="3"/>
      <c r="E244" s="5" t="s">
        <v>32</v>
      </c>
      <c r="F244" s="3"/>
      <c r="G244" s="4"/>
      <c r="H244" s="4">
        <v>13545</v>
      </c>
      <c r="J244" s="3"/>
      <c r="K244" s="3"/>
      <c r="L244" s="3"/>
      <c r="M244" s="5" t="s">
        <v>32</v>
      </c>
      <c r="N244" s="3"/>
      <c r="O244" s="4"/>
      <c r="P244" s="4">
        <f>+P235</f>
        <v>20317.5</v>
      </c>
    </row>
    <row r="245" spans="2:22" x14ac:dyDescent="0.25">
      <c r="B245" s="3"/>
      <c r="C245" s="3"/>
      <c r="D245" s="3"/>
      <c r="E245" s="5" t="s">
        <v>33</v>
      </c>
      <c r="F245" s="3"/>
      <c r="G245" s="4"/>
      <c r="H245" s="4">
        <v>3859.98</v>
      </c>
      <c r="J245" s="3"/>
      <c r="K245" s="3"/>
      <c r="L245" s="3"/>
      <c r="M245" s="5" t="s">
        <v>33</v>
      </c>
      <c r="N245" s="3"/>
      <c r="O245" s="4"/>
      <c r="P245" s="4">
        <f>+P236</f>
        <v>5789.9624999999996</v>
      </c>
    </row>
    <row r="246" spans="2:22" x14ac:dyDescent="0.25">
      <c r="B246" s="3"/>
      <c r="C246" s="3"/>
      <c r="D246" s="3"/>
      <c r="E246" s="5" t="s">
        <v>34</v>
      </c>
      <c r="F246" s="3"/>
      <c r="G246" s="4"/>
      <c r="H246" s="4">
        <v>338.14</v>
      </c>
      <c r="J246" s="3"/>
      <c r="K246" s="3"/>
      <c r="L246" s="3"/>
      <c r="M246" s="5" t="s">
        <v>34</v>
      </c>
      <c r="N246" s="3"/>
      <c r="O246" s="4"/>
      <c r="P246" s="4">
        <f>+P241</f>
        <v>390</v>
      </c>
    </row>
    <row r="247" spans="2:22" x14ac:dyDescent="0.25">
      <c r="G247" s="2"/>
      <c r="H247" s="2"/>
      <c r="O247" s="2"/>
      <c r="P247" s="2"/>
    </row>
    <row r="248" spans="2:22" x14ac:dyDescent="0.25">
      <c r="B248" s="3"/>
      <c r="C248" s="5"/>
      <c r="D248" s="5"/>
      <c r="E248" s="5" t="s">
        <v>35</v>
      </c>
      <c r="F248" s="3"/>
      <c r="G248" s="4"/>
      <c r="H248" s="4">
        <v>21524.37</v>
      </c>
      <c r="J248" s="3"/>
      <c r="K248" s="5"/>
      <c r="L248" s="5"/>
      <c r="M248" s="5" t="s">
        <v>35</v>
      </c>
      <c r="N248" s="3"/>
      <c r="O248" s="4"/>
      <c r="P248" s="4">
        <f>SUM(P243:P247)</f>
        <v>30284.962500000001</v>
      </c>
    </row>
    <row r="249" spans="2:22" x14ac:dyDescent="0.25">
      <c r="B249" s="3"/>
      <c r="C249" s="5"/>
      <c r="D249" s="5"/>
      <c r="E249" s="5" t="s">
        <v>36</v>
      </c>
      <c r="F249" s="3"/>
      <c r="G249" s="4"/>
      <c r="H249" s="4">
        <v>1549754.64</v>
      </c>
      <c r="J249" s="3"/>
      <c r="K249" s="5"/>
      <c r="L249" s="5"/>
      <c r="M249" s="5" t="s">
        <v>36</v>
      </c>
      <c r="N249" s="3"/>
      <c r="O249" s="4"/>
      <c r="P249" s="4">
        <v>1549754.64</v>
      </c>
    </row>
    <row r="251" spans="2:22" x14ac:dyDescent="0.25">
      <c r="B251" s="6" t="s">
        <v>207</v>
      </c>
      <c r="C251" s="6" t="s">
        <v>208</v>
      </c>
      <c r="D251" s="6"/>
      <c r="E251" s="6" t="s">
        <v>88</v>
      </c>
      <c r="F251" s="7">
        <v>81</v>
      </c>
      <c r="G251" s="7"/>
      <c r="H251" s="7"/>
      <c r="J251" s="6" t="s">
        <v>1274</v>
      </c>
      <c r="K251" s="6" t="s">
        <v>208</v>
      </c>
      <c r="L251" s="6"/>
      <c r="M251" s="6" t="s">
        <v>88</v>
      </c>
      <c r="N251" s="7">
        <v>81</v>
      </c>
      <c r="O251" s="7"/>
      <c r="P251" s="7"/>
    </row>
    <row r="252" spans="2:22" x14ac:dyDescent="0.25">
      <c r="G252" s="2"/>
      <c r="H252" s="2"/>
      <c r="O252" s="2"/>
      <c r="P252" s="2"/>
    </row>
    <row r="253" spans="2:22" x14ac:dyDescent="0.25">
      <c r="B253" s="3"/>
      <c r="C253" s="3"/>
      <c r="D253" s="3"/>
      <c r="E253" s="3"/>
      <c r="F253" s="3"/>
      <c r="G253" s="4"/>
      <c r="H253" s="4"/>
      <c r="J253" s="3"/>
      <c r="K253" s="3"/>
      <c r="L253" s="3"/>
      <c r="M253" s="3"/>
      <c r="N253" s="3"/>
      <c r="O253" s="4"/>
      <c r="P253" s="4"/>
    </row>
    <row r="254" spans="2:22" x14ac:dyDescent="0.25">
      <c r="B254" s="12" t="s">
        <v>5</v>
      </c>
      <c r="C254" s="12" t="s">
        <v>6</v>
      </c>
      <c r="D254" s="12"/>
      <c r="E254" s="8" t="s">
        <v>7</v>
      </c>
      <c r="F254" s="8" t="s">
        <v>8</v>
      </c>
      <c r="G254" s="9" t="s">
        <v>4</v>
      </c>
      <c r="H254" s="9" t="s">
        <v>1205</v>
      </c>
      <c r="J254" s="12" t="s">
        <v>5</v>
      </c>
      <c r="K254" s="12" t="s">
        <v>6</v>
      </c>
      <c r="L254" s="12"/>
      <c r="M254" s="8" t="s">
        <v>7</v>
      </c>
      <c r="N254" s="8" t="s">
        <v>8</v>
      </c>
      <c r="O254" s="9" t="s">
        <v>4</v>
      </c>
      <c r="P254" s="9" t="s">
        <v>1205</v>
      </c>
    </row>
    <row r="255" spans="2:22" x14ac:dyDescent="0.25">
      <c r="B255" s="8"/>
      <c r="C255" s="8"/>
      <c r="D255" s="8"/>
      <c r="E255" s="8"/>
      <c r="F255" s="8"/>
      <c r="G255" s="8" t="s">
        <v>9</v>
      </c>
      <c r="H255" s="8" t="s">
        <v>9</v>
      </c>
      <c r="J255" s="8"/>
      <c r="K255" s="8"/>
      <c r="L255" s="8"/>
      <c r="M255" s="8"/>
      <c r="N255" s="8"/>
      <c r="O255" s="8" t="s">
        <v>9</v>
      </c>
      <c r="P255" s="8" t="s">
        <v>9</v>
      </c>
    </row>
    <row r="256" spans="2:22" x14ac:dyDescent="0.25">
      <c r="G256" s="2"/>
      <c r="H256" s="2"/>
      <c r="O256" s="2"/>
      <c r="P256" s="2"/>
      <c r="R256" s="46"/>
      <c r="S256" s="46"/>
      <c r="T256" s="46">
        <v>8</v>
      </c>
      <c r="U256" s="46" t="s">
        <v>1253</v>
      </c>
      <c r="V256" s="45" t="s">
        <v>1254</v>
      </c>
    </row>
    <row r="257" spans="2:22" x14ac:dyDescent="0.25">
      <c r="B257" t="s">
        <v>192</v>
      </c>
      <c r="C257" t="s">
        <v>191</v>
      </c>
      <c r="E257" t="s">
        <v>14</v>
      </c>
      <c r="F257">
        <v>2.5</v>
      </c>
      <c r="G257" s="2">
        <v>5418</v>
      </c>
      <c r="H257" s="2">
        <v>13545</v>
      </c>
      <c r="J257" t="s">
        <v>192</v>
      </c>
      <c r="K257" t="s">
        <v>191</v>
      </c>
      <c r="M257" t="s">
        <v>14</v>
      </c>
      <c r="N257" s="48">
        <f>+R259</f>
        <v>3.5555555555555554</v>
      </c>
      <c r="O257" s="2">
        <v>5418</v>
      </c>
      <c r="P257" s="2">
        <f>+N257*O257</f>
        <v>19264</v>
      </c>
      <c r="R257" s="46">
        <f>+F257*N251</f>
        <v>202.5</v>
      </c>
      <c r="S257" s="46">
        <f>+R257/9</f>
        <v>22.5</v>
      </c>
      <c r="T257" s="46">
        <f>+S257/T256</f>
        <v>2.8125</v>
      </c>
      <c r="U257" s="46" t="s">
        <v>1255</v>
      </c>
    </row>
    <row r="258" spans="2:22" x14ac:dyDescent="0.25">
      <c r="B258" t="s">
        <v>54</v>
      </c>
      <c r="C258" t="s">
        <v>55</v>
      </c>
      <c r="E258" t="s">
        <v>56</v>
      </c>
      <c r="F258">
        <v>2.5</v>
      </c>
      <c r="G258" s="2">
        <v>1543.99</v>
      </c>
      <c r="H258" s="2">
        <v>3859.98</v>
      </c>
      <c r="J258" t="s">
        <v>54</v>
      </c>
      <c r="K258" t="s">
        <v>55</v>
      </c>
      <c r="M258" t="s">
        <v>56</v>
      </c>
      <c r="N258" s="48">
        <f>+N257</f>
        <v>3.5555555555555554</v>
      </c>
      <c r="O258" s="2">
        <v>1543.99</v>
      </c>
      <c r="P258" s="2">
        <f t="shared" ref="P258:P263" si="11">+N258*O258</f>
        <v>5489.7422222222222</v>
      </c>
      <c r="R258" s="47">
        <f>+S258*9</f>
        <v>288</v>
      </c>
      <c r="S258" s="47">
        <f>+T258*T256</f>
        <v>32</v>
      </c>
      <c r="T258" s="47">
        <v>4</v>
      </c>
      <c r="U258" s="47" t="s">
        <v>1255</v>
      </c>
      <c r="V258" s="45" t="s">
        <v>1256</v>
      </c>
    </row>
    <row r="259" spans="2:22" x14ac:dyDescent="0.25">
      <c r="B259" t="s">
        <v>193</v>
      </c>
      <c r="C259" t="s">
        <v>194</v>
      </c>
      <c r="E259" t="s">
        <v>88</v>
      </c>
      <c r="F259">
        <v>0.26300000000000001</v>
      </c>
      <c r="G259" s="2">
        <v>12500</v>
      </c>
      <c r="H259" s="2">
        <v>3281.25</v>
      </c>
      <c r="J259" t="s">
        <v>193</v>
      </c>
      <c r="K259" t="s">
        <v>194</v>
      </c>
      <c r="M259" t="s">
        <v>88</v>
      </c>
      <c r="N259">
        <v>0.26300000000000001</v>
      </c>
      <c r="O259" s="2">
        <v>12500</v>
      </c>
      <c r="P259" s="2">
        <f t="shared" si="11"/>
        <v>3287.5</v>
      </c>
      <c r="R259" s="47">
        <f>+R258/F251</f>
        <v>3.5555555555555554</v>
      </c>
      <c r="S259" s="47" t="s">
        <v>1257</v>
      </c>
      <c r="T259" s="47"/>
      <c r="U259" s="47"/>
    </row>
    <row r="260" spans="2:22" x14ac:dyDescent="0.25">
      <c r="B260" t="s">
        <v>195</v>
      </c>
      <c r="C260" t="s">
        <v>196</v>
      </c>
      <c r="E260" t="s">
        <v>88</v>
      </c>
      <c r="F260">
        <v>1</v>
      </c>
      <c r="G260" s="2">
        <v>200</v>
      </c>
      <c r="H260" s="2">
        <v>200</v>
      </c>
      <c r="J260" t="s">
        <v>195</v>
      </c>
      <c r="K260" t="s">
        <v>196</v>
      </c>
      <c r="M260" t="s">
        <v>88</v>
      </c>
      <c r="N260">
        <v>1</v>
      </c>
      <c r="O260" s="2">
        <v>200</v>
      </c>
      <c r="P260" s="2">
        <f t="shared" si="11"/>
        <v>200</v>
      </c>
    </row>
    <row r="261" spans="2:22" x14ac:dyDescent="0.25">
      <c r="B261" t="s">
        <v>197</v>
      </c>
      <c r="C261" t="s">
        <v>198</v>
      </c>
      <c r="E261" t="s">
        <v>79</v>
      </c>
      <c r="F261">
        <v>4</v>
      </c>
      <c r="G261" s="2">
        <v>60</v>
      </c>
      <c r="H261" s="2">
        <v>240</v>
      </c>
      <c r="J261" t="s">
        <v>197</v>
      </c>
      <c r="K261" t="s">
        <v>198</v>
      </c>
      <c r="M261" t="s">
        <v>79</v>
      </c>
      <c r="N261">
        <v>4</v>
      </c>
      <c r="O261" s="2">
        <v>60</v>
      </c>
      <c r="P261" s="2">
        <f t="shared" si="11"/>
        <v>240</v>
      </c>
    </row>
    <row r="262" spans="2:22" x14ac:dyDescent="0.25">
      <c r="B262" t="s">
        <v>199</v>
      </c>
      <c r="C262" t="s">
        <v>200</v>
      </c>
      <c r="E262" t="s">
        <v>65</v>
      </c>
      <c r="F262">
        <v>0.05</v>
      </c>
      <c r="G262" s="2">
        <v>1200</v>
      </c>
      <c r="H262" s="2">
        <v>60</v>
      </c>
      <c r="J262" t="s">
        <v>199</v>
      </c>
      <c r="K262" t="s">
        <v>200</v>
      </c>
      <c r="M262" t="s">
        <v>65</v>
      </c>
      <c r="N262">
        <v>0.05</v>
      </c>
      <c r="O262" s="2">
        <v>1200</v>
      </c>
      <c r="P262" s="2">
        <f t="shared" si="11"/>
        <v>60</v>
      </c>
    </row>
    <row r="263" spans="2:22" x14ac:dyDescent="0.25">
      <c r="B263" t="s">
        <v>201</v>
      </c>
      <c r="C263" t="s">
        <v>202</v>
      </c>
      <c r="E263" t="s">
        <v>76</v>
      </c>
      <c r="F263">
        <v>1E-3</v>
      </c>
      <c r="G263" s="2">
        <v>390000</v>
      </c>
      <c r="H263" s="2">
        <v>338.14</v>
      </c>
      <c r="J263" t="s">
        <v>201</v>
      </c>
      <c r="K263" t="s">
        <v>202</v>
      </c>
      <c r="M263" t="s">
        <v>76</v>
      </c>
      <c r="N263">
        <v>1E-3</v>
      </c>
      <c r="O263" s="2">
        <v>390000</v>
      </c>
      <c r="P263" s="2">
        <f t="shared" si="11"/>
        <v>390</v>
      </c>
    </row>
    <row r="264" spans="2:22" x14ac:dyDescent="0.25">
      <c r="G264" s="2"/>
      <c r="H264" s="2"/>
      <c r="O264" s="2"/>
      <c r="P264" s="2"/>
    </row>
    <row r="265" spans="2:22" x14ac:dyDescent="0.25">
      <c r="B265" s="3"/>
      <c r="C265" s="3"/>
      <c r="D265" s="3"/>
      <c r="E265" s="5" t="s">
        <v>31</v>
      </c>
      <c r="F265" s="3"/>
      <c r="G265" s="4"/>
      <c r="H265" s="4">
        <v>3781.25</v>
      </c>
      <c r="J265" s="3"/>
      <c r="K265" s="3"/>
      <c r="L265" s="3"/>
      <c r="M265" s="5" t="s">
        <v>31</v>
      </c>
      <c r="N265" s="3"/>
      <c r="O265" s="4"/>
      <c r="P265" s="4">
        <f>+P259+P261+P262+P260</f>
        <v>3787.5</v>
      </c>
    </row>
    <row r="266" spans="2:22" x14ac:dyDescent="0.25">
      <c r="B266" s="3"/>
      <c r="C266" s="3"/>
      <c r="D266" s="3"/>
      <c r="E266" s="5" t="s">
        <v>32</v>
      </c>
      <c r="F266" s="3"/>
      <c r="G266" s="4"/>
      <c r="H266" s="4">
        <v>13545</v>
      </c>
      <c r="J266" s="3"/>
      <c r="K266" s="3"/>
      <c r="L266" s="3"/>
      <c r="M266" s="5" t="s">
        <v>32</v>
      </c>
      <c r="N266" s="3"/>
      <c r="O266" s="4"/>
      <c r="P266" s="4">
        <f>+P257</f>
        <v>19264</v>
      </c>
    </row>
    <row r="267" spans="2:22" x14ac:dyDescent="0.25">
      <c r="B267" s="3"/>
      <c r="C267" s="3"/>
      <c r="D267" s="3"/>
      <c r="E267" s="5" t="s">
        <v>33</v>
      </c>
      <c r="F267" s="3"/>
      <c r="G267" s="4"/>
      <c r="H267" s="4">
        <v>3859.98</v>
      </c>
      <c r="J267" s="3"/>
      <c r="K267" s="3"/>
      <c r="L267" s="3"/>
      <c r="M267" s="5" t="s">
        <v>33</v>
      </c>
      <c r="N267" s="3"/>
      <c r="O267" s="4"/>
      <c r="P267" s="4">
        <f>+P258</f>
        <v>5489.7422222222222</v>
      </c>
    </row>
    <row r="268" spans="2:22" x14ac:dyDescent="0.25">
      <c r="B268" s="3"/>
      <c r="C268" s="3"/>
      <c r="D268" s="3"/>
      <c r="E268" s="5" t="s">
        <v>34</v>
      </c>
      <c r="F268" s="3"/>
      <c r="G268" s="4"/>
      <c r="H268" s="4">
        <v>338.14</v>
      </c>
      <c r="J268" s="3"/>
      <c r="K268" s="3"/>
      <c r="L268" s="3"/>
      <c r="M268" s="5" t="s">
        <v>34</v>
      </c>
      <c r="N268" s="3"/>
      <c r="O268" s="4"/>
      <c r="P268" s="4">
        <f>+P263</f>
        <v>390</v>
      </c>
    </row>
    <row r="269" spans="2:22" x14ac:dyDescent="0.25">
      <c r="G269" s="2"/>
      <c r="H269" s="2"/>
      <c r="O269" s="2"/>
      <c r="P269" s="2"/>
    </row>
    <row r="270" spans="2:22" x14ac:dyDescent="0.25">
      <c r="B270" s="3"/>
      <c r="C270" s="5"/>
      <c r="D270" s="5"/>
      <c r="E270" s="5" t="s">
        <v>35</v>
      </c>
      <c r="F270" s="3"/>
      <c r="G270" s="4"/>
      <c r="H270" s="4">
        <v>21524.37</v>
      </c>
      <c r="J270" s="3"/>
      <c r="K270" s="5"/>
      <c r="L270" s="5"/>
      <c r="M270" s="5" t="s">
        <v>35</v>
      </c>
      <c r="N270" s="3"/>
      <c r="O270" s="4"/>
      <c r="P270" s="4">
        <f>SUM(P265:P269)</f>
        <v>28931.242222222223</v>
      </c>
    </row>
    <row r="271" spans="2:22" x14ac:dyDescent="0.25">
      <c r="B271" s="3"/>
      <c r="C271" s="5"/>
      <c r="D271" s="5"/>
      <c r="E271" s="5" t="s">
        <v>36</v>
      </c>
      <c r="F271" s="3"/>
      <c r="G271" s="4"/>
      <c r="H271" s="4">
        <v>1743473.97</v>
      </c>
      <c r="J271" s="3"/>
      <c r="K271" s="5"/>
      <c r="L271" s="5"/>
      <c r="M271" s="5" t="s">
        <v>36</v>
      </c>
      <c r="N271" s="3"/>
      <c r="O271" s="4"/>
      <c r="P271" s="4">
        <v>1743473.97</v>
      </c>
    </row>
    <row r="273" spans="2:22" x14ac:dyDescent="0.25">
      <c r="B273" s="6" t="s">
        <v>209</v>
      </c>
      <c r="C273" s="6" t="s">
        <v>210</v>
      </c>
      <c r="D273" s="6"/>
      <c r="E273" s="6" t="s">
        <v>88</v>
      </c>
      <c r="F273" s="7">
        <v>88</v>
      </c>
      <c r="G273" s="7"/>
      <c r="H273" s="7"/>
      <c r="J273" s="6" t="s">
        <v>1275</v>
      </c>
      <c r="K273" s="6" t="s">
        <v>210</v>
      </c>
      <c r="L273" s="6"/>
      <c r="M273" s="6" t="s">
        <v>88</v>
      </c>
      <c r="N273" s="7">
        <v>88</v>
      </c>
      <c r="O273" s="7"/>
      <c r="P273" s="7"/>
    </row>
    <row r="274" spans="2:22" x14ac:dyDescent="0.25">
      <c r="G274" s="2"/>
      <c r="H274" s="2"/>
      <c r="O274" s="2"/>
      <c r="P274" s="2"/>
    </row>
    <row r="275" spans="2:22" x14ac:dyDescent="0.25">
      <c r="B275" s="3"/>
      <c r="C275" s="3"/>
      <c r="D275" s="3"/>
      <c r="E275" s="3"/>
      <c r="F275" s="3"/>
      <c r="G275" s="4"/>
      <c r="H275" s="4"/>
      <c r="J275" s="3"/>
      <c r="K275" s="3"/>
      <c r="L275" s="3"/>
      <c r="M275" s="3"/>
      <c r="N275" s="3"/>
      <c r="O275" s="4"/>
      <c r="P275" s="4"/>
    </row>
    <row r="276" spans="2:22" x14ac:dyDescent="0.25">
      <c r="B276" s="12" t="s">
        <v>5</v>
      </c>
      <c r="C276" s="12" t="s">
        <v>6</v>
      </c>
      <c r="D276" s="12"/>
      <c r="E276" s="8" t="s">
        <v>7</v>
      </c>
      <c r="F276" s="8" t="s">
        <v>8</v>
      </c>
      <c r="G276" s="9" t="s">
        <v>4</v>
      </c>
      <c r="H276" s="9" t="s">
        <v>1205</v>
      </c>
      <c r="J276" s="12" t="s">
        <v>5</v>
      </c>
      <c r="K276" s="12" t="s">
        <v>6</v>
      </c>
      <c r="L276" s="12"/>
      <c r="M276" s="8" t="s">
        <v>7</v>
      </c>
      <c r="N276" s="8" t="s">
        <v>8</v>
      </c>
      <c r="O276" s="9" t="s">
        <v>4</v>
      </c>
      <c r="P276" s="9" t="s">
        <v>1205</v>
      </c>
    </row>
    <row r="277" spans="2:22" x14ac:dyDescent="0.25">
      <c r="B277" s="8"/>
      <c r="C277" s="8"/>
      <c r="D277" s="8"/>
      <c r="E277" s="8"/>
      <c r="F277" s="8"/>
      <c r="G277" s="8" t="s">
        <v>9</v>
      </c>
      <c r="H277" s="8" t="s">
        <v>9</v>
      </c>
      <c r="J277" s="8"/>
      <c r="K277" s="8"/>
      <c r="L277" s="8"/>
      <c r="M277" s="8"/>
      <c r="N277" s="8"/>
      <c r="O277" s="8" t="s">
        <v>9</v>
      </c>
      <c r="P277" s="8" t="s">
        <v>9</v>
      </c>
    </row>
    <row r="278" spans="2:22" x14ac:dyDescent="0.25">
      <c r="G278" s="2"/>
      <c r="H278" s="2"/>
      <c r="O278" s="2"/>
      <c r="P278" s="2"/>
      <c r="R278" s="46"/>
      <c r="S278" s="46"/>
      <c r="T278" s="46">
        <v>8</v>
      </c>
      <c r="U278" s="46" t="s">
        <v>1253</v>
      </c>
      <c r="V278" s="45" t="s">
        <v>1254</v>
      </c>
    </row>
    <row r="279" spans="2:22" x14ac:dyDescent="0.25">
      <c r="B279" t="s">
        <v>192</v>
      </c>
      <c r="C279" t="s">
        <v>191</v>
      </c>
      <c r="E279" t="s">
        <v>14</v>
      </c>
      <c r="F279">
        <v>2.5</v>
      </c>
      <c r="G279" s="2">
        <v>5418</v>
      </c>
      <c r="H279" s="2">
        <v>13545</v>
      </c>
      <c r="J279" t="s">
        <v>192</v>
      </c>
      <c r="K279" t="s">
        <v>191</v>
      </c>
      <c r="M279" t="s">
        <v>14</v>
      </c>
      <c r="N279" s="48">
        <f>+R281</f>
        <v>6.5454545454545459</v>
      </c>
      <c r="O279" s="2">
        <v>5418</v>
      </c>
      <c r="P279" s="2">
        <f>+N279*O279</f>
        <v>35463.272727272728</v>
      </c>
      <c r="R279" s="46">
        <f>+F279*N273</f>
        <v>220</v>
      </c>
      <c r="S279" s="46">
        <f>+R279/9</f>
        <v>24.444444444444443</v>
      </c>
      <c r="T279" s="46">
        <f>+S279/T278</f>
        <v>3.0555555555555554</v>
      </c>
      <c r="U279" s="46" t="s">
        <v>1255</v>
      </c>
    </row>
    <row r="280" spans="2:22" x14ac:dyDescent="0.25">
      <c r="B280" t="s">
        <v>54</v>
      </c>
      <c r="C280" t="s">
        <v>55</v>
      </c>
      <c r="E280" t="s">
        <v>56</v>
      </c>
      <c r="F280">
        <v>2.5</v>
      </c>
      <c r="G280" s="2">
        <v>1543.99</v>
      </c>
      <c r="H280" s="2">
        <v>3859.98</v>
      </c>
      <c r="J280" t="s">
        <v>54</v>
      </c>
      <c r="K280" t="s">
        <v>55</v>
      </c>
      <c r="M280" t="s">
        <v>56</v>
      </c>
      <c r="N280" s="48">
        <f>+N279</f>
        <v>6.5454545454545459</v>
      </c>
      <c r="O280" s="2">
        <v>1543.99</v>
      </c>
      <c r="P280" s="2">
        <f t="shared" ref="P280:P285" si="12">+N280*O280</f>
        <v>10106.116363636364</v>
      </c>
      <c r="R280" s="47">
        <f>+S280*9</f>
        <v>576</v>
      </c>
      <c r="S280" s="47">
        <f>+T280*T278</f>
        <v>64</v>
      </c>
      <c r="T280" s="47">
        <v>8</v>
      </c>
      <c r="U280" s="47" t="s">
        <v>1255</v>
      </c>
      <c r="V280" s="45" t="s">
        <v>1256</v>
      </c>
    </row>
    <row r="281" spans="2:22" x14ac:dyDescent="0.25">
      <c r="B281" t="s">
        <v>193</v>
      </c>
      <c r="C281" t="s">
        <v>194</v>
      </c>
      <c r="E281" t="s">
        <v>88</v>
      </c>
      <c r="F281">
        <v>0.26300000000000001</v>
      </c>
      <c r="G281" s="2">
        <v>12500</v>
      </c>
      <c r="H281" s="2">
        <v>3281.25</v>
      </c>
      <c r="J281" t="s">
        <v>193</v>
      </c>
      <c r="K281" t="s">
        <v>194</v>
      </c>
      <c r="M281" t="s">
        <v>88</v>
      </c>
      <c r="N281">
        <v>0.26300000000000001</v>
      </c>
      <c r="O281" s="2">
        <v>12500</v>
      </c>
      <c r="P281" s="2">
        <f t="shared" si="12"/>
        <v>3287.5</v>
      </c>
      <c r="R281" s="47">
        <f>+R280/N273</f>
        <v>6.5454545454545459</v>
      </c>
      <c r="S281" s="47" t="s">
        <v>1257</v>
      </c>
      <c r="T281" s="47"/>
      <c r="U281" s="47"/>
    </row>
    <row r="282" spans="2:22" x14ac:dyDescent="0.25">
      <c r="B282" t="s">
        <v>195</v>
      </c>
      <c r="C282" t="s">
        <v>196</v>
      </c>
      <c r="E282" t="s">
        <v>88</v>
      </c>
      <c r="F282">
        <v>1</v>
      </c>
      <c r="G282" s="2">
        <v>200</v>
      </c>
      <c r="H282" s="2">
        <v>200</v>
      </c>
      <c r="J282" t="s">
        <v>195</v>
      </c>
      <c r="K282" t="s">
        <v>196</v>
      </c>
      <c r="M282" t="s">
        <v>88</v>
      </c>
      <c r="N282">
        <v>1</v>
      </c>
      <c r="O282" s="2">
        <v>200</v>
      </c>
      <c r="P282" s="2">
        <f t="shared" si="12"/>
        <v>200</v>
      </c>
    </row>
    <row r="283" spans="2:22" x14ac:dyDescent="0.25">
      <c r="B283" t="s">
        <v>197</v>
      </c>
      <c r="C283" t="s">
        <v>198</v>
      </c>
      <c r="E283" t="s">
        <v>79</v>
      </c>
      <c r="F283">
        <v>4</v>
      </c>
      <c r="G283" s="2">
        <v>60</v>
      </c>
      <c r="H283" s="2">
        <v>240</v>
      </c>
      <c r="J283" t="s">
        <v>197</v>
      </c>
      <c r="K283" t="s">
        <v>198</v>
      </c>
      <c r="M283" t="s">
        <v>79</v>
      </c>
      <c r="N283">
        <v>4</v>
      </c>
      <c r="O283" s="2">
        <v>60</v>
      </c>
      <c r="P283" s="2">
        <f t="shared" si="12"/>
        <v>240</v>
      </c>
      <c r="S283" s="45">
        <f>2.5*6</f>
        <v>15</v>
      </c>
    </row>
    <row r="284" spans="2:22" x14ac:dyDescent="0.25">
      <c r="B284" t="s">
        <v>199</v>
      </c>
      <c r="C284" t="s">
        <v>200</v>
      </c>
      <c r="E284" t="s">
        <v>65</v>
      </c>
      <c r="F284">
        <v>0.05</v>
      </c>
      <c r="G284" s="2">
        <v>1200</v>
      </c>
      <c r="H284" s="2">
        <v>60</v>
      </c>
      <c r="J284" t="s">
        <v>199</v>
      </c>
      <c r="K284" t="s">
        <v>200</v>
      </c>
      <c r="M284" t="s">
        <v>65</v>
      </c>
      <c r="N284">
        <v>0.05</v>
      </c>
      <c r="O284" s="2">
        <v>1200</v>
      </c>
      <c r="P284" s="2">
        <f t="shared" si="12"/>
        <v>60</v>
      </c>
      <c r="R284" s="45">
        <v>6.51</v>
      </c>
      <c r="S284" s="45">
        <f>+R284*2</f>
        <v>13.02</v>
      </c>
    </row>
    <row r="285" spans="2:22" x14ac:dyDescent="0.25">
      <c r="B285" t="s">
        <v>201</v>
      </c>
      <c r="C285" t="s">
        <v>202</v>
      </c>
      <c r="E285" t="s">
        <v>76</v>
      </c>
      <c r="F285">
        <v>1E-3</v>
      </c>
      <c r="G285" s="2">
        <v>390000</v>
      </c>
      <c r="H285" s="2">
        <v>338.14</v>
      </c>
      <c r="J285" t="s">
        <v>201</v>
      </c>
      <c r="K285" t="s">
        <v>202</v>
      </c>
      <c r="M285" t="s">
        <v>76</v>
      </c>
      <c r="N285">
        <v>1E-3</v>
      </c>
      <c r="O285" s="2">
        <v>390000</v>
      </c>
      <c r="P285" s="2">
        <f t="shared" si="12"/>
        <v>390</v>
      </c>
      <c r="R285" s="45">
        <v>9.6</v>
      </c>
      <c r="S285" s="45">
        <f>+R285*2</f>
        <v>19.2</v>
      </c>
    </row>
    <row r="286" spans="2:22" x14ac:dyDescent="0.25">
      <c r="G286" s="2"/>
      <c r="H286" s="2"/>
      <c r="O286" s="2"/>
      <c r="P286" s="2"/>
      <c r="R286" s="45">
        <v>10.24</v>
      </c>
      <c r="S286" s="45">
        <f>+R286*2</f>
        <v>20.48</v>
      </c>
    </row>
    <row r="287" spans="2:22" x14ac:dyDescent="0.25">
      <c r="B287" s="3"/>
      <c r="C287" s="3"/>
      <c r="D287" s="3"/>
      <c r="E287" s="5" t="s">
        <v>31</v>
      </c>
      <c r="F287" s="3"/>
      <c r="G287" s="4"/>
      <c r="H287" s="4">
        <v>3781.25</v>
      </c>
      <c r="J287" s="3"/>
      <c r="K287" s="3"/>
      <c r="L287" s="3"/>
      <c r="M287" s="5" t="s">
        <v>31</v>
      </c>
      <c r="N287" s="3"/>
      <c r="O287" s="4"/>
      <c r="P287" s="4">
        <f>+P281+P282+P283+P284</f>
        <v>3787.5</v>
      </c>
    </row>
    <row r="288" spans="2:22" x14ac:dyDescent="0.25">
      <c r="B288" s="3"/>
      <c r="C288" s="3"/>
      <c r="D288" s="3"/>
      <c r="E288" s="5" t="s">
        <v>32</v>
      </c>
      <c r="F288" s="3"/>
      <c r="G288" s="4"/>
      <c r="H288" s="4">
        <v>13545</v>
      </c>
      <c r="J288" s="3"/>
      <c r="K288" s="3"/>
      <c r="L288" s="3"/>
      <c r="M288" s="5" t="s">
        <v>32</v>
      </c>
      <c r="N288" s="3"/>
      <c r="O288" s="4"/>
      <c r="P288" s="4">
        <f>+P279</f>
        <v>35463.272727272728</v>
      </c>
    </row>
    <row r="289" spans="2:22" x14ac:dyDescent="0.25">
      <c r="B289" s="3"/>
      <c r="C289" s="3"/>
      <c r="D289" s="3"/>
      <c r="E289" s="5" t="s">
        <v>33</v>
      </c>
      <c r="F289" s="3"/>
      <c r="G289" s="4"/>
      <c r="H289" s="4">
        <v>3859.98</v>
      </c>
      <c r="J289" s="3"/>
      <c r="K289" s="3"/>
      <c r="L289" s="3"/>
      <c r="M289" s="5" t="s">
        <v>33</v>
      </c>
      <c r="N289" s="3"/>
      <c r="O289" s="4"/>
      <c r="P289" s="4">
        <f>+P280</f>
        <v>10106.116363636364</v>
      </c>
    </row>
    <row r="290" spans="2:22" x14ac:dyDescent="0.25">
      <c r="B290" s="3"/>
      <c r="C290" s="3"/>
      <c r="D290" s="3"/>
      <c r="E290" s="5" t="s">
        <v>34</v>
      </c>
      <c r="F290" s="3"/>
      <c r="G290" s="4"/>
      <c r="H290" s="4">
        <v>338.14</v>
      </c>
      <c r="J290" s="3"/>
      <c r="K290" s="3"/>
      <c r="L290" s="3"/>
      <c r="M290" s="5" t="s">
        <v>34</v>
      </c>
      <c r="N290" s="3"/>
      <c r="O290" s="4"/>
      <c r="P290" s="4">
        <f>+P285</f>
        <v>390</v>
      </c>
    </row>
    <row r="291" spans="2:22" x14ac:dyDescent="0.25">
      <c r="G291" s="2"/>
      <c r="H291" s="2"/>
      <c r="O291" s="2"/>
      <c r="P291" s="2"/>
    </row>
    <row r="292" spans="2:22" x14ac:dyDescent="0.25">
      <c r="B292" s="3"/>
      <c r="C292" s="5"/>
      <c r="D292" s="5"/>
      <c r="E292" s="5" t="s">
        <v>35</v>
      </c>
      <c r="F292" s="3"/>
      <c r="G292" s="4"/>
      <c r="H292" s="4">
        <v>21524.37</v>
      </c>
      <c r="J292" s="3"/>
      <c r="K292" s="5"/>
      <c r="L292" s="5"/>
      <c r="M292" s="5" t="s">
        <v>35</v>
      </c>
      <c r="N292" s="3"/>
      <c r="O292" s="4"/>
      <c r="P292" s="4">
        <f>SUM(P287:P291)</f>
        <v>49746.889090909091</v>
      </c>
    </row>
    <row r="293" spans="2:22" x14ac:dyDescent="0.25">
      <c r="B293" s="3"/>
      <c r="C293" s="5"/>
      <c r="D293" s="5"/>
      <c r="E293" s="5" t="s">
        <v>36</v>
      </c>
      <c r="F293" s="3"/>
      <c r="G293" s="4"/>
      <c r="H293" s="4">
        <v>1894144.56</v>
      </c>
      <c r="J293" s="3"/>
      <c r="K293" s="5"/>
      <c r="L293" s="5"/>
      <c r="M293" s="5" t="s">
        <v>36</v>
      </c>
      <c r="N293" s="3"/>
      <c r="O293" s="4"/>
      <c r="P293" s="4">
        <f>+P292*N273</f>
        <v>4377726.24</v>
      </c>
    </row>
    <row r="295" spans="2:22" x14ac:dyDescent="0.25">
      <c r="B295" s="6" t="s">
        <v>211</v>
      </c>
      <c r="C295" s="6" t="s">
        <v>212</v>
      </c>
      <c r="D295" s="6"/>
      <c r="E295" s="6" t="s">
        <v>65</v>
      </c>
      <c r="F295" s="7">
        <v>50178.8</v>
      </c>
      <c r="G295" s="7"/>
      <c r="H295" s="7"/>
      <c r="J295" s="6" t="s">
        <v>1276</v>
      </c>
      <c r="K295" s="6" t="s">
        <v>212</v>
      </c>
      <c r="L295" s="6"/>
      <c r="M295" s="6" t="s">
        <v>65</v>
      </c>
      <c r="N295" s="7">
        <v>50178.8</v>
      </c>
      <c r="O295" s="7"/>
      <c r="P295" s="7"/>
    </row>
    <row r="296" spans="2:22" x14ac:dyDescent="0.25">
      <c r="G296" s="2"/>
      <c r="H296" s="2"/>
      <c r="O296" s="2"/>
      <c r="P296" s="2"/>
    </row>
    <row r="297" spans="2:22" x14ac:dyDescent="0.25">
      <c r="B297" s="3"/>
      <c r="C297" s="3"/>
      <c r="D297" s="3"/>
      <c r="E297" s="3"/>
      <c r="F297" s="3"/>
      <c r="G297" s="4"/>
      <c r="H297" s="4"/>
      <c r="J297" s="3"/>
      <c r="K297" s="3"/>
      <c r="L297" s="3"/>
      <c r="M297" s="3"/>
      <c r="N297" s="3"/>
      <c r="O297" s="4"/>
      <c r="P297" s="4"/>
    </row>
    <row r="298" spans="2:22" x14ac:dyDescent="0.25">
      <c r="B298" s="12" t="s">
        <v>5</v>
      </c>
      <c r="C298" s="12" t="s">
        <v>6</v>
      </c>
      <c r="D298" s="12"/>
      <c r="E298" s="8" t="s">
        <v>7</v>
      </c>
      <c r="F298" s="8" t="s">
        <v>8</v>
      </c>
      <c r="G298" s="9" t="s">
        <v>4</v>
      </c>
      <c r="H298" s="9" t="s">
        <v>1205</v>
      </c>
      <c r="J298" s="12" t="s">
        <v>5</v>
      </c>
      <c r="K298" s="12" t="s">
        <v>6</v>
      </c>
      <c r="L298" s="12"/>
      <c r="M298" s="8" t="s">
        <v>7</v>
      </c>
      <c r="N298" s="8" t="s">
        <v>8</v>
      </c>
      <c r="O298" s="9" t="s">
        <v>4</v>
      </c>
      <c r="P298" s="9" t="s">
        <v>1205</v>
      </c>
    </row>
    <row r="299" spans="2:22" x14ac:dyDescent="0.25">
      <c r="B299" s="8"/>
      <c r="C299" s="8"/>
      <c r="D299" s="8"/>
      <c r="E299" s="8"/>
      <c r="F299" s="8"/>
      <c r="G299" s="8" t="s">
        <v>9</v>
      </c>
      <c r="H299" s="8" t="s">
        <v>9</v>
      </c>
      <c r="J299" s="8"/>
      <c r="K299" s="8"/>
      <c r="L299" s="8"/>
      <c r="M299" s="8"/>
      <c r="N299" s="8"/>
      <c r="O299" s="8" t="s">
        <v>9</v>
      </c>
      <c r="P299" s="8" t="s">
        <v>9</v>
      </c>
    </row>
    <row r="300" spans="2:22" x14ac:dyDescent="0.25">
      <c r="G300" s="2"/>
      <c r="H300" s="2"/>
      <c r="O300" s="2"/>
      <c r="P300" s="2"/>
      <c r="R300" s="46"/>
      <c r="S300" s="46"/>
      <c r="T300" s="46">
        <v>16</v>
      </c>
      <c r="U300" s="46" t="s">
        <v>1253</v>
      </c>
      <c r="V300" s="45" t="s">
        <v>1254</v>
      </c>
    </row>
    <row r="301" spans="2:22" x14ac:dyDescent="0.25">
      <c r="B301" t="s">
        <v>217</v>
      </c>
      <c r="C301" t="s">
        <v>218</v>
      </c>
      <c r="E301" t="s">
        <v>14</v>
      </c>
      <c r="F301">
        <v>4.4999999999999998E-2</v>
      </c>
      <c r="G301" s="2">
        <v>5418</v>
      </c>
      <c r="H301" s="2">
        <v>243.81</v>
      </c>
      <c r="J301" t="s">
        <v>217</v>
      </c>
      <c r="K301" t="s">
        <v>218</v>
      </c>
      <c r="M301" t="s">
        <v>14</v>
      </c>
      <c r="N301" s="48">
        <f>+R303</f>
        <v>7.1743445439109738E-2</v>
      </c>
      <c r="O301" s="2">
        <v>5418</v>
      </c>
      <c r="P301" s="2">
        <f>+N301*O301</f>
        <v>388.70598738909655</v>
      </c>
      <c r="R301" s="46">
        <f>+F301*F295</f>
        <v>2258.0459999999998</v>
      </c>
      <c r="S301" s="46">
        <f>+R301/9</f>
        <v>250.89399999999998</v>
      </c>
      <c r="T301" s="46">
        <f>+S301/T300</f>
        <v>15.680874999999999</v>
      </c>
      <c r="U301" s="46" t="s">
        <v>1255</v>
      </c>
    </row>
    <row r="302" spans="2:22" x14ac:dyDescent="0.25">
      <c r="B302" t="s">
        <v>54</v>
      </c>
      <c r="C302" t="s">
        <v>55</v>
      </c>
      <c r="E302" t="s">
        <v>56</v>
      </c>
      <c r="F302">
        <v>4.4999999999999998E-2</v>
      </c>
      <c r="G302" s="2">
        <v>1543.99</v>
      </c>
      <c r="H302" s="2">
        <v>69.48</v>
      </c>
      <c r="J302" t="s">
        <v>54</v>
      </c>
      <c r="K302" t="s">
        <v>55</v>
      </c>
      <c r="M302" t="s">
        <v>56</v>
      </c>
      <c r="N302" s="48">
        <f>+N301</f>
        <v>7.1743445439109738E-2</v>
      </c>
      <c r="O302" s="2">
        <v>1543.99</v>
      </c>
      <c r="P302" s="2">
        <f t="shared" ref="P302:P304" si="13">+N302*O302</f>
        <v>110.77116232353104</v>
      </c>
      <c r="R302" s="47">
        <f>+S302*9</f>
        <v>3600</v>
      </c>
      <c r="S302" s="47">
        <f>+T302*T300</f>
        <v>400</v>
      </c>
      <c r="T302" s="47">
        <v>25</v>
      </c>
      <c r="U302" s="47" t="s">
        <v>1255</v>
      </c>
      <c r="V302" s="45" t="s">
        <v>1256</v>
      </c>
    </row>
    <row r="303" spans="2:22" x14ac:dyDescent="0.25">
      <c r="B303" t="s">
        <v>219</v>
      </c>
      <c r="C303" t="s">
        <v>220</v>
      </c>
      <c r="E303" t="s">
        <v>65</v>
      </c>
      <c r="F303">
        <v>1.05</v>
      </c>
      <c r="G303" s="2">
        <v>480</v>
      </c>
      <c r="H303" s="2">
        <v>504</v>
      </c>
      <c r="J303" t="s">
        <v>219</v>
      </c>
      <c r="K303" t="s">
        <v>220</v>
      </c>
      <c r="M303" t="s">
        <v>65</v>
      </c>
      <c r="N303">
        <v>1.05</v>
      </c>
      <c r="O303" s="2">
        <v>480</v>
      </c>
      <c r="P303" s="2">
        <f t="shared" si="13"/>
        <v>504</v>
      </c>
      <c r="R303" s="47">
        <f>+R302/F295</f>
        <v>7.1743445439109738E-2</v>
      </c>
      <c r="S303" s="47" t="s">
        <v>1257</v>
      </c>
      <c r="T303" s="47"/>
      <c r="U303" s="47"/>
    </row>
    <row r="304" spans="2:22" x14ac:dyDescent="0.25">
      <c r="B304" t="s">
        <v>221</v>
      </c>
      <c r="C304" t="s">
        <v>222</v>
      </c>
      <c r="E304" t="s">
        <v>65</v>
      </c>
      <c r="F304">
        <v>0.01</v>
      </c>
      <c r="G304" s="2">
        <v>670</v>
      </c>
      <c r="H304" s="2">
        <v>6.7</v>
      </c>
      <c r="J304" t="s">
        <v>221</v>
      </c>
      <c r="K304" t="s">
        <v>222</v>
      </c>
      <c r="M304" t="s">
        <v>65</v>
      </c>
      <c r="N304">
        <v>0.01</v>
      </c>
      <c r="O304" s="2">
        <v>670</v>
      </c>
      <c r="P304" s="2">
        <f t="shared" si="13"/>
        <v>6.7</v>
      </c>
    </row>
    <row r="305" spans="2:22" x14ac:dyDescent="0.25">
      <c r="B305" t="s">
        <v>223</v>
      </c>
      <c r="C305" t="s">
        <v>224</v>
      </c>
      <c r="E305" t="s">
        <v>76</v>
      </c>
      <c r="F305" s="1">
        <v>390000</v>
      </c>
      <c r="G305" s="2">
        <v>12.63</v>
      </c>
      <c r="H305" s="2"/>
      <c r="J305" t="s">
        <v>223</v>
      </c>
      <c r="K305" t="s">
        <v>224</v>
      </c>
      <c r="M305" t="s">
        <v>76</v>
      </c>
      <c r="N305" s="1">
        <v>390000</v>
      </c>
      <c r="O305" s="2">
        <v>12.63</v>
      </c>
      <c r="P305" s="2">
        <v>13</v>
      </c>
    </row>
    <row r="306" spans="2:22" x14ac:dyDescent="0.25">
      <c r="G306" s="2"/>
      <c r="H306" s="2"/>
      <c r="O306" s="2"/>
      <c r="P306" s="2"/>
    </row>
    <row r="307" spans="2:22" x14ac:dyDescent="0.25">
      <c r="B307" s="3"/>
      <c r="C307" s="3"/>
      <c r="D307" s="3"/>
      <c r="E307" s="5" t="s">
        <v>31</v>
      </c>
      <c r="F307" s="3"/>
      <c r="G307" s="4"/>
      <c r="H307" s="4">
        <v>510.7</v>
      </c>
      <c r="J307" s="3"/>
      <c r="K307" s="3"/>
      <c r="L307" s="3"/>
      <c r="M307" s="5" t="s">
        <v>31</v>
      </c>
      <c r="N307" s="3"/>
      <c r="O307" s="4"/>
      <c r="P307" s="4">
        <f>+P303+P304</f>
        <v>510.7</v>
      </c>
    </row>
    <row r="308" spans="2:22" x14ac:dyDescent="0.25">
      <c r="B308" s="3"/>
      <c r="C308" s="3"/>
      <c r="D308" s="3"/>
      <c r="E308" s="5" t="s">
        <v>32</v>
      </c>
      <c r="F308" s="3"/>
      <c r="G308" s="4"/>
      <c r="H308" s="4">
        <v>243.81</v>
      </c>
      <c r="J308" s="3"/>
      <c r="K308" s="3"/>
      <c r="L308" s="3"/>
      <c r="M308" s="5" t="s">
        <v>32</v>
      </c>
      <c r="N308" s="3"/>
      <c r="O308" s="4"/>
      <c r="P308" s="4">
        <f>+P301</f>
        <v>388.70598738909655</v>
      </c>
    </row>
    <row r="309" spans="2:22" x14ac:dyDescent="0.25">
      <c r="B309" s="3"/>
      <c r="C309" s="3"/>
      <c r="D309" s="3"/>
      <c r="E309" s="5" t="s">
        <v>33</v>
      </c>
      <c r="F309" s="3"/>
      <c r="G309" s="4"/>
      <c r="H309" s="4">
        <v>69.48</v>
      </c>
      <c r="J309" s="3"/>
      <c r="K309" s="3"/>
      <c r="L309" s="3"/>
      <c r="M309" s="5" t="s">
        <v>33</v>
      </c>
      <c r="N309" s="3"/>
      <c r="O309" s="4"/>
      <c r="P309" s="4">
        <f>+P302</f>
        <v>110.77116232353104</v>
      </c>
    </row>
    <row r="310" spans="2:22" x14ac:dyDescent="0.25">
      <c r="B310" s="3"/>
      <c r="C310" s="3"/>
      <c r="D310" s="3"/>
      <c r="E310" s="5" t="s">
        <v>34</v>
      </c>
      <c r="F310" s="3"/>
      <c r="G310" s="4"/>
      <c r="H310" s="4">
        <v>12.63</v>
      </c>
      <c r="J310" s="3"/>
      <c r="K310" s="3"/>
      <c r="L310" s="3"/>
      <c r="M310" s="5" t="s">
        <v>34</v>
      </c>
      <c r="N310" s="3"/>
      <c r="O310" s="4"/>
      <c r="P310" s="4">
        <f>+P305</f>
        <v>13</v>
      </c>
    </row>
    <row r="311" spans="2:22" x14ac:dyDescent="0.25">
      <c r="G311" s="2"/>
      <c r="H311" s="2"/>
      <c r="O311" s="2"/>
      <c r="P311" s="2"/>
    </row>
    <row r="312" spans="2:22" x14ac:dyDescent="0.25">
      <c r="B312" s="3"/>
      <c r="C312" s="5"/>
      <c r="D312" s="5"/>
      <c r="E312" s="5" t="s">
        <v>35</v>
      </c>
      <c r="F312" s="3"/>
      <c r="G312" s="4"/>
      <c r="H312" s="4">
        <v>836.62</v>
      </c>
      <c r="J312" s="3"/>
      <c r="K312" s="5"/>
      <c r="L312" s="5"/>
      <c r="M312" s="5" t="s">
        <v>35</v>
      </c>
      <c r="N312" s="3"/>
      <c r="O312" s="4"/>
      <c r="P312" s="4">
        <f>SUM(P307:P311)</f>
        <v>1023.1771497126275</v>
      </c>
    </row>
    <row r="313" spans="2:22" x14ac:dyDescent="0.25">
      <c r="B313" s="3"/>
      <c r="C313" s="5"/>
      <c r="D313" s="5"/>
      <c r="E313" s="5" t="s">
        <v>36</v>
      </c>
      <c r="F313" s="3"/>
      <c r="G313" s="4"/>
      <c r="H313" s="4">
        <v>41980587.659999996</v>
      </c>
      <c r="J313" s="3"/>
      <c r="K313" s="5"/>
      <c r="L313" s="5"/>
      <c r="M313" s="5" t="s">
        <v>36</v>
      </c>
      <c r="N313" s="3"/>
      <c r="O313" s="4"/>
      <c r="P313" s="4">
        <f>+P312*N295</f>
        <v>51341801.559999995</v>
      </c>
    </row>
    <row r="315" spans="2:22" x14ac:dyDescent="0.25">
      <c r="B315" s="6" t="s">
        <v>225</v>
      </c>
      <c r="C315" s="6" t="s">
        <v>226</v>
      </c>
      <c r="D315" s="6"/>
      <c r="E315" s="6" t="s">
        <v>79</v>
      </c>
      <c r="F315" s="7">
        <v>615</v>
      </c>
      <c r="G315" s="7"/>
      <c r="H315" s="7"/>
      <c r="J315" s="6" t="s">
        <v>1277</v>
      </c>
      <c r="K315" s="6" t="s">
        <v>226</v>
      </c>
      <c r="L315" s="6"/>
      <c r="M315" s="6" t="s">
        <v>79</v>
      </c>
      <c r="N315" s="7">
        <v>615</v>
      </c>
      <c r="O315" s="7"/>
      <c r="P315" s="7"/>
    </row>
    <row r="316" spans="2:22" x14ac:dyDescent="0.25">
      <c r="G316" s="2"/>
      <c r="H316" s="2"/>
      <c r="O316" s="2"/>
      <c r="P316" s="2"/>
    </row>
    <row r="317" spans="2:22" x14ac:dyDescent="0.25">
      <c r="B317" s="3"/>
      <c r="C317" s="3"/>
      <c r="D317" s="3"/>
      <c r="E317" s="3"/>
      <c r="F317" s="3"/>
      <c r="G317" s="4"/>
      <c r="H317" s="4"/>
      <c r="J317" s="3"/>
      <c r="K317" s="3"/>
      <c r="L317" s="3"/>
      <c r="M317" s="3"/>
      <c r="N317" s="3"/>
      <c r="O317" s="4"/>
      <c r="P317" s="4"/>
    </row>
    <row r="318" spans="2:22" x14ac:dyDescent="0.25">
      <c r="B318" s="12" t="s">
        <v>5</v>
      </c>
      <c r="C318" s="12" t="s">
        <v>6</v>
      </c>
      <c r="D318" s="12"/>
      <c r="E318" s="8" t="s">
        <v>7</v>
      </c>
      <c r="F318" s="8" t="s">
        <v>8</v>
      </c>
      <c r="G318" s="9" t="s">
        <v>4</v>
      </c>
      <c r="H318" s="9" t="s">
        <v>1205</v>
      </c>
      <c r="J318" s="12" t="s">
        <v>5</v>
      </c>
      <c r="K318" s="12" t="s">
        <v>6</v>
      </c>
      <c r="L318" s="12"/>
      <c r="M318" s="8" t="s">
        <v>7</v>
      </c>
      <c r="N318" s="8" t="s">
        <v>8</v>
      </c>
      <c r="O318" s="9" t="s">
        <v>4</v>
      </c>
      <c r="P318" s="9" t="s">
        <v>1205</v>
      </c>
    </row>
    <row r="319" spans="2:22" x14ac:dyDescent="0.25">
      <c r="B319" s="8"/>
      <c r="C319" s="8"/>
      <c r="D319" s="8"/>
      <c r="E319" s="8"/>
      <c r="F319" s="8"/>
      <c r="G319" s="8" t="s">
        <v>9</v>
      </c>
      <c r="H319" s="8" t="s">
        <v>9</v>
      </c>
      <c r="J319" s="8"/>
      <c r="K319" s="8"/>
      <c r="L319" s="8"/>
      <c r="M319" s="8"/>
      <c r="N319" s="8"/>
      <c r="O319" s="8" t="s">
        <v>9</v>
      </c>
      <c r="P319" s="8" t="s">
        <v>9</v>
      </c>
    </row>
    <row r="320" spans="2:22" x14ac:dyDescent="0.25">
      <c r="G320" s="2"/>
      <c r="H320" s="2"/>
      <c r="O320" s="2"/>
      <c r="P320" s="2"/>
      <c r="R320" s="46"/>
      <c r="S320" s="46"/>
      <c r="T320" s="46">
        <v>6</v>
      </c>
      <c r="U320" s="46" t="s">
        <v>1253</v>
      </c>
      <c r="V320" s="45" t="s">
        <v>1254</v>
      </c>
    </row>
    <row r="321" spans="2:22" x14ac:dyDescent="0.25">
      <c r="B321" t="s">
        <v>217</v>
      </c>
      <c r="C321" t="s">
        <v>218</v>
      </c>
      <c r="E321" t="s">
        <v>14</v>
      </c>
      <c r="F321">
        <v>0.30399999999999999</v>
      </c>
      <c r="G321" s="2">
        <v>5418</v>
      </c>
      <c r="H321" s="2">
        <v>1647.07</v>
      </c>
      <c r="J321" t="s">
        <v>217</v>
      </c>
      <c r="K321" t="s">
        <v>218</v>
      </c>
      <c r="M321" t="s">
        <v>14</v>
      </c>
      <c r="N321" s="48">
        <f>+R323</f>
        <v>0.52682926829268295</v>
      </c>
      <c r="O321" s="2">
        <v>5418</v>
      </c>
      <c r="P321" s="2">
        <f>+N321*O321</f>
        <v>2854.3609756097562</v>
      </c>
      <c r="R321" s="46">
        <f>+F321*F315</f>
        <v>186.96</v>
      </c>
      <c r="S321" s="46">
        <f>+R321/9</f>
        <v>20.773333333333333</v>
      </c>
      <c r="T321" s="46">
        <f>+S321/T320</f>
        <v>3.4622222222222221</v>
      </c>
      <c r="U321" s="46" t="s">
        <v>1255</v>
      </c>
    </row>
    <row r="322" spans="2:22" x14ac:dyDescent="0.25">
      <c r="B322" t="s">
        <v>54</v>
      </c>
      <c r="C322" t="s">
        <v>55</v>
      </c>
      <c r="E322" t="s">
        <v>56</v>
      </c>
      <c r="F322">
        <v>0.30399999999999999</v>
      </c>
      <c r="G322" s="2">
        <v>1543.99</v>
      </c>
      <c r="H322" s="2">
        <v>469.37</v>
      </c>
      <c r="J322" t="s">
        <v>54</v>
      </c>
      <c r="K322" t="s">
        <v>55</v>
      </c>
      <c r="M322" t="s">
        <v>56</v>
      </c>
      <c r="N322" s="48">
        <f>+N321</f>
        <v>0.52682926829268295</v>
      </c>
      <c r="O322" s="2">
        <v>1543.99</v>
      </c>
      <c r="P322" s="2">
        <f t="shared" ref="P322:P324" si="14">+N322*O322</f>
        <v>813.41912195121961</v>
      </c>
      <c r="R322" s="47">
        <f>+S322*9</f>
        <v>324</v>
      </c>
      <c r="S322" s="47">
        <f>+T322*T320</f>
        <v>36</v>
      </c>
      <c r="T322" s="47">
        <v>6</v>
      </c>
      <c r="U322" s="47" t="s">
        <v>1255</v>
      </c>
      <c r="V322" s="45" t="s">
        <v>1256</v>
      </c>
    </row>
    <row r="323" spans="2:22" x14ac:dyDescent="0.25">
      <c r="B323" t="s">
        <v>219</v>
      </c>
      <c r="C323" t="s">
        <v>220</v>
      </c>
      <c r="E323" t="s">
        <v>65</v>
      </c>
      <c r="F323">
        <v>1.2290000000000001</v>
      </c>
      <c r="G323" s="2">
        <v>480</v>
      </c>
      <c r="H323" s="2">
        <v>589.67999999999995</v>
      </c>
      <c r="J323" t="s">
        <v>219</v>
      </c>
      <c r="K323" t="s">
        <v>220</v>
      </c>
      <c r="M323" t="s">
        <v>65</v>
      </c>
      <c r="N323">
        <v>1.2290000000000001</v>
      </c>
      <c r="O323" s="2">
        <v>480</v>
      </c>
      <c r="P323" s="2">
        <f t="shared" si="14"/>
        <v>589.92000000000007</v>
      </c>
      <c r="R323" s="47">
        <f>+R322/F315</f>
        <v>0.52682926829268295</v>
      </c>
      <c r="S323" s="47" t="s">
        <v>1257</v>
      </c>
      <c r="T323" s="47"/>
      <c r="U323" s="47"/>
    </row>
    <row r="324" spans="2:22" x14ac:dyDescent="0.25">
      <c r="B324" t="s">
        <v>229</v>
      </c>
      <c r="C324" t="s">
        <v>230</v>
      </c>
      <c r="E324" t="s">
        <v>65</v>
      </c>
      <c r="F324">
        <v>2.3E-2</v>
      </c>
      <c r="G324" s="2">
        <v>6378</v>
      </c>
      <c r="H324" s="2">
        <v>149.25</v>
      </c>
      <c r="J324" t="s">
        <v>229</v>
      </c>
      <c r="K324" t="s">
        <v>230</v>
      </c>
      <c r="M324" t="s">
        <v>65</v>
      </c>
      <c r="N324">
        <v>2.3E-2</v>
      </c>
      <c r="O324" s="2">
        <v>6378</v>
      </c>
      <c r="P324" s="2">
        <f t="shared" si="14"/>
        <v>146.69399999999999</v>
      </c>
    </row>
    <row r="325" spans="2:22" x14ac:dyDescent="0.25">
      <c r="G325" s="2"/>
      <c r="H325" s="2"/>
      <c r="O325" s="2"/>
      <c r="P325" s="2"/>
    </row>
    <row r="326" spans="2:22" x14ac:dyDescent="0.25">
      <c r="B326" s="3"/>
      <c r="C326" s="3"/>
      <c r="D326" s="3"/>
      <c r="E326" s="5" t="s">
        <v>31</v>
      </c>
      <c r="F326" s="3"/>
      <c r="G326" s="4"/>
      <c r="H326" s="4">
        <v>738.93</v>
      </c>
      <c r="J326" s="3"/>
      <c r="K326" s="3"/>
      <c r="L326" s="3"/>
      <c r="M326" s="5" t="s">
        <v>31</v>
      </c>
      <c r="N326" s="3"/>
      <c r="O326" s="4"/>
      <c r="P326" s="4">
        <f>+P324+P323</f>
        <v>736.61400000000003</v>
      </c>
    </row>
    <row r="327" spans="2:22" x14ac:dyDescent="0.25">
      <c r="B327" s="3"/>
      <c r="C327" s="3"/>
      <c r="D327" s="3"/>
      <c r="E327" s="5" t="s">
        <v>32</v>
      </c>
      <c r="F327" s="3"/>
      <c r="G327" s="4"/>
      <c r="H327" s="4">
        <v>1647.07</v>
      </c>
      <c r="J327" s="3"/>
      <c r="K327" s="3"/>
      <c r="L327" s="3"/>
      <c r="M327" s="5" t="s">
        <v>32</v>
      </c>
      <c r="N327" s="3"/>
      <c r="O327" s="4"/>
      <c r="P327" s="4">
        <f>+P321</f>
        <v>2854.3609756097562</v>
      </c>
    </row>
    <row r="328" spans="2:22" x14ac:dyDescent="0.25">
      <c r="B328" s="3"/>
      <c r="C328" s="3"/>
      <c r="D328" s="3"/>
      <c r="E328" s="5" t="s">
        <v>33</v>
      </c>
      <c r="F328" s="3"/>
      <c r="G328" s="4"/>
      <c r="H328" s="4">
        <v>469.37</v>
      </c>
      <c r="J328" s="3"/>
      <c r="K328" s="3"/>
      <c r="L328" s="3"/>
      <c r="M328" s="5" t="s">
        <v>33</v>
      </c>
      <c r="N328" s="3"/>
      <c r="O328" s="4"/>
      <c r="P328" s="4">
        <f>+P322</f>
        <v>813.41912195121961</v>
      </c>
    </row>
    <row r="329" spans="2:22" x14ac:dyDescent="0.25">
      <c r="G329" s="2"/>
      <c r="H329" s="2"/>
      <c r="O329" s="2"/>
      <c r="P329" s="2"/>
    </row>
    <row r="330" spans="2:22" x14ac:dyDescent="0.25">
      <c r="B330" s="3"/>
      <c r="C330" s="5"/>
      <c r="D330" s="5"/>
      <c r="E330" s="5" t="s">
        <v>35</v>
      </c>
      <c r="F330" s="3"/>
      <c r="G330" s="4"/>
      <c r="H330" s="4">
        <v>2856.77</v>
      </c>
      <c r="J330" s="3"/>
      <c r="K330" s="5"/>
      <c r="L330" s="5"/>
      <c r="M330" s="5" t="s">
        <v>35</v>
      </c>
      <c r="N330" s="3"/>
      <c r="O330" s="4"/>
      <c r="P330" s="4">
        <f>SUM(P326:P329)</f>
        <v>4404.3940975609758</v>
      </c>
    </row>
    <row r="331" spans="2:22" x14ac:dyDescent="0.25">
      <c r="B331" s="3"/>
      <c r="C331" s="5"/>
      <c r="D331" s="5"/>
      <c r="E331" s="5" t="s">
        <v>36</v>
      </c>
      <c r="F331" s="3"/>
      <c r="G331" s="4"/>
      <c r="H331" s="4">
        <v>1756913.55</v>
      </c>
      <c r="J331" s="3"/>
      <c r="K331" s="5"/>
      <c r="L331" s="5"/>
      <c r="M331" s="5" t="s">
        <v>36</v>
      </c>
      <c r="N331" s="3"/>
      <c r="O331" s="4"/>
      <c r="P331" s="4">
        <v>1756913.55</v>
      </c>
    </row>
    <row r="333" spans="2:22" x14ac:dyDescent="0.25">
      <c r="B333" s="6" t="s">
        <v>231</v>
      </c>
      <c r="C333" s="6" t="s">
        <v>232</v>
      </c>
      <c r="D333" s="6"/>
      <c r="E333" s="6" t="s">
        <v>65</v>
      </c>
      <c r="F333" s="7">
        <v>1115</v>
      </c>
      <c r="G333" s="7"/>
      <c r="H333" s="7"/>
      <c r="J333" s="6" t="s">
        <v>1278</v>
      </c>
      <c r="K333" s="6" t="s">
        <v>232</v>
      </c>
      <c r="L333" s="6"/>
      <c r="M333" s="6" t="s">
        <v>65</v>
      </c>
      <c r="N333" s="7">
        <v>1115</v>
      </c>
      <c r="O333" s="7"/>
      <c r="P333" s="7"/>
    </row>
    <row r="334" spans="2:22" x14ac:dyDescent="0.25">
      <c r="G334" s="2"/>
      <c r="H334" s="2"/>
      <c r="O334" s="2"/>
      <c r="P334" s="2"/>
    </row>
    <row r="335" spans="2:22" x14ac:dyDescent="0.25">
      <c r="B335" s="3"/>
      <c r="C335" s="3"/>
      <c r="D335" s="3"/>
      <c r="E335" s="3"/>
      <c r="F335" s="3"/>
      <c r="G335" s="4"/>
      <c r="H335" s="4"/>
      <c r="J335" s="3"/>
      <c r="K335" s="3"/>
      <c r="L335" s="3"/>
      <c r="M335" s="3"/>
      <c r="N335" s="3"/>
      <c r="O335" s="4"/>
      <c r="P335" s="4"/>
    </row>
    <row r="336" spans="2:22" x14ac:dyDescent="0.25">
      <c r="B336" s="12" t="s">
        <v>5</v>
      </c>
      <c r="C336" s="12" t="s">
        <v>6</v>
      </c>
      <c r="D336" s="12"/>
      <c r="E336" s="8" t="s">
        <v>7</v>
      </c>
      <c r="F336" s="8" t="s">
        <v>8</v>
      </c>
      <c r="G336" s="9" t="s">
        <v>4</v>
      </c>
      <c r="H336" s="9" t="s">
        <v>1205</v>
      </c>
      <c r="J336" s="12" t="s">
        <v>5</v>
      </c>
      <c r="K336" s="12" t="s">
        <v>6</v>
      </c>
      <c r="L336" s="12"/>
      <c r="M336" s="8" t="s">
        <v>7</v>
      </c>
      <c r="N336" s="8" t="s">
        <v>8</v>
      </c>
      <c r="O336" s="9" t="s">
        <v>4</v>
      </c>
      <c r="P336" s="9" t="s">
        <v>1205</v>
      </c>
    </row>
    <row r="337" spans="2:22" x14ac:dyDescent="0.25">
      <c r="B337" s="8"/>
      <c r="C337" s="8"/>
      <c r="D337" s="8"/>
      <c r="E337" s="8"/>
      <c r="F337" s="8"/>
      <c r="G337" s="8" t="s">
        <v>9</v>
      </c>
      <c r="H337" s="8" t="s">
        <v>9</v>
      </c>
      <c r="J337" s="8"/>
      <c r="K337" s="8"/>
      <c r="L337" s="8"/>
      <c r="M337" s="8"/>
      <c r="N337" s="8"/>
      <c r="O337" s="8" t="s">
        <v>9</v>
      </c>
      <c r="P337" s="8" t="s">
        <v>9</v>
      </c>
    </row>
    <row r="338" spans="2:22" x14ac:dyDescent="0.25">
      <c r="G338" s="2"/>
      <c r="H338" s="2"/>
      <c r="O338" s="2"/>
      <c r="P338" s="2"/>
      <c r="R338" s="46"/>
      <c r="S338" s="46"/>
      <c r="T338" s="46">
        <v>8</v>
      </c>
      <c r="U338" s="46" t="s">
        <v>1253</v>
      </c>
      <c r="V338" s="45" t="s">
        <v>1254</v>
      </c>
    </row>
    <row r="339" spans="2:22" x14ac:dyDescent="0.25">
      <c r="B339" t="s">
        <v>52</v>
      </c>
      <c r="C339" t="s">
        <v>53</v>
      </c>
      <c r="E339" t="s">
        <v>14</v>
      </c>
      <c r="F339">
        <v>0.3</v>
      </c>
      <c r="G339" s="2">
        <v>5418</v>
      </c>
      <c r="H339" s="2">
        <v>1625.4</v>
      </c>
      <c r="J339" t="s">
        <v>52</v>
      </c>
      <c r="K339" t="s">
        <v>53</v>
      </c>
      <c r="M339" t="s">
        <v>14</v>
      </c>
      <c r="N339" s="48">
        <f>+R341</f>
        <v>0.45201793721973094</v>
      </c>
      <c r="O339" s="2">
        <v>5418</v>
      </c>
      <c r="P339" s="2">
        <f>+N339*O339</f>
        <v>2449.0331838565021</v>
      </c>
      <c r="R339" s="46">
        <f>+F339*F333</f>
        <v>334.5</v>
      </c>
      <c r="S339" s="46">
        <f>+R339/9</f>
        <v>37.166666666666664</v>
      </c>
      <c r="T339" s="46">
        <f>+S339/T338</f>
        <v>4.645833333333333</v>
      </c>
      <c r="U339" s="46" t="s">
        <v>1255</v>
      </c>
    </row>
    <row r="340" spans="2:22" x14ac:dyDescent="0.25">
      <c r="B340" t="s">
        <v>54</v>
      </c>
      <c r="C340" t="s">
        <v>55</v>
      </c>
      <c r="E340" t="s">
        <v>56</v>
      </c>
      <c r="F340">
        <v>0.3</v>
      </c>
      <c r="G340" s="2">
        <v>1543.99</v>
      </c>
      <c r="H340" s="2">
        <v>463.2</v>
      </c>
      <c r="J340" t="s">
        <v>54</v>
      </c>
      <c r="K340" t="s">
        <v>55</v>
      </c>
      <c r="M340" t="s">
        <v>56</v>
      </c>
      <c r="N340" s="48">
        <f>+N339</f>
        <v>0.45201793721973094</v>
      </c>
      <c r="O340" s="2">
        <v>1543.99</v>
      </c>
      <c r="P340" s="2">
        <f>+N340*O340</f>
        <v>697.91117488789234</v>
      </c>
      <c r="R340" s="47">
        <f>+S340*9</f>
        <v>504</v>
      </c>
      <c r="S340" s="47">
        <f>+T340*T338</f>
        <v>56</v>
      </c>
      <c r="T340" s="47">
        <v>7</v>
      </c>
      <c r="U340" s="47" t="s">
        <v>1255</v>
      </c>
      <c r="V340" s="45" t="s">
        <v>1256</v>
      </c>
    </row>
    <row r="341" spans="2:22" x14ac:dyDescent="0.25">
      <c r="G341" s="2"/>
      <c r="H341" s="2"/>
      <c r="O341" s="2"/>
      <c r="P341" s="2"/>
      <c r="R341" s="47">
        <f>+R340/F333</f>
        <v>0.45201793721973094</v>
      </c>
      <c r="S341" s="47" t="s">
        <v>1257</v>
      </c>
      <c r="T341" s="47"/>
      <c r="U341" s="47"/>
    </row>
    <row r="342" spans="2:22" x14ac:dyDescent="0.25">
      <c r="B342" s="3"/>
      <c r="C342" s="3"/>
      <c r="D342" s="3"/>
      <c r="E342" s="5" t="s">
        <v>32</v>
      </c>
      <c r="F342" s="3"/>
      <c r="G342" s="4"/>
      <c r="H342" s="4">
        <v>1625.4</v>
      </c>
      <c r="J342" s="3"/>
      <c r="K342" s="3"/>
      <c r="L342" s="3"/>
      <c r="M342" s="5" t="s">
        <v>32</v>
      </c>
      <c r="N342" s="3"/>
      <c r="O342" s="4"/>
      <c r="P342" s="4">
        <f>+P339</f>
        <v>2449.0331838565021</v>
      </c>
    </row>
    <row r="343" spans="2:22" x14ac:dyDescent="0.25">
      <c r="B343" s="3"/>
      <c r="C343" s="3"/>
      <c r="D343" s="3"/>
      <c r="E343" s="5" t="s">
        <v>33</v>
      </c>
      <c r="F343" s="3"/>
      <c r="G343" s="4"/>
      <c r="H343" s="4">
        <v>463.2</v>
      </c>
      <c r="J343" s="3"/>
      <c r="K343" s="3"/>
      <c r="L343" s="3"/>
      <c r="M343" s="5" t="s">
        <v>33</v>
      </c>
      <c r="N343" s="3"/>
      <c r="O343" s="4"/>
      <c r="P343" s="4">
        <f>+P340</f>
        <v>697.91117488789234</v>
      </c>
    </row>
    <row r="344" spans="2:22" x14ac:dyDescent="0.25">
      <c r="G344" s="2"/>
      <c r="H344" s="2"/>
      <c r="O344" s="2"/>
      <c r="P344" s="2"/>
    </row>
    <row r="345" spans="2:22" x14ac:dyDescent="0.25">
      <c r="B345" s="3"/>
      <c r="C345" s="5"/>
      <c r="D345" s="5"/>
      <c r="E345" s="5" t="s">
        <v>35</v>
      </c>
      <c r="F345" s="3"/>
      <c r="G345" s="4"/>
      <c r="H345" s="4">
        <v>2088.6</v>
      </c>
      <c r="J345" s="3"/>
      <c r="K345" s="5"/>
      <c r="L345" s="5"/>
      <c r="M345" s="5" t="s">
        <v>35</v>
      </c>
      <c r="N345" s="3"/>
      <c r="O345" s="4"/>
      <c r="P345" s="4">
        <f>SUM(P342:P344)</f>
        <v>3146.9443587443943</v>
      </c>
    </row>
    <row r="346" spans="2:22" x14ac:dyDescent="0.25">
      <c r="B346" s="3"/>
      <c r="C346" s="5"/>
      <c r="D346" s="5"/>
      <c r="E346" s="5" t="s">
        <v>36</v>
      </c>
      <c r="F346" s="3"/>
      <c r="G346" s="4"/>
      <c r="H346" s="4">
        <v>2328789</v>
      </c>
      <c r="J346" s="3"/>
      <c r="K346" s="5"/>
      <c r="L346" s="5"/>
      <c r="M346" s="5" t="s">
        <v>36</v>
      </c>
      <c r="N346" s="3"/>
      <c r="O346" s="4"/>
      <c r="P346" s="4">
        <v>2328789</v>
      </c>
    </row>
    <row r="347" spans="2:22" x14ac:dyDescent="0.25">
      <c r="B347" s="3"/>
      <c r="C347" s="5"/>
      <c r="D347" s="5"/>
      <c r="E347" s="5"/>
      <c r="F347" s="3"/>
      <c r="G347" s="4"/>
      <c r="H347" s="4"/>
      <c r="J347" s="3"/>
      <c r="K347" s="5"/>
      <c r="L347" s="5"/>
      <c r="M347" s="5"/>
      <c r="N347" s="3"/>
      <c r="O347" s="4"/>
      <c r="P347" s="4"/>
    </row>
    <row r="348" spans="2:22" x14ac:dyDescent="0.25">
      <c r="B348" s="6" t="s">
        <v>235</v>
      </c>
      <c r="C348" s="6" t="s">
        <v>236</v>
      </c>
      <c r="D348" s="6"/>
      <c r="E348" s="6" t="s">
        <v>65</v>
      </c>
      <c r="F348" s="7">
        <v>279</v>
      </c>
      <c r="G348" s="7"/>
      <c r="H348" s="7"/>
      <c r="J348" s="6" t="s">
        <v>1279</v>
      </c>
      <c r="K348" s="6" t="s">
        <v>236</v>
      </c>
      <c r="L348" s="6"/>
      <c r="M348" s="6" t="s">
        <v>65</v>
      </c>
      <c r="N348" s="7">
        <v>279</v>
      </c>
      <c r="O348" s="7"/>
      <c r="P348" s="7"/>
    </row>
    <row r="349" spans="2:22" x14ac:dyDescent="0.25">
      <c r="G349" s="2"/>
      <c r="H349" s="2"/>
      <c r="O349" s="2"/>
      <c r="P349" s="2"/>
    </row>
    <row r="350" spans="2:22" x14ac:dyDescent="0.25">
      <c r="B350" s="3"/>
      <c r="C350" s="3"/>
      <c r="D350" s="3"/>
      <c r="E350" s="3"/>
      <c r="F350" s="3"/>
      <c r="G350" s="4"/>
      <c r="H350" s="4"/>
      <c r="J350" s="3"/>
      <c r="K350" s="3"/>
      <c r="L350" s="3"/>
      <c r="M350" s="3"/>
      <c r="N350" s="3"/>
      <c r="O350" s="4"/>
      <c r="P350" s="4"/>
    </row>
    <row r="351" spans="2:22" x14ac:dyDescent="0.25">
      <c r="B351" s="12" t="s">
        <v>5</v>
      </c>
      <c r="C351" s="12" t="s">
        <v>6</v>
      </c>
      <c r="D351" s="12"/>
      <c r="E351" s="8" t="s">
        <v>7</v>
      </c>
      <c r="F351" s="8" t="s">
        <v>8</v>
      </c>
      <c r="G351" s="9" t="s">
        <v>4</v>
      </c>
      <c r="H351" s="9" t="s">
        <v>1205</v>
      </c>
      <c r="J351" s="12" t="s">
        <v>5</v>
      </c>
      <c r="K351" s="12" t="s">
        <v>6</v>
      </c>
      <c r="L351" s="12"/>
      <c r="M351" s="8" t="s">
        <v>7</v>
      </c>
      <c r="N351" s="8" t="s">
        <v>8</v>
      </c>
      <c r="O351" s="9" t="s">
        <v>4</v>
      </c>
      <c r="P351" s="9" t="s">
        <v>1205</v>
      </c>
    </row>
    <row r="352" spans="2:22" x14ac:dyDescent="0.25">
      <c r="B352" s="8"/>
      <c r="C352" s="8"/>
      <c r="D352" s="8"/>
      <c r="E352" s="8"/>
      <c r="F352" s="8"/>
      <c r="G352" s="8" t="s">
        <v>9</v>
      </c>
      <c r="H352" s="8" t="s">
        <v>9</v>
      </c>
      <c r="J352" s="8"/>
      <c r="K352" s="8"/>
      <c r="L352" s="8"/>
      <c r="M352" s="8"/>
      <c r="N352" s="8"/>
      <c r="O352" s="8" t="s">
        <v>9</v>
      </c>
      <c r="P352" s="8" t="s">
        <v>9</v>
      </c>
    </row>
    <row r="353" spans="2:22" x14ac:dyDescent="0.25">
      <c r="G353" s="2"/>
      <c r="H353" s="2"/>
      <c r="O353" s="2"/>
      <c r="P353" s="2"/>
      <c r="R353" s="46"/>
      <c r="S353" s="46"/>
      <c r="T353" s="46">
        <v>8</v>
      </c>
      <c r="U353" s="46" t="s">
        <v>1253</v>
      </c>
      <c r="V353" s="45" t="s">
        <v>1254</v>
      </c>
    </row>
    <row r="354" spans="2:22" x14ac:dyDescent="0.25">
      <c r="B354" t="s">
        <v>52</v>
      </c>
      <c r="C354" t="s">
        <v>53</v>
      </c>
      <c r="E354" t="s">
        <v>14</v>
      </c>
      <c r="F354">
        <v>0.3</v>
      </c>
      <c r="G354" s="2">
        <v>5418</v>
      </c>
      <c r="H354" s="2">
        <v>1625.4</v>
      </c>
      <c r="J354" t="s">
        <v>52</v>
      </c>
      <c r="K354" t="s">
        <v>53</v>
      </c>
      <c r="M354" t="s">
        <v>14</v>
      </c>
      <c r="N354" s="48">
        <f>+R356</f>
        <v>1.032258064516129</v>
      </c>
      <c r="O354" s="2">
        <v>5418</v>
      </c>
      <c r="P354" s="2">
        <f>+N354*O354</f>
        <v>5592.7741935483873</v>
      </c>
      <c r="R354" s="46">
        <f>+F354*F348</f>
        <v>83.7</v>
      </c>
      <c r="S354" s="46">
        <f>+R354/9</f>
        <v>9.3000000000000007</v>
      </c>
      <c r="T354" s="46">
        <f>+S354/T353</f>
        <v>1.1625000000000001</v>
      </c>
      <c r="U354" s="46" t="s">
        <v>1255</v>
      </c>
    </row>
    <row r="355" spans="2:22" x14ac:dyDescent="0.25">
      <c r="B355" t="s">
        <v>54</v>
      </c>
      <c r="C355" t="s">
        <v>55</v>
      </c>
      <c r="E355" t="s">
        <v>56</v>
      </c>
      <c r="F355">
        <v>0.3</v>
      </c>
      <c r="G355" s="2">
        <v>1543.99</v>
      </c>
      <c r="H355" s="2">
        <v>463.2</v>
      </c>
      <c r="J355" t="s">
        <v>54</v>
      </c>
      <c r="K355" t="s">
        <v>55</v>
      </c>
      <c r="M355" t="s">
        <v>56</v>
      </c>
      <c r="N355" s="48">
        <f>+N354</f>
        <v>1.032258064516129</v>
      </c>
      <c r="O355" s="2">
        <v>1543.99</v>
      </c>
      <c r="P355" s="2">
        <f>+N355*O355</f>
        <v>1593.796129032258</v>
      </c>
      <c r="R355" s="47">
        <f>+S355*9</f>
        <v>288</v>
      </c>
      <c r="S355" s="47">
        <f>+T355*T353</f>
        <v>32</v>
      </c>
      <c r="T355" s="47">
        <v>4</v>
      </c>
      <c r="U355" s="47" t="s">
        <v>1255</v>
      </c>
      <c r="V355" s="45" t="s">
        <v>1256</v>
      </c>
    </row>
    <row r="356" spans="2:22" x14ac:dyDescent="0.25">
      <c r="B356" t="s">
        <v>239</v>
      </c>
      <c r="C356" t="s">
        <v>240</v>
      </c>
      <c r="E356" t="s">
        <v>65</v>
      </c>
      <c r="F356">
        <v>1.02</v>
      </c>
      <c r="G356" s="2">
        <v>1500</v>
      </c>
      <c r="H356" s="2">
        <v>1530</v>
      </c>
      <c r="J356" t="s">
        <v>239</v>
      </c>
      <c r="K356" t="s">
        <v>240</v>
      </c>
      <c r="M356" t="s">
        <v>65</v>
      </c>
      <c r="N356">
        <v>1.02</v>
      </c>
      <c r="O356" s="2">
        <v>1500</v>
      </c>
      <c r="P356" s="2">
        <f>+N356*O356</f>
        <v>1530</v>
      </c>
      <c r="R356" s="47">
        <f>+R355/F348</f>
        <v>1.032258064516129</v>
      </c>
      <c r="S356" s="47" t="s">
        <v>1257</v>
      </c>
      <c r="T356" s="47"/>
      <c r="U356" s="47"/>
    </row>
    <row r="357" spans="2:22" x14ac:dyDescent="0.25">
      <c r="G357" s="2"/>
      <c r="H357" s="2"/>
      <c r="O357" s="2"/>
      <c r="P357" s="2"/>
    </row>
    <row r="358" spans="2:22" x14ac:dyDescent="0.25">
      <c r="B358" s="3"/>
      <c r="C358" s="3"/>
      <c r="D358" s="3"/>
      <c r="E358" s="5" t="s">
        <v>31</v>
      </c>
      <c r="F358" s="3"/>
      <c r="G358" s="4"/>
      <c r="H358" s="4">
        <v>1530</v>
      </c>
      <c r="J358" s="3"/>
      <c r="K358" s="3"/>
      <c r="L358" s="3"/>
      <c r="M358" s="5" t="s">
        <v>31</v>
      </c>
      <c r="N358" s="3"/>
      <c r="O358" s="4"/>
      <c r="P358" s="4">
        <f>+P356</f>
        <v>1530</v>
      </c>
    </row>
    <row r="359" spans="2:22" x14ac:dyDescent="0.25">
      <c r="B359" s="3"/>
      <c r="C359" s="3"/>
      <c r="D359" s="3"/>
      <c r="E359" s="5" t="s">
        <v>32</v>
      </c>
      <c r="F359" s="3"/>
      <c r="G359" s="4"/>
      <c r="H359" s="4">
        <v>1625.4</v>
      </c>
      <c r="J359" s="3"/>
      <c r="K359" s="3"/>
      <c r="L359" s="3"/>
      <c r="M359" s="5" t="s">
        <v>32</v>
      </c>
      <c r="N359" s="3"/>
      <c r="O359" s="4"/>
      <c r="P359" s="4">
        <f>+P354</f>
        <v>5592.7741935483873</v>
      </c>
    </row>
    <row r="360" spans="2:22" x14ac:dyDescent="0.25">
      <c r="B360" s="3"/>
      <c r="C360" s="3"/>
      <c r="D360" s="3"/>
      <c r="E360" s="5" t="s">
        <v>33</v>
      </c>
      <c r="F360" s="3"/>
      <c r="G360" s="4"/>
      <c r="H360" s="4">
        <v>463.2</v>
      </c>
      <c r="J360" s="3"/>
      <c r="K360" s="3"/>
      <c r="L360" s="3"/>
      <c r="M360" s="5" t="s">
        <v>33</v>
      </c>
      <c r="N360" s="3"/>
      <c r="O360" s="4"/>
      <c r="P360" s="4">
        <f>+P355</f>
        <v>1593.796129032258</v>
      </c>
    </row>
    <row r="361" spans="2:22" x14ac:dyDescent="0.25">
      <c r="G361" s="2"/>
      <c r="H361" s="2"/>
      <c r="O361" s="2"/>
      <c r="P361" s="2"/>
    </row>
    <row r="362" spans="2:22" x14ac:dyDescent="0.25">
      <c r="B362" s="3"/>
      <c r="C362" s="5"/>
      <c r="D362" s="5"/>
      <c r="E362" s="5" t="s">
        <v>35</v>
      </c>
      <c r="F362" s="3"/>
      <c r="G362" s="4"/>
      <c r="H362" s="4">
        <v>3618.6</v>
      </c>
      <c r="J362" s="3"/>
      <c r="K362" s="5"/>
      <c r="L362" s="5"/>
      <c r="M362" s="5" t="s">
        <v>35</v>
      </c>
      <c r="N362" s="3"/>
      <c r="O362" s="4"/>
      <c r="P362" s="4">
        <f>SUM(P358:P361)</f>
        <v>8716.5703225806446</v>
      </c>
    </row>
    <row r="363" spans="2:22" x14ac:dyDescent="0.25">
      <c r="B363" s="3"/>
      <c r="C363" s="5"/>
      <c r="D363" s="5"/>
      <c r="E363" s="5" t="s">
        <v>36</v>
      </c>
      <c r="F363" s="3"/>
      <c r="G363" s="4"/>
      <c r="H363" s="4">
        <v>1009589.4</v>
      </c>
      <c r="J363" s="3"/>
      <c r="K363" s="5"/>
      <c r="L363" s="5"/>
      <c r="M363" s="5" t="s">
        <v>36</v>
      </c>
      <c r="N363" s="3"/>
      <c r="O363" s="4"/>
      <c r="P363" s="4">
        <v>1009589.4</v>
      </c>
    </row>
    <row r="365" spans="2:22" x14ac:dyDescent="0.25">
      <c r="B365" s="6" t="s">
        <v>300</v>
      </c>
      <c r="C365" s="6" t="s">
        <v>301</v>
      </c>
      <c r="D365" s="6"/>
      <c r="E365" s="6" t="s">
        <v>65</v>
      </c>
      <c r="F365" s="7">
        <v>127</v>
      </c>
      <c r="G365" s="7"/>
      <c r="H365" s="7"/>
      <c r="J365" s="6" t="s">
        <v>1280</v>
      </c>
      <c r="K365" s="6" t="s">
        <v>301</v>
      </c>
      <c r="L365" s="6"/>
      <c r="M365" s="6" t="s">
        <v>65</v>
      </c>
      <c r="N365" s="7">
        <v>127</v>
      </c>
      <c r="O365" s="7"/>
      <c r="P365" s="7"/>
    </row>
    <row r="366" spans="2:22" x14ac:dyDescent="0.25">
      <c r="G366" s="2"/>
      <c r="H366" s="2"/>
      <c r="O366" s="2"/>
      <c r="P366" s="2"/>
    </row>
    <row r="367" spans="2:22" x14ac:dyDescent="0.25">
      <c r="B367" s="3"/>
      <c r="C367" s="3"/>
      <c r="D367" s="3"/>
      <c r="E367" s="3"/>
      <c r="F367" s="3"/>
      <c r="G367" s="4"/>
      <c r="H367" s="4"/>
      <c r="J367" s="3"/>
      <c r="K367" s="3"/>
      <c r="L367" s="3"/>
      <c r="M367" s="3"/>
      <c r="N367" s="3"/>
      <c r="O367" s="4"/>
      <c r="P367" s="4"/>
    </row>
    <row r="368" spans="2:22" x14ac:dyDescent="0.25">
      <c r="B368" s="12" t="s">
        <v>5</v>
      </c>
      <c r="C368" s="12" t="s">
        <v>6</v>
      </c>
      <c r="D368" s="12"/>
      <c r="E368" s="8" t="s">
        <v>7</v>
      </c>
      <c r="F368" s="8" t="s">
        <v>8</v>
      </c>
      <c r="G368" s="9" t="s">
        <v>4</v>
      </c>
      <c r="H368" s="9" t="s">
        <v>1205</v>
      </c>
      <c r="J368" s="12" t="s">
        <v>5</v>
      </c>
      <c r="K368" s="12" t="s">
        <v>6</v>
      </c>
      <c r="L368" s="12"/>
      <c r="M368" s="8" t="s">
        <v>7</v>
      </c>
      <c r="N368" s="8" t="s">
        <v>8</v>
      </c>
      <c r="O368" s="9" t="s">
        <v>4</v>
      </c>
      <c r="P368" s="9" t="s">
        <v>1205</v>
      </c>
    </row>
    <row r="369" spans="2:20" x14ac:dyDescent="0.25">
      <c r="B369" s="8"/>
      <c r="C369" s="8"/>
      <c r="D369" s="8"/>
      <c r="E369" s="8"/>
      <c r="F369" s="8"/>
      <c r="G369" s="8" t="s">
        <v>9</v>
      </c>
      <c r="H369" s="8" t="s">
        <v>9</v>
      </c>
      <c r="J369" s="8"/>
      <c r="K369" s="8"/>
      <c r="L369" s="8"/>
      <c r="M369" s="8"/>
      <c r="N369" s="8"/>
      <c r="O369" s="8" t="s">
        <v>9</v>
      </c>
      <c r="P369" s="8" t="s">
        <v>9</v>
      </c>
    </row>
    <row r="370" spans="2:20" x14ac:dyDescent="0.25">
      <c r="G370" s="2"/>
      <c r="H370" s="2"/>
      <c r="O370" s="2"/>
      <c r="P370" s="2"/>
      <c r="S370" s="50">
        <v>200</v>
      </c>
      <c r="T370" s="50" t="s">
        <v>1281</v>
      </c>
    </row>
    <row r="371" spans="2:20" x14ac:dyDescent="0.25">
      <c r="B371" t="s">
        <v>306</v>
      </c>
      <c r="C371" t="s">
        <v>305</v>
      </c>
      <c r="E371" t="s">
        <v>14</v>
      </c>
      <c r="F371">
        <v>7.4999999999999997E-2</v>
      </c>
      <c r="G371" s="2">
        <v>6383</v>
      </c>
      <c r="H371" s="2">
        <v>478.73</v>
      </c>
      <c r="J371" t="s">
        <v>306</v>
      </c>
      <c r="K371" t="s">
        <v>305</v>
      </c>
      <c r="M371" t="s">
        <v>14</v>
      </c>
      <c r="N371" s="48">
        <f>+S374</f>
        <v>0.36</v>
      </c>
      <c r="O371" s="2">
        <v>6383</v>
      </c>
      <c r="P371" s="2">
        <f>+N371*O371</f>
        <v>2297.88</v>
      </c>
      <c r="S371" s="50">
        <v>4</v>
      </c>
      <c r="T371" s="50" t="s">
        <v>1253</v>
      </c>
    </row>
    <row r="372" spans="2:20" x14ac:dyDescent="0.25">
      <c r="B372" t="s">
        <v>54</v>
      </c>
      <c r="C372" t="s">
        <v>55</v>
      </c>
      <c r="E372" t="s">
        <v>56</v>
      </c>
      <c r="F372">
        <v>7.4999999999999997E-2</v>
      </c>
      <c r="G372" s="2">
        <v>1543.99</v>
      </c>
      <c r="H372" s="2">
        <v>115.8</v>
      </c>
      <c r="J372" t="s">
        <v>54</v>
      </c>
      <c r="K372" t="s">
        <v>55</v>
      </c>
      <c r="M372" t="s">
        <v>56</v>
      </c>
      <c r="N372" s="48">
        <f>+N371</f>
        <v>0.36</v>
      </c>
      <c r="O372" s="2">
        <v>1543.99</v>
      </c>
      <c r="P372" s="2">
        <f t="shared" ref="P372:P377" si="15">+N372*O372</f>
        <v>555.83640000000003</v>
      </c>
      <c r="S372" s="50">
        <v>2</v>
      </c>
      <c r="T372" s="50" t="s">
        <v>1255</v>
      </c>
    </row>
    <row r="373" spans="2:20" x14ac:dyDescent="0.25">
      <c r="B373" t="s">
        <v>249</v>
      </c>
      <c r="C373" t="s">
        <v>248</v>
      </c>
      <c r="E373" t="s">
        <v>14</v>
      </c>
      <c r="F373">
        <v>2E-3</v>
      </c>
      <c r="G373" s="2">
        <v>5418</v>
      </c>
      <c r="H373" s="2">
        <v>10.84</v>
      </c>
      <c r="J373" t="s">
        <v>249</v>
      </c>
      <c r="K373" t="s">
        <v>248</v>
      </c>
      <c r="M373" t="s">
        <v>14</v>
      </c>
      <c r="N373">
        <v>2E-3</v>
      </c>
      <c r="O373" s="2">
        <v>5418</v>
      </c>
      <c r="P373" s="2">
        <f t="shared" si="15"/>
        <v>10.836</v>
      </c>
      <c r="S373" s="50">
        <f>+S371*9*S372</f>
        <v>72</v>
      </c>
      <c r="T373" s="50"/>
    </row>
    <row r="374" spans="2:20" x14ac:dyDescent="0.25">
      <c r="B374" t="s">
        <v>54</v>
      </c>
      <c r="C374" t="s">
        <v>55</v>
      </c>
      <c r="E374" t="s">
        <v>56</v>
      </c>
      <c r="F374">
        <v>2E-3</v>
      </c>
      <c r="G374" s="2">
        <v>1543.99</v>
      </c>
      <c r="H374" s="2">
        <v>3.09</v>
      </c>
      <c r="J374" t="s">
        <v>54</v>
      </c>
      <c r="K374" t="s">
        <v>55</v>
      </c>
      <c r="M374" t="s">
        <v>56</v>
      </c>
      <c r="N374">
        <v>2E-3</v>
      </c>
      <c r="O374" s="2">
        <v>1543.99</v>
      </c>
      <c r="P374" s="2">
        <f t="shared" si="15"/>
        <v>3.0879799999999999</v>
      </c>
      <c r="S374" s="50">
        <f>+S373/S370</f>
        <v>0.36</v>
      </c>
      <c r="T374" s="50" t="s">
        <v>1257</v>
      </c>
    </row>
    <row r="375" spans="2:20" x14ac:dyDescent="0.25">
      <c r="B375" t="s">
        <v>290</v>
      </c>
      <c r="C375" t="s">
        <v>291</v>
      </c>
      <c r="E375" t="s">
        <v>65</v>
      </c>
      <c r="F375">
        <v>3.2000000000000001E-2</v>
      </c>
      <c r="G375" s="2">
        <v>300</v>
      </c>
      <c r="H375" s="2">
        <v>9.4499999999999993</v>
      </c>
      <c r="J375" t="s">
        <v>290</v>
      </c>
      <c r="K375" t="s">
        <v>291</v>
      </c>
      <c r="M375" t="s">
        <v>65</v>
      </c>
      <c r="N375">
        <v>3.2000000000000001E-2</v>
      </c>
      <c r="O375" s="2">
        <v>300</v>
      </c>
      <c r="P375" s="2">
        <f t="shared" si="15"/>
        <v>9.6</v>
      </c>
    </row>
    <row r="376" spans="2:20" x14ac:dyDescent="0.25">
      <c r="B376" t="s">
        <v>309</v>
      </c>
      <c r="C376" t="s">
        <v>310</v>
      </c>
      <c r="E376" t="s">
        <v>65</v>
      </c>
      <c r="F376">
        <v>1</v>
      </c>
      <c r="G376" s="2">
        <v>1552</v>
      </c>
      <c r="H376" s="2">
        <v>1552</v>
      </c>
      <c r="J376" t="s">
        <v>309</v>
      </c>
      <c r="K376" t="s">
        <v>310</v>
      </c>
      <c r="M376" t="s">
        <v>65</v>
      </c>
      <c r="N376">
        <v>1</v>
      </c>
      <c r="O376" s="2">
        <v>1552</v>
      </c>
      <c r="P376" s="2">
        <f t="shared" si="15"/>
        <v>1552</v>
      </c>
    </row>
    <row r="377" spans="2:20" x14ac:dyDescent="0.25">
      <c r="B377" t="s">
        <v>313</v>
      </c>
      <c r="C377" t="s">
        <v>314</v>
      </c>
      <c r="E377" t="s">
        <v>65</v>
      </c>
      <c r="F377">
        <v>1.05</v>
      </c>
      <c r="G377" s="2">
        <v>50</v>
      </c>
      <c r="H377" s="2">
        <v>52.5</v>
      </c>
      <c r="J377" t="s">
        <v>313</v>
      </c>
      <c r="K377" t="s">
        <v>314</v>
      </c>
      <c r="M377" t="s">
        <v>65</v>
      </c>
      <c r="N377">
        <v>1.05</v>
      </c>
      <c r="O377" s="2">
        <v>50</v>
      </c>
      <c r="P377" s="2">
        <f t="shared" si="15"/>
        <v>52.5</v>
      </c>
    </row>
    <row r="378" spans="2:20" x14ac:dyDescent="0.25">
      <c r="B378" t="s">
        <v>315</v>
      </c>
      <c r="C378" t="s">
        <v>316</v>
      </c>
      <c r="E378" t="s">
        <v>79</v>
      </c>
      <c r="F378" s="1">
        <v>390000</v>
      </c>
      <c r="G378" s="2">
        <v>34.57</v>
      </c>
      <c r="H378" s="2">
        <v>35</v>
      </c>
      <c r="J378" t="s">
        <v>315</v>
      </c>
      <c r="K378" t="s">
        <v>316</v>
      </c>
      <c r="M378" t="s">
        <v>79</v>
      </c>
      <c r="N378" s="1">
        <v>390000</v>
      </c>
      <c r="O378" s="2">
        <v>34.57</v>
      </c>
      <c r="P378" s="2">
        <v>35</v>
      </c>
    </row>
    <row r="379" spans="2:20" x14ac:dyDescent="0.25">
      <c r="G379" s="2"/>
      <c r="H379" s="2"/>
      <c r="O379" s="2"/>
      <c r="P379" s="2"/>
    </row>
    <row r="380" spans="2:20" x14ac:dyDescent="0.25">
      <c r="B380" s="3"/>
      <c r="C380" s="3"/>
      <c r="D380" s="3"/>
      <c r="E380" s="5" t="s">
        <v>31</v>
      </c>
      <c r="F380" s="3"/>
      <c r="G380" s="4"/>
      <c r="H380" s="4">
        <v>1614.6</v>
      </c>
      <c r="J380" s="3"/>
      <c r="K380" s="3"/>
      <c r="L380" s="3"/>
      <c r="M380" s="5" t="s">
        <v>31</v>
      </c>
      <c r="N380" s="3"/>
      <c r="O380" s="4"/>
      <c r="P380" s="4">
        <f>+P375+P376+P377</f>
        <v>1614.1</v>
      </c>
    </row>
    <row r="381" spans="2:20" x14ac:dyDescent="0.25">
      <c r="B381" s="3"/>
      <c r="C381" s="3"/>
      <c r="D381" s="3"/>
      <c r="E381" s="5" t="s">
        <v>32</v>
      </c>
      <c r="F381" s="3"/>
      <c r="G381" s="4"/>
      <c r="H381" s="4">
        <v>489.57</v>
      </c>
      <c r="J381" s="3"/>
      <c r="K381" s="3"/>
      <c r="L381" s="3"/>
      <c r="M381" s="5" t="s">
        <v>32</v>
      </c>
      <c r="N381" s="3"/>
      <c r="O381" s="4"/>
      <c r="P381" s="4">
        <f>+P371+P373</f>
        <v>2308.7159999999999</v>
      </c>
    </row>
    <row r="382" spans="2:20" x14ac:dyDescent="0.25">
      <c r="B382" s="3"/>
      <c r="C382" s="3"/>
      <c r="D382" s="3"/>
      <c r="E382" s="5" t="s">
        <v>33</v>
      </c>
      <c r="F382" s="3"/>
      <c r="G382" s="4"/>
      <c r="H382" s="4">
        <v>118.89</v>
      </c>
      <c r="J382" s="3"/>
      <c r="K382" s="3"/>
      <c r="L382" s="3"/>
      <c r="M382" s="5" t="s">
        <v>33</v>
      </c>
      <c r="N382" s="3"/>
      <c r="O382" s="4"/>
      <c r="P382" s="4">
        <f>+P372+P374</f>
        <v>558.92438000000004</v>
      </c>
    </row>
    <row r="383" spans="2:20" x14ac:dyDescent="0.25">
      <c r="B383" s="3"/>
      <c r="C383" s="3"/>
      <c r="D383" s="3"/>
      <c r="E383" s="5" t="s">
        <v>34</v>
      </c>
      <c r="F383" s="3"/>
      <c r="G383" s="4"/>
      <c r="H383" s="4">
        <v>34.57</v>
      </c>
      <c r="J383" s="3"/>
      <c r="K383" s="3"/>
      <c r="L383" s="3"/>
      <c r="M383" s="5" t="s">
        <v>34</v>
      </c>
      <c r="N383" s="3"/>
      <c r="O383" s="4"/>
      <c r="P383" s="4">
        <f>+P378</f>
        <v>35</v>
      </c>
    </row>
    <row r="384" spans="2:20" x14ac:dyDescent="0.25">
      <c r="G384" s="2"/>
      <c r="H384" s="2"/>
      <c r="O384" s="2"/>
      <c r="P384" s="2"/>
    </row>
    <row r="385" spans="2:20" x14ac:dyDescent="0.25">
      <c r="B385" s="3"/>
      <c r="C385" s="5"/>
      <c r="D385" s="5"/>
      <c r="E385" s="5" t="s">
        <v>35</v>
      </c>
      <c r="F385" s="3"/>
      <c r="G385" s="4"/>
      <c r="H385" s="4">
        <v>2254.13</v>
      </c>
      <c r="J385" s="3"/>
      <c r="K385" s="5"/>
      <c r="L385" s="5"/>
      <c r="M385" s="5" t="s">
        <v>35</v>
      </c>
      <c r="N385" s="3"/>
      <c r="O385" s="4"/>
      <c r="P385" s="4">
        <f>SUM(P380:P384)</f>
        <v>4516.7403800000002</v>
      </c>
    </row>
    <row r="386" spans="2:20" x14ac:dyDescent="0.25">
      <c r="B386" s="3"/>
      <c r="C386" s="5"/>
      <c r="D386" s="5"/>
      <c r="E386" s="5" t="s">
        <v>36</v>
      </c>
      <c r="F386" s="3"/>
      <c r="G386" s="4"/>
      <c r="H386" s="4">
        <v>286274.51</v>
      </c>
      <c r="J386" s="3"/>
      <c r="K386" s="5"/>
      <c r="L386" s="5"/>
      <c r="M386" s="5" t="s">
        <v>36</v>
      </c>
      <c r="N386" s="3"/>
      <c r="O386" s="4"/>
      <c r="P386" s="4">
        <f>+P385*N365</f>
        <v>573626.02826000005</v>
      </c>
    </row>
    <row r="388" spans="2:20" x14ac:dyDescent="0.25">
      <c r="B388" s="6" t="s">
        <v>317</v>
      </c>
      <c r="C388" s="6" t="s">
        <v>232</v>
      </c>
      <c r="D388" s="6"/>
      <c r="E388" s="6" t="s">
        <v>65</v>
      </c>
      <c r="F388" s="7">
        <v>140</v>
      </c>
      <c r="G388" s="7"/>
      <c r="H388" s="7"/>
      <c r="J388" s="6" t="s">
        <v>1282</v>
      </c>
      <c r="K388" s="6" t="s">
        <v>232</v>
      </c>
      <c r="L388" s="6"/>
      <c r="M388" s="6" t="s">
        <v>65</v>
      </c>
      <c r="N388" s="7">
        <v>140</v>
      </c>
      <c r="O388" s="7"/>
      <c r="P388" s="7"/>
    </row>
    <row r="389" spans="2:20" x14ac:dyDescent="0.25">
      <c r="G389" s="2"/>
      <c r="H389" s="2"/>
      <c r="O389" s="2"/>
      <c r="P389" s="2"/>
    </row>
    <row r="390" spans="2:20" x14ac:dyDescent="0.25">
      <c r="B390" s="3"/>
      <c r="C390" s="3"/>
      <c r="D390" s="3"/>
      <c r="E390" s="3"/>
      <c r="F390" s="3"/>
      <c r="G390" s="4"/>
      <c r="H390" s="4"/>
      <c r="J390" s="3"/>
      <c r="K390" s="3"/>
      <c r="L390" s="3"/>
      <c r="M390" s="3"/>
      <c r="N390" s="3"/>
      <c r="O390" s="4"/>
      <c r="P390" s="4"/>
    </row>
    <row r="391" spans="2:20" x14ac:dyDescent="0.25">
      <c r="B391" s="12" t="s">
        <v>5</v>
      </c>
      <c r="C391" s="12" t="s">
        <v>6</v>
      </c>
      <c r="D391" s="12"/>
      <c r="E391" s="8" t="s">
        <v>7</v>
      </c>
      <c r="F391" s="8" t="s">
        <v>8</v>
      </c>
      <c r="G391" s="9" t="s">
        <v>4</v>
      </c>
      <c r="H391" s="9" t="s">
        <v>1205</v>
      </c>
      <c r="J391" s="12" t="s">
        <v>5</v>
      </c>
      <c r="K391" s="12" t="s">
        <v>6</v>
      </c>
      <c r="L391" s="12"/>
      <c r="M391" s="8" t="s">
        <v>7</v>
      </c>
      <c r="N391" s="8" t="s">
        <v>8</v>
      </c>
      <c r="O391" s="9" t="s">
        <v>4</v>
      </c>
      <c r="P391" s="9" t="s">
        <v>1205</v>
      </c>
    </row>
    <row r="392" spans="2:20" x14ac:dyDescent="0.25">
      <c r="B392" s="8"/>
      <c r="C392" s="8"/>
      <c r="D392" s="8"/>
      <c r="E392" s="8"/>
      <c r="F392" s="8"/>
      <c r="G392" s="8" t="s">
        <v>9</v>
      </c>
      <c r="H392" s="8" t="s">
        <v>9</v>
      </c>
      <c r="J392" s="8"/>
      <c r="K392" s="8"/>
      <c r="L392" s="8"/>
      <c r="M392" s="8"/>
      <c r="N392" s="8"/>
      <c r="O392" s="8" t="s">
        <v>9</v>
      </c>
      <c r="P392" s="8" t="s">
        <v>9</v>
      </c>
    </row>
    <row r="393" spans="2:20" x14ac:dyDescent="0.25">
      <c r="G393" s="2"/>
      <c r="H393" s="2"/>
      <c r="O393" s="2"/>
      <c r="P393" s="2"/>
    </row>
    <row r="394" spans="2:20" x14ac:dyDescent="0.25">
      <c r="B394" t="s">
        <v>52</v>
      </c>
      <c r="C394" t="s">
        <v>53</v>
      </c>
      <c r="E394" t="s">
        <v>14</v>
      </c>
      <c r="F394">
        <v>0.3</v>
      </c>
      <c r="G394" s="2">
        <v>5418</v>
      </c>
      <c r="H394" s="2">
        <v>1625.4</v>
      </c>
      <c r="J394" t="s">
        <v>52</v>
      </c>
      <c r="K394" t="s">
        <v>53</v>
      </c>
      <c r="M394" t="s">
        <v>14</v>
      </c>
      <c r="N394" s="48">
        <f>+S398</f>
        <v>0.67500000000000004</v>
      </c>
      <c r="O394" s="2">
        <v>5418</v>
      </c>
      <c r="P394" s="2">
        <f>+N394*O394</f>
        <v>3657.15</v>
      </c>
      <c r="S394" s="50">
        <v>20</v>
      </c>
      <c r="T394" s="50" t="s">
        <v>1283</v>
      </c>
    </row>
    <row r="395" spans="2:20" x14ac:dyDescent="0.25">
      <c r="B395" t="s">
        <v>54</v>
      </c>
      <c r="C395" t="s">
        <v>55</v>
      </c>
      <c r="E395" t="s">
        <v>56</v>
      </c>
      <c r="F395">
        <v>0.3</v>
      </c>
      <c r="G395" s="2">
        <v>1543.99</v>
      </c>
      <c r="H395" s="2">
        <v>463.2</v>
      </c>
      <c r="J395" t="s">
        <v>54</v>
      </c>
      <c r="K395" t="s">
        <v>55</v>
      </c>
      <c r="M395" t="s">
        <v>56</v>
      </c>
      <c r="N395" s="48">
        <f>+N394</f>
        <v>0.67500000000000004</v>
      </c>
      <c r="O395" s="2">
        <v>1543.99</v>
      </c>
      <c r="P395" s="2">
        <f t="shared" ref="P395:P396" si="16">+N395*O395</f>
        <v>1042.19325</v>
      </c>
      <c r="S395" s="50">
        <v>3</v>
      </c>
      <c r="T395" s="50" t="s">
        <v>1253</v>
      </c>
    </row>
    <row r="396" spans="2:20" x14ac:dyDescent="0.25">
      <c r="B396" t="s">
        <v>320</v>
      </c>
      <c r="C396" t="s">
        <v>321</v>
      </c>
      <c r="E396" t="s">
        <v>65</v>
      </c>
      <c r="F396">
        <v>1.02</v>
      </c>
      <c r="G396" s="2">
        <v>1720</v>
      </c>
      <c r="H396" s="2">
        <v>1754.4</v>
      </c>
      <c r="J396" t="s">
        <v>320</v>
      </c>
      <c r="K396" t="s">
        <v>321</v>
      </c>
      <c r="M396" t="s">
        <v>65</v>
      </c>
      <c r="N396">
        <v>1.02</v>
      </c>
      <c r="O396" s="2">
        <v>1720</v>
      </c>
      <c r="P396" s="2">
        <f t="shared" si="16"/>
        <v>1754.4</v>
      </c>
      <c r="S396" s="50">
        <v>0.5</v>
      </c>
      <c r="T396" s="50" t="s">
        <v>1284</v>
      </c>
    </row>
    <row r="397" spans="2:20" x14ac:dyDescent="0.25">
      <c r="B397" t="s">
        <v>322</v>
      </c>
      <c r="C397" t="s">
        <v>323</v>
      </c>
      <c r="E397" t="s">
        <v>76</v>
      </c>
      <c r="F397" s="1">
        <v>390000</v>
      </c>
      <c r="G397" s="2">
        <v>49.03</v>
      </c>
      <c r="H397" s="2">
        <v>49</v>
      </c>
      <c r="J397" t="s">
        <v>322</v>
      </c>
      <c r="K397" t="s">
        <v>323</v>
      </c>
      <c r="M397" t="s">
        <v>76</v>
      </c>
      <c r="N397" s="1">
        <v>390000</v>
      </c>
      <c r="O397" s="2">
        <v>49.03</v>
      </c>
      <c r="P397" s="2">
        <v>49</v>
      </c>
      <c r="S397" s="50">
        <f>+S395*9*S396</f>
        <v>13.5</v>
      </c>
      <c r="T397" s="50"/>
    </row>
    <row r="398" spans="2:20" x14ac:dyDescent="0.25">
      <c r="G398" s="2"/>
      <c r="H398" s="2"/>
      <c r="O398" s="2"/>
      <c r="P398" s="2"/>
      <c r="S398" s="50">
        <f>+S397/S394</f>
        <v>0.67500000000000004</v>
      </c>
      <c r="T398" s="50" t="s">
        <v>1257</v>
      </c>
    </row>
    <row r="399" spans="2:20" x14ac:dyDescent="0.25">
      <c r="B399" s="3"/>
      <c r="C399" s="3"/>
      <c r="D399" s="3"/>
      <c r="E399" s="5" t="s">
        <v>31</v>
      </c>
      <c r="F399" s="3"/>
      <c r="G399" s="4"/>
      <c r="H399" s="4">
        <v>1754.4</v>
      </c>
      <c r="J399" s="3"/>
      <c r="K399" s="3"/>
      <c r="L399" s="3"/>
      <c r="M399" s="5" t="s">
        <v>31</v>
      </c>
      <c r="N399" s="3"/>
      <c r="O399" s="4"/>
      <c r="P399" s="4">
        <f>+P396</f>
        <v>1754.4</v>
      </c>
    </row>
    <row r="400" spans="2:20" x14ac:dyDescent="0.25">
      <c r="B400" s="3"/>
      <c r="C400" s="3"/>
      <c r="D400" s="3"/>
      <c r="E400" s="5" t="s">
        <v>32</v>
      </c>
      <c r="F400" s="3"/>
      <c r="G400" s="4"/>
      <c r="H400" s="4">
        <v>1625.4</v>
      </c>
      <c r="J400" s="3"/>
      <c r="K400" s="3"/>
      <c r="L400" s="3"/>
      <c r="M400" s="5" t="s">
        <v>32</v>
      </c>
      <c r="N400" s="3"/>
      <c r="O400" s="4"/>
      <c r="P400" s="4">
        <f>+P394</f>
        <v>3657.15</v>
      </c>
    </row>
    <row r="401" spans="2:20" x14ac:dyDescent="0.25">
      <c r="B401" s="3"/>
      <c r="C401" s="3"/>
      <c r="D401" s="3"/>
      <c r="E401" s="5" t="s">
        <v>33</v>
      </c>
      <c r="F401" s="3"/>
      <c r="G401" s="4"/>
      <c r="H401" s="4">
        <v>463.2</v>
      </c>
      <c r="J401" s="3"/>
      <c r="K401" s="3"/>
      <c r="L401" s="3"/>
      <c r="M401" s="5" t="s">
        <v>33</v>
      </c>
      <c r="N401" s="3"/>
      <c r="O401" s="4"/>
      <c r="P401" s="4">
        <f>+P395</f>
        <v>1042.19325</v>
      </c>
    </row>
    <row r="402" spans="2:20" x14ac:dyDescent="0.25">
      <c r="B402" s="3"/>
      <c r="C402" s="3"/>
      <c r="D402" s="3"/>
      <c r="E402" s="5" t="s">
        <v>34</v>
      </c>
      <c r="F402" s="3"/>
      <c r="G402" s="4"/>
      <c r="H402" s="4">
        <v>49.03</v>
      </c>
      <c r="J402" s="3"/>
      <c r="K402" s="3"/>
      <c r="L402" s="3"/>
      <c r="M402" s="5" t="s">
        <v>34</v>
      </c>
      <c r="N402" s="3"/>
      <c r="O402" s="4"/>
      <c r="P402" s="4">
        <f>+P397</f>
        <v>49</v>
      </c>
    </row>
    <row r="403" spans="2:20" x14ac:dyDescent="0.25">
      <c r="G403" s="2"/>
      <c r="H403" s="2"/>
      <c r="O403" s="2"/>
      <c r="P403" s="2"/>
    </row>
    <row r="404" spans="2:20" x14ac:dyDescent="0.25">
      <c r="B404" s="3"/>
      <c r="C404" s="5"/>
      <c r="D404" s="5"/>
      <c r="E404" s="5" t="s">
        <v>35</v>
      </c>
      <c r="F404" s="3"/>
      <c r="G404" s="4"/>
      <c r="H404" s="4">
        <v>3892.03</v>
      </c>
      <c r="J404" s="3"/>
      <c r="K404" s="5"/>
      <c r="L404" s="5"/>
      <c r="M404" s="5" t="s">
        <v>35</v>
      </c>
      <c r="N404" s="3"/>
      <c r="O404" s="4"/>
      <c r="P404" s="4">
        <f>SUM(P399:P403)</f>
        <v>6502.7432500000004</v>
      </c>
    </row>
    <row r="405" spans="2:20" x14ac:dyDescent="0.25">
      <c r="B405" s="3"/>
      <c r="C405" s="5"/>
      <c r="D405" s="5"/>
      <c r="E405" s="5" t="s">
        <v>36</v>
      </c>
      <c r="F405" s="3"/>
      <c r="G405" s="4"/>
      <c r="H405" s="4">
        <v>544884.19999999995</v>
      </c>
      <c r="J405" s="3"/>
      <c r="K405" s="5"/>
      <c r="L405" s="5"/>
      <c r="M405" s="5" t="s">
        <v>36</v>
      </c>
      <c r="N405" s="3"/>
      <c r="O405" s="4"/>
      <c r="P405" s="4">
        <f>+P404*N388</f>
        <v>910384.05500000005</v>
      </c>
    </row>
    <row r="407" spans="2:20" x14ac:dyDescent="0.25">
      <c r="B407" s="6" t="s">
        <v>488</v>
      </c>
      <c r="C407" s="6" t="s">
        <v>489</v>
      </c>
      <c r="D407" s="6"/>
      <c r="E407" s="6" t="s">
        <v>65</v>
      </c>
      <c r="F407" s="7">
        <v>7850</v>
      </c>
      <c r="G407" s="7"/>
      <c r="H407" s="7"/>
      <c r="J407" s="6" t="s">
        <v>1285</v>
      </c>
      <c r="K407" s="6" t="s">
        <v>489</v>
      </c>
      <c r="L407" s="6"/>
      <c r="M407" s="6" t="s">
        <v>65</v>
      </c>
      <c r="N407" s="7">
        <v>7850</v>
      </c>
      <c r="O407" s="7"/>
      <c r="P407" s="7"/>
    </row>
    <row r="408" spans="2:20" x14ac:dyDescent="0.25">
      <c r="G408" s="2"/>
      <c r="H408" s="2"/>
      <c r="O408" s="2"/>
      <c r="P408" s="2"/>
    </row>
    <row r="409" spans="2:20" x14ac:dyDescent="0.25">
      <c r="B409" s="3"/>
      <c r="C409" s="3"/>
      <c r="D409" s="3"/>
      <c r="E409" s="3"/>
      <c r="F409" s="3"/>
      <c r="G409" s="4"/>
      <c r="H409" s="4"/>
      <c r="J409" s="3"/>
      <c r="K409" s="3"/>
      <c r="L409" s="3"/>
      <c r="M409" s="3"/>
      <c r="N409" s="3"/>
      <c r="O409" s="4"/>
      <c r="P409" s="4"/>
    </row>
    <row r="410" spans="2:20" x14ac:dyDescent="0.25">
      <c r="B410" s="12" t="s">
        <v>5</v>
      </c>
      <c r="C410" s="12" t="s">
        <v>6</v>
      </c>
      <c r="D410" s="12"/>
      <c r="E410" s="8" t="s">
        <v>7</v>
      </c>
      <c r="F410" s="8" t="s">
        <v>8</v>
      </c>
      <c r="G410" s="9" t="s">
        <v>4</v>
      </c>
      <c r="H410" s="9" t="s">
        <v>1205</v>
      </c>
      <c r="J410" s="12" t="s">
        <v>5</v>
      </c>
      <c r="K410" s="12" t="s">
        <v>6</v>
      </c>
      <c r="L410" s="12"/>
      <c r="M410" s="8" t="s">
        <v>7</v>
      </c>
      <c r="N410" s="8" t="s">
        <v>8</v>
      </c>
      <c r="O410" s="9" t="s">
        <v>4</v>
      </c>
      <c r="P410" s="9" t="s">
        <v>1205</v>
      </c>
    </row>
    <row r="411" spans="2:20" x14ac:dyDescent="0.25">
      <c r="B411" s="8"/>
      <c r="C411" s="8"/>
      <c r="D411" s="8"/>
      <c r="E411" s="8"/>
      <c r="F411" s="8"/>
      <c r="G411" s="8" t="s">
        <v>9</v>
      </c>
      <c r="H411" s="8" t="s">
        <v>9</v>
      </c>
      <c r="J411" s="8"/>
      <c r="K411" s="8"/>
      <c r="L411" s="8"/>
      <c r="M411" s="8"/>
      <c r="N411" s="8"/>
      <c r="O411" s="8" t="s">
        <v>9</v>
      </c>
      <c r="P411" s="8" t="s">
        <v>9</v>
      </c>
    </row>
    <row r="412" spans="2:20" x14ac:dyDescent="0.25">
      <c r="G412" s="2"/>
      <c r="H412" s="2"/>
      <c r="O412" s="2"/>
      <c r="P412" s="2"/>
    </row>
    <row r="413" spans="2:20" x14ac:dyDescent="0.25">
      <c r="B413" t="s">
        <v>306</v>
      </c>
      <c r="C413" t="s">
        <v>305</v>
      </c>
      <c r="E413" t="s">
        <v>14</v>
      </c>
      <c r="F413">
        <v>0.04</v>
      </c>
      <c r="G413" s="2">
        <v>6383</v>
      </c>
      <c r="H413" s="2">
        <v>255.32</v>
      </c>
      <c r="J413" t="s">
        <v>306</v>
      </c>
      <c r="K413" t="s">
        <v>305</v>
      </c>
      <c r="M413" t="s">
        <v>14</v>
      </c>
      <c r="N413" s="48">
        <f>+S417</f>
        <v>0.14399999999999999</v>
      </c>
      <c r="O413" s="2">
        <v>6383</v>
      </c>
      <c r="P413" s="2">
        <f>+N413*O413</f>
        <v>919.15199999999993</v>
      </c>
      <c r="S413" s="50">
        <v>750</v>
      </c>
      <c r="T413" s="50" t="s">
        <v>1286</v>
      </c>
    </row>
    <row r="414" spans="2:20" x14ac:dyDescent="0.25">
      <c r="B414" t="s">
        <v>54</v>
      </c>
      <c r="C414" t="s">
        <v>55</v>
      </c>
      <c r="E414" t="s">
        <v>56</v>
      </c>
      <c r="F414">
        <v>0.04</v>
      </c>
      <c r="G414" s="2">
        <v>1543.99</v>
      </c>
      <c r="H414" s="2">
        <v>61.76</v>
      </c>
      <c r="J414" t="s">
        <v>54</v>
      </c>
      <c r="K414" t="s">
        <v>55</v>
      </c>
      <c r="M414" t="s">
        <v>56</v>
      </c>
      <c r="N414" s="48">
        <f>+N413</f>
        <v>0.14399999999999999</v>
      </c>
      <c r="O414" s="2">
        <v>1543.99</v>
      </c>
      <c r="P414" s="2">
        <f t="shared" ref="P414:P419" si="17">+N414*O414</f>
        <v>222.33455999999998</v>
      </c>
      <c r="S414" s="50">
        <v>6</v>
      </c>
      <c r="T414" s="50" t="s">
        <v>1253</v>
      </c>
    </row>
    <row r="415" spans="2:20" x14ac:dyDescent="0.25">
      <c r="B415" t="s">
        <v>249</v>
      </c>
      <c r="C415" t="s">
        <v>248</v>
      </c>
      <c r="E415" t="s">
        <v>14</v>
      </c>
      <c r="F415">
        <v>2E-3</v>
      </c>
      <c r="G415" s="2">
        <v>5418</v>
      </c>
      <c r="H415" s="2">
        <v>10.84</v>
      </c>
      <c r="J415" t="s">
        <v>249</v>
      </c>
      <c r="K415" t="s">
        <v>248</v>
      </c>
      <c r="M415" t="s">
        <v>14</v>
      </c>
      <c r="N415">
        <v>2E-3</v>
      </c>
      <c r="O415" s="2">
        <v>5418</v>
      </c>
      <c r="P415" s="2">
        <f t="shared" si="17"/>
        <v>10.836</v>
      </c>
      <c r="S415" s="50">
        <v>2</v>
      </c>
      <c r="T415" s="50" t="s">
        <v>1255</v>
      </c>
    </row>
    <row r="416" spans="2:20" x14ac:dyDescent="0.25">
      <c r="B416" t="s">
        <v>54</v>
      </c>
      <c r="C416" t="s">
        <v>55</v>
      </c>
      <c r="E416" t="s">
        <v>56</v>
      </c>
      <c r="F416">
        <v>2E-3</v>
      </c>
      <c r="G416" s="2">
        <v>1543.99</v>
      </c>
      <c r="H416" s="2">
        <v>3.09</v>
      </c>
      <c r="J416" t="s">
        <v>54</v>
      </c>
      <c r="K416" t="s">
        <v>55</v>
      </c>
      <c r="M416" t="s">
        <v>56</v>
      </c>
      <c r="N416">
        <v>2E-3</v>
      </c>
      <c r="O416" s="2">
        <v>1543.99</v>
      </c>
      <c r="P416" s="2">
        <f t="shared" si="17"/>
        <v>3.0879799999999999</v>
      </c>
      <c r="S416" s="50">
        <f>+S414*9*S415</f>
        <v>108</v>
      </c>
      <c r="T416" s="50"/>
    </row>
    <row r="417" spans="2:20" x14ac:dyDescent="0.25">
      <c r="B417" t="s">
        <v>290</v>
      </c>
      <c r="C417" t="s">
        <v>291</v>
      </c>
      <c r="E417" t="s">
        <v>65</v>
      </c>
      <c r="F417">
        <v>3.2000000000000001E-2</v>
      </c>
      <c r="G417" s="2">
        <v>300</v>
      </c>
      <c r="H417" s="2">
        <v>9.4499999999999993</v>
      </c>
      <c r="J417" t="s">
        <v>290</v>
      </c>
      <c r="K417" t="s">
        <v>291</v>
      </c>
      <c r="M417" t="s">
        <v>65</v>
      </c>
      <c r="N417">
        <v>3.2000000000000001E-2</v>
      </c>
      <c r="O417" s="2">
        <v>300</v>
      </c>
      <c r="P417" s="2">
        <f t="shared" si="17"/>
        <v>9.6</v>
      </c>
      <c r="S417" s="50">
        <f>+S416/S413</f>
        <v>0.14399999999999999</v>
      </c>
      <c r="T417" s="50" t="s">
        <v>1257</v>
      </c>
    </row>
    <row r="418" spans="2:20" x14ac:dyDescent="0.25">
      <c r="B418" t="s">
        <v>492</v>
      </c>
      <c r="C418" t="s">
        <v>493</v>
      </c>
      <c r="E418" t="s">
        <v>65</v>
      </c>
      <c r="F418">
        <v>1</v>
      </c>
      <c r="G418" s="2">
        <v>968</v>
      </c>
      <c r="H418" s="2">
        <v>968</v>
      </c>
      <c r="J418" t="s">
        <v>492</v>
      </c>
      <c r="K418" t="s">
        <v>493</v>
      </c>
      <c r="M418" t="s">
        <v>65</v>
      </c>
      <c r="N418">
        <v>1</v>
      </c>
      <c r="O418" s="2">
        <v>968</v>
      </c>
      <c r="P418" s="2">
        <f t="shared" si="17"/>
        <v>968</v>
      </c>
    </row>
    <row r="419" spans="2:20" x14ac:dyDescent="0.25">
      <c r="B419" t="s">
        <v>313</v>
      </c>
      <c r="C419" t="s">
        <v>314</v>
      </c>
      <c r="E419" t="s">
        <v>65</v>
      </c>
      <c r="F419">
        <v>1.05</v>
      </c>
      <c r="G419" s="2">
        <v>50</v>
      </c>
      <c r="H419" s="2">
        <v>52.5</v>
      </c>
      <c r="J419" t="s">
        <v>313</v>
      </c>
      <c r="K419" t="s">
        <v>314</v>
      </c>
      <c r="M419" t="s">
        <v>65</v>
      </c>
      <c r="N419">
        <v>1.05</v>
      </c>
      <c r="O419" s="2">
        <v>50</v>
      </c>
      <c r="P419" s="2">
        <f t="shared" si="17"/>
        <v>52.5</v>
      </c>
    </row>
    <row r="420" spans="2:20" x14ac:dyDescent="0.25">
      <c r="B420" t="s">
        <v>315</v>
      </c>
      <c r="C420" t="s">
        <v>316</v>
      </c>
      <c r="E420" t="s">
        <v>79</v>
      </c>
      <c r="F420" s="1">
        <v>390000</v>
      </c>
      <c r="G420" s="2">
        <v>34.57</v>
      </c>
      <c r="H420" s="2">
        <v>35</v>
      </c>
      <c r="J420" t="s">
        <v>315</v>
      </c>
      <c r="K420" t="s">
        <v>316</v>
      </c>
      <c r="M420" t="s">
        <v>79</v>
      </c>
      <c r="N420" s="1">
        <v>390000</v>
      </c>
      <c r="O420" s="2">
        <v>34.57</v>
      </c>
      <c r="P420" s="2">
        <v>35</v>
      </c>
    </row>
    <row r="421" spans="2:20" x14ac:dyDescent="0.25">
      <c r="G421" s="2"/>
      <c r="H421" s="2"/>
      <c r="O421" s="2"/>
      <c r="P421" s="2"/>
    </row>
    <row r="422" spans="2:20" x14ac:dyDescent="0.25">
      <c r="B422" s="3"/>
      <c r="C422" s="3"/>
      <c r="D422" s="3"/>
      <c r="E422" s="5" t="s">
        <v>31</v>
      </c>
      <c r="F422" s="3"/>
      <c r="G422" s="4"/>
      <c r="H422" s="4">
        <v>1030.5999999999999</v>
      </c>
      <c r="J422" s="3"/>
      <c r="K422" s="3"/>
      <c r="L422" s="3"/>
      <c r="M422" s="5" t="s">
        <v>31</v>
      </c>
      <c r="N422" s="3"/>
      <c r="O422" s="4"/>
      <c r="P422" s="4">
        <f>+P417+P418+P419</f>
        <v>1030.0999999999999</v>
      </c>
    </row>
    <row r="423" spans="2:20" x14ac:dyDescent="0.25">
      <c r="B423" s="3"/>
      <c r="C423" s="3"/>
      <c r="D423" s="3"/>
      <c r="E423" s="5" t="s">
        <v>32</v>
      </c>
      <c r="F423" s="3"/>
      <c r="G423" s="4"/>
      <c r="H423" s="4">
        <v>266.16000000000003</v>
      </c>
      <c r="J423" s="3"/>
      <c r="K423" s="3"/>
      <c r="L423" s="3"/>
      <c r="M423" s="5" t="s">
        <v>32</v>
      </c>
      <c r="N423" s="3"/>
      <c r="O423" s="4"/>
      <c r="P423" s="4">
        <f>+P413+P415</f>
        <v>929.98799999999994</v>
      </c>
    </row>
    <row r="424" spans="2:20" x14ac:dyDescent="0.25">
      <c r="B424" s="3"/>
      <c r="C424" s="3"/>
      <c r="D424" s="3"/>
      <c r="E424" s="5" t="s">
        <v>33</v>
      </c>
      <c r="F424" s="3"/>
      <c r="G424" s="4"/>
      <c r="H424" s="4">
        <v>64.849999999999994</v>
      </c>
      <c r="J424" s="3"/>
      <c r="K424" s="3"/>
      <c r="L424" s="3"/>
      <c r="M424" s="5" t="s">
        <v>33</v>
      </c>
      <c r="N424" s="3"/>
      <c r="O424" s="4"/>
      <c r="P424" s="4">
        <f>+P414+P416</f>
        <v>225.42253999999997</v>
      </c>
    </row>
    <row r="425" spans="2:20" x14ac:dyDescent="0.25">
      <c r="B425" s="3"/>
      <c r="C425" s="3"/>
      <c r="D425" s="3"/>
      <c r="E425" s="5" t="s">
        <v>34</v>
      </c>
      <c r="F425" s="3"/>
      <c r="G425" s="4"/>
      <c r="H425" s="4">
        <v>34.57</v>
      </c>
      <c r="J425" s="3"/>
      <c r="K425" s="3"/>
      <c r="L425" s="3"/>
      <c r="M425" s="5" t="s">
        <v>34</v>
      </c>
      <c r="N425" s="3"/>
      <c r="O425" s="4"/>
      <c r="P425" s="4">
        <f>+P420</f>
        <v>35</v>
      </c>
    </row>
    <row r="426" spans="2:20" x14ac:dyDescent="0.25">
      <c r="G426" s="2"/>
      <c r="H426" s="2"/>
      <c r="O426" s="2"/>
      <c r="P426" s="2"/>
    </row>
    <row r="427" spans="2:20" x14ac:dyDescent="0.25">
      <c r="B427" s="3"/>
      <c r="C427" s="5"/>
      <c r="D427" s="5"/>
      <c r="E427" s="5" t="s">
        <v>35</v>
      </c>
      <c r="F427" s="3"/>
      <c r="G427" s="4"/>
      <c r="H427" s="4">
        <v>1392.69</v>
      </c>
      <c r="J427" s="3"/>
      <c r="K427" s="5"/>
      <c r="L427" s="5"/>
      <c r="M427" s="5" t="s">
        <v>35</v>
      </c>
      <c r="N427" s="3"/>
      <c r="O427" s="4"/>
      <c r="P427" s="4">
        <f>SUM(P422:P426)</f>
        <v>2220.5105399999998</v>
      </c>
    </row>
    <row r="428" spans="2:20" x14ac:dyDescent="0.25">
      <c r="B428" s="3"/>
      <c r="C428" s="5"/>
      <c r="D428" s="5"/>
      <c r="E428" s="5" t="s">
        <v>36</v>
      </c>
      <c r="F428" s="3"/>
      <c r="G428" s="4"/>
      <c r="H428" s="4">
        <v>10932616.5</v>
      </c>
      <c r="J428" s="3"/>
      <c r="K428" s="5"/>
      <c r="L428" s="5"/>
      <c r="M428" s="5" t="s">
        <v>36</v>
      </c>
      <c r="N428" s="3"/>
      <c r="O428" s="4"/>
      <c r="P428" s="4">
        <v>10932616.5</v>
      </c>
    </row>
    <row r="430" spans="2:20" x14ac:dyDescent="0.25">
      <c r="B430" s="6" t="s">
        <v>494</v>
      </c>
      <c r="C430" s="6" t="s">
        <v>232</v>
      </c>
      <c r="D430" s="6"/>
      <c r="E430" s="6" t="s">
        <v>65</v>
      </c>
      <c r="F430" s="7">
        <v>780</v>
      </c>
      <c r="G430" s="7"/>
      <c r="H430" s="7"/>
      <c r="J430" s="6" t="s">
        <v>1287</v>
      </c>
      <c r="K430" s="6" t="s">
        <v>232</v>
      </c>
      <c r="L430" s="6"/>
      <c r="M430" s="6" t="s">
        <v>65</v>
      </c>
      <c r="N430" s="7">
        <v>780</v>
      </c>
      <c r="O430" s="7"/>
      <c r="P430" s="7"/>
    </row>
    <row r="431" spans="2:20" x14ac:dyDescent="0.25">
      <c r="G431" s="2"/>
      <c r="H431" s="2"/>
      <c r="O431" s="2"/>
      <c r="P431" s="2"/>
    </row>
    <row r="432" spans="2:20" x14ac:dyDescent="0.25">
      <c r="B432" s="3"/>
      <c r="C432" s="3"/>
      <c r="D432" s="3"/>
      <c r="E432" s="3"/>
      <c r="F432" s="3"/>
      <c r="G432" s="4"/>
      <c r="H432" s="4"/>
      <c r="J432" s="3"/>
      <c r="K432" s="3"/>
      <c r="L432" s="3"/>
      <c r="M432" s="3"/>
      <c r="N432" s="3"/>
      <c r="O432" s="4"/>
      <c r="P432" s="4"/>
    </row>
    <row r="433" spans="2:20" x14ac:dyDescent="0.25">
      <c r="B433" s="12" t="s">
        <v>5</v>
      </c>
      <c r="C433" s="12" t="s">
        <v>6</v>
      </c>
      <c r="D433" s="12"/>
      <c r="E433" s="8" t="s">
        <v>7</v>
      </c>
      <c r="F433" s="8" t="s">
        <v>8</v>
      </c>
      <c r="G433" s="9" t="s">
        <v>4</v>
      </c>
      <c r="H433" s="9" t="s">
        <v>1205</v>
      </c>
      <c r="J433" s="12" t="s">
        <v>5</v>
      </c>
      <c r="K433" s="12" t="s">
        <v>6</v>
      </c>
      <c r="L433" s="12"/>
      <c r="M433" s="8" t="s">
        <v>7</v>
      </c>
      <c r="N433" s="8" t="s">
        <v>8</v>
      </c>
      <c r="O433" s="9" t="s">
        <v>4</v>
      </c>
      <c r="P433" s="9" t="s">
        <v>1205</v>
      </c>
    </row>
    <row r="434" spans="2:20" x14ac:dyDescent="0.25">
      <c r="B434" s="8"/>
      <c r="C434" s="8"/>
      <c r="D434" s="8"/>
      <c r="E434" s="8"/>
      <c r="F434" s="8"/>
      <c r="G434" s="8" t="s">
        <v>9</v>
      </c>
      <c r="H434" s="8" t="s">
        <v>9</v>
      </c>
      <c r="J434" s="8"/>
      <c r="K434" s="8"/>
      <c r="L434" s="8"/>
      <c r="M434" s="8"/>
      <c r="N434" s="8"/>
      <c r="O434" s="8" t="s">
        <v>9</v>
      </c>
      <c r="P434" s="8" t="s">
        <v>9</v>
      </c>
    </row>
    <row r="435" spans="2:20" x14ac:dyDescent="0.25">
      <c r="G435" s="2"/>
      <c r="H435" s="2"/>
      <c r="O435" s="2"/>
      <c r="P435" s="2"/>
    </row>
    <row r="436" spans="2:20" x14ac:dyDescent="0.25">
      <c r="B436" t="s">
        <v>52</v>
      </c>
      <c r="C436" t="s">
        <v>53</v>
      </c>
      <c r="E436" t="s">
        <v>14</v>
      </c>
      <c r="F436">
        <v>0.3</v>
      </c>
      <c r="G436" s="2">
        <v>5418</v>
      </c>
      <c r="H436" s="2">
        <v>1625.4</v>
      </c>
      <c r="J436" t="s">
        <v>52</v>
      </c>
      <c r="K436" t="s">
        <v>53</v>
      </c>
      <c r="M436" t="s">
        <v>14</v>
      </c>
      <c r="N436" s="48">
        <f>+S440</f>
        <v>0.45</v>
      </c>
      <c r="O436" s="2">
        <v>5418</v>
      </c>
      <c r="P436" s="2">
        <f>+N436*O436</f>
        <v>2438.1</v>
      </c>
      <c r="S436" s="50">
        <v>30</v>
      </c>
      <c r="T436" s="50" t="s">
        <v>1283</v>
      </c>
    </row>
    <row r="437" spans="2:20" x14ac:dyDescent="0.25">
      <c r="B437" t="s">
        <v>54</v>
      </c>
      <c r="C437" t="s">
        <v>55</v>
      </c>
      <c r="E437" t="s">
        <v>56</v>
      </c>
      <c r="F437">
        <v>0.3</v>
      </c>
      <c r="G437" s="2">
        <v>1543.99</v>
      </c>
      <c r="H437" s="2">
        <v>463.2</v>
      </c>
      <c r="J437" t="s">
        <v>54</v>
      </c>
      <c r="K437" t="s">
        <v>55</v>
      </c>
      <c r="M437" t="s">
        <v>56</v>
      </c>
      <c r="N437" s="48">
        <f>+N436</f>
        <v>0.45</v>
      </c>
      <c r="O437" s="2">
        <v>1543.99</v>
      </c>
      <c r="P437" s="2">
        <f t="shared" ref="P437:P438" si="18">+N437*O437</f>
        <v>694.79550000000006</v>
      </c>
      <c r="S437" s="50">
        <v>3</v>
      </c>
      <c r="T437" s="50" t="s">
        <v>1253</v>
      </c>
    </row>
    <row r="438" spans="2:20" x14ac:dyDescent="0.25">
      <c r="B438" t="s">
        <v>320</v>
      </c>
      <c r="C438" t="s">
        <v>321</v>
      </c>
      <c r="E438" t="s">
        <v>65</v>
      </c>
      <c r="F438">
        <v>1.02</v>
      </c>
      <c r="G438" s="2">
        <v>1720</v>
      </c>
      <c r="H438" s="2">
        <v>1754.4</v>
      </c>
      <c r="J438" t="s">
        <v>320</v>
      </c>
      <c r="K438" t="s">
        <v>321</v>
      </c>
      <c r="M438" t="s">
        <v>65</v>
      </c>
      <c r="N438">
        <v>1.02</v>
      </c>
      <c r="O438" s="2">
        <v>1720</v>
      </c>
      <c r="P438" s="2">
        <f t="shared" si="18"/>
        <v>1754.4</v>
      </c>
      <c r="S438" s="50">
        <v>0.5</v>
      </c>
      <c r="T438" s="50" t="s">
        <v>1284</v>
      </c>
    </row>
    <row r="439" spans="2:20" x14ac:dyDescent="0.25">
      <c r="B439" t="s">
        <v>322</v>
      </c>
      <c r="C439" t="s">
        <v>323</v>
      </c>
      <c r="E439" t="s">
        <v>76</v>
      </c>
      <c r="F439" s="1">
        <v>390000</v>
      </c>
      <c r="G439" s="2">
        <v>49.03</v>
      </c>
      <c r="H439" s="2">
        <v>49</v>
      </c>
      <c r="J439" t="s">
        <v>322</v>
      </c>
      <c r="K439" t="s">
        <v>323</v>
      </c>
      <c r="M439" t="s">
        <v>76</v>
      </c>
      <c r="N439" s="1">
        <v>390000</v>
      </c>
      <c r="O439" s="2">
        <v>49.03</v>
      </c>
      <c r="P439" s="2">
        <v>49</v>
      </c>
      <c r="S439" s="50">
        <f>+S437*9*S438</f>
        <v>13.5</v>
      </c>
      <c r="T439" s="50"/>
    </row>
    <row r="440" spans="2:20" x14ac:dyDescent="0.25">
      <c r="G440" s="2"/>
      <c r="H440" s="2"/>
      <c r="O440" s="2"/>
      <c r="P440" s="2"/>
      <c r="S440" s="50">
        <f>+S439/S436</f>
        <v>0.45</v>
      </c>
      <c r="T440" s="50" t="s">
        <v>1257</v>
      </c>
    </row>
    <row r="441" spans="2:20" x14ac:dyDescent="0.25">
      <c r="B441" s="3"/>
      <c r="C441" s="3"/>
      <c r="D441" s="3"/>
      <c r="E441" s="5" t="s">
        <v>31</v>
      </c>
      <c r="F441" s="3"/>
      <c r="G441" s="4"/>
      <c r="H441" s="4">
        <v>1754.4</v>
      </c>
      <c r="J441" s="3"/>
      <c r="K441" s="3"/>
      <c r="L441" s="3"/>
      <c r="M441" s="5" t="s">
        <v>31</v>
      </c>
      <c r="N441" s="3"/>
      <c r="O441" s="4"/>
      <c r="P441" s="4">
        <f>+P438</f>
        <v>1754.4</v>
      </c>
    </row>
    <row r="442" spans="2:20" x14ac:dyDescent="0.25">
      <c r="B442" s="3"/>
      <c r="C442" s="3"/>
      <c r="D442" s="3"/>
      <c r="E442" s="5" t="s">
        <v>32</v>
      </c>
      <c r="F442" s="3"/>
      <c r="G442" s="4"/>
      <c r="H442" s="4">
        <v>1625.4</v>
      </c>
      <c r="J442" s="3"/>
      <c r="K442" s="3"/>
      <c r="L442" s="3"/>
      <c r="M442" s="5" t="s">
        <v>32</v>
      </c>
      <c r="N442" s="3"/>
      <c r="O442" s="4"/>
      <c r="P442" s="4">
        <f>+P436</f>
        <v>2438.1</v>
      </c>
    </row>
    <row r="443" spans="2:20" x14ac:dyDescent="0.25">
      <c r="B443" s="3"/>
      <c r="C443" s="3"/>
      <c r="D443" s="3"/>
      <c r="E443" s="5" t="s">
        <v>33</v>
      </c>
      <c r="F443" s="3"/>
      <c r="G443" s="4"/>
      <c r="H443" s="4">
        <v>463.2</v>
      </c>
      <c r="J443" s="3"/>
      <c r="K443" s="3"/>
      <c r="L443" s="3"/>
      <c r="M443" s="5" t="s">
        <v>33</v>
      </c>
      <c r="N443" s="3"/>
      <c r="O443" s="4"/>
      <c r="P443" s="4">
        <f>+P437</f>
        <v>694.79550000000006</v>
      </c>
    </row>
    <row r="444" spans="2:20" x14ac:dyDescent="0.25">
      <c r="B444" s="3"/>
      <c r="C444" s="3"/>
      <c r="D444" s="3"/>
      <c r="E444" s="5" t="s">
        <v>34</v>
      </c>
      <c r="F444" s="3"/>
      <c r="G444" s="4"/>
      <c r="H444" s="4">
        <v>49.03</v>
      </c>
      <c r="J444" s="3"/>
      <c r="K444" s="3"/>
      <c r="L444" s="3"/>
      <c r="M444" s="5" t="s">
        <v>34</v>
      </c>
      <c r="N444" s="3"/>
      <c r="O444" s="4"/>
      <c r="P444" s="4">
        <f>+P439</f>
        <v>49</v>
      </c>
    </row>
    <row r="445" spans="2:20" x14ac:dyDescent="0.25">
      <c r="G445" s="2"/>
      <c r="H445" s="2"/>
      <c r="O445" s="2"/>
      <c r="P445" s="2"/>
    </row>
    <row r="446" spans="2:20" x14ac:dyDescent="0.25">
      <c r="B446" s="3"/>
      <c r="C446" s="5"/>
      <c r="D446" s="5"/>
      <c r="E446" s="5" t="s">
        <v>35</v>
      </c>
      <c r="F446" s="3"/>
      <c r="G446" s="4"/>
      <c r="H446" s="4">
        <v>3892.03</v>
      </c>
      <c r="J446" s="3"/>
      <c r="K446" s="5"/>
      <c r="L446" s="5"/>
      <c r="M446" s="5" t="s">
        <v>35</v>
      </c>
      <c r="N446" s="3"/>
      <c r="O446" s="4"/>
      <c r="P446" s="4">
        <f>SUM(P441:P445)</f>
        <v>4936.2955000000002</v>
      </c>
    </row>
    <row r="447" spans="2:20" x14ac:dyDescent="0.25">
      <c r="B447" s="3"/>
      <c r="C447" s="5"/>
      <c r="D447" s="5"/>
      <c r="E447" s="5" t="s">
        <v>36</v>
      </c>
      <c r="F447" s="3"/>
      <c r="G447" s="4"/>
      <c r="H447" s="4">
        <v>3035783.4</v>
      </c>
      <c r="J447" s="3"/>
      <c r="K447" s="5"/>
      <c r="L447" s="5"/>
      <c r="M447" s="5" t="s">
        <v>36</v>
      </c>
      <c r="N447" s="3"/>
      <c r="O447" s="4"/>
      <c r="P447" s="4">
        <f>+P446*N430</f>
        <v>3850310.49</v>
      </c>
    </row>
    <row r="449" spans="2:23" x14ac:dyDescent="0.25">
      <c r="B449" s="6" t="s">
        <v>503</v>
      </c>
      <c r="C449" s="6" t="s">
        <v>475</v>
      </c>
      <c r="D449" s="6"/>
      <c r="E449" s="6" t="s">
        <v>65</v>
      </c>
      <c r="F449" s="7">
        <v>8325</v>
      </c>
      <c r="G449" s="7"/>
      <c r="H449" s="7"/>
      <c r="J449" s="6" t="s">
        <v>1288</v>
      </c>
      <c r="K449" s="6" t="s">
        <v>475</v>
      </c>
      <c r="L449" s="6"/>
      <c r="M449" s="6" t="s">
        <v>65</v>
      </c>
      <c r="N449" s="7">
        <v>8325</v>
      </c>
      <c r="O449" s="7"/>
      <c r="P449" s="7"/>
    </row>
    <row r="450" spans="2:23" x14ac:dyDescent="0.25">
      <c r="G450" s="2"/>
      <c r="H450" s="2"/>
      <c r="O450" s="2"/>
      <c r="P450" s="2"/>
    </row>
    <row r="451" spans="2:23" x14ac:dyDescent="0.25">
      <c r="B451" s="3"/>
      <c r="C451" s="3"/>
      <c r="D451" s="3"/>
      <c r="E451" s="3"/>
      <c r="F451" s="3"/>
      <c r="G451" s="4"/>
      <c r="H451" s="4"/>
      <c r="J451" s="3"/>
      <c r="K451" s="3"/>
      <c r="L451" s="3"/>
      <c r="M451" s="3"/>
      <c r="N451" s="3"/>
      <c r="O451" s="4"/>
      <c r="P451" s="4"/>
    </row>
    <row r="452" spans="2:23" x14ac:dyDescent="0.25">
      <c r="B452" s="12" t="s">
        <v>5</v>
      </c>
      <c r="C452" s="12" t="s">
        <v>6</v>
      </c>
      <c r="D452" s="12"/>
      <c r="E452" s="8" t="s">
        <v>7</v>
      </c>
      <c r="F452" s="8" t="s">
        <v>8</v>
      </c>
      <c r="G452" s="9" t="s">
        <v>4</v>
      </c>
      <c r="H452" s="9" t="s">
        <v>1205</v>
      </c>
      <c r="J452" s="12" t="s">
        <v>5</v>
      </c>
      <c r="K452" s="12" t="s">
        <v>6</v>
      </c>
      <c r="L452" s="12"/>
      <c r="M452" s="8" t="s">
        <v>7</v>
      </c>
      <c r="N452" s="8" t="s">
        <v>8</v>
      </c>
      <c r="O452" s="9" t="s">
        <v>4</v>
      </c>
      <c r="P452" s="9" t="s">
        <v>1205</v>
      </c>
    </row>
    <row r="453" spans="2:23" x14ac:dyDescent="0.25">
      <c r="B453" s="8"/>
      <c r="C453" s="8"/>
      <c r="D453" s="8"/>
      <c r="E453" s="8"/>
      <c r="F453" s="8"/>
      <c r="G453" s="8" t="s">
        <v>9</v>
      </c>
      <c r="H453" s="8" t="s">
        <v>9</v>
      </c>
      <c r="J453" s="8"/>
      <c r="K453" s="8"/>
      <c r="L453" s="8"/>
      <c r="M453" s="8"/>
      <c r="N453" s="8"/>
      <c r="O453" s="8" t="s">
        <v>9</v>
      </c>
      <c r="P453" s="8" t="s">
        <v>9</v>
      </c>
    </row>
    <row r="454" spans="2:23" x14ac:dyDescent="0.25">
      <c r="G454" s="2"/>
      <c r="H454" s="2"/>
      <c r="O454" s="2"/>
      <c r="P454" s="2"/>
    </row>
    <row r="455" spans="2:23" x14ac:dyDescent="0.25">
      <c r="B455" t="s">
        <v>306</v>
      </c>
      <c r="C455" t="s">
        <v>305</v>
      </c>
      <c r="E455" t="s">
        <v>14</v>
      </c>
      <c r="F455">
        <v>7.4999999999999997E-2</v>
      </c>
      <c r="G455" s="2">
        <v>6383</v>
      </c>
      <c r="H455" s="2">
        <v>478.73</v>
      </c>
      <c r="J455" t="s">
        <v>306</v>
      </c>
      <c r="K455" t="s">
        <v>305</v>
      </c>
      <c r="M455" t="s">
        <v>14</v>
      </c>
      <c r="N455" s="48">
        <f>+S459</f>
        <v>0.40909090909090912</v>
      </c>
      <c r="O455" s="2">
        <v>6383</v>
      </c>
      <c r="P455" s="2">
        <f>+N455*O455</f>
        <v>2611.227272727273</v>
      </c>
      <c r="S455" s="50">
        <v>33</v>
      </c>
      <c r="T455" s="50" t="s">
        <v>1289</v>
      </c>
      <c r="V455" s="45">
        <v>8427</v>
      </c>
      <c r="W455">
        <f>+V455/V456</f>
        <v>32.91796875</v>
      </c>
    </row>
    <row r="456" spans="2:23" x14ac:dyDescent="0.25">
      <c r="B456" t="s">
        <v>54</v>
      </c>
      <c r="C456" t="s">
        <v>55</v>
      </c>
      <c r="E456" t="s">
        <v>56</v>
      </c>
      <c r="F456">
        <v>7.4999999999999997E-2</v>
      </c>
      <c r="G456" s="2">
        <v>1543.99</v>
      </c>
      <c r="H456" s="2">
        <v>115.8</v>
      </c>
      <c r="J456" t="s">
        <v>54</v>
      </c>
      <c r="K456" t="s">
        <v>55</v>
      </c>
      <c r="M456" t="s">
        <v>56</v>
      </c>
      <c r="N456" s="48">
        <f>+N455</f>
        <v>0.40909090909090912</v>
      </c>
      <c r="O456" s="2">
        <v>1543.99</v>
      </c>
      <c r="P456" s="2">
        <f t="shared" ref="P456:P460" si="19">+N456*O456</f>
        <v>631.63227272727272</v>
      </c>
      <c r="S456" s="50">
        <v>3</v>
      </c>
      <c r="T456" s="50" t="s">
        <v>1253</v>
      </c>
      <c r="V456" s="45">
        <v>256</v>
      </c>
    </row>
    <row r="457" spans="2:23" x14ac:dyDescent="0.25">
      <c r="B457" t="s">
        <v>249</v>
      </c>
      <c r="C457" t="s">
        <v>248</v>
      </c>
      <c r="E457" t="s">
        <v>14</v>
      </c>
      <c r="F457">
        <v>1E-3</v>
      </c>
      <c r="G457" s="2">
        <v>5418</v>
      </c>
      <c r="H457" s="2">
        <v>5.42</v>
      </c>
      <c r="J457" t="s">
        <v>249</v>
      </c>
      <c r="K457" t="s">
        <v>248</v>
      </c>
      <c r="M457" t="s">
        <v>14</v>
      </c>
      <c r="N457">
        <v>1E-3</v>
      </c>
      <c r="O457" s="2">
        <v>5418</v>
      </c>
      <c r="P457" s="2">
        <f t="shared" si="19"/>
        <v>5.4180000000000001</v>
      </c>
      <c r="S457" s="50">
        <v>0.5</v>
      </c>
      <c r="T457" s="50" t="s">
        <v>1284</v>
      </c>
    </row>
    <row r="458" spans="2:23" x14ac:dyDescent="0.25">
      <c r="B458" t="s">
        <v>54</v>
      </c>
      <c r="C458" t="s">
        <v>55</v>
      </c>
      <c r="E458" t="s">
        <v>56</v>
      </c>
      <c r="F458">
        <v>1E-3</v>
      </c>
      <c r="G458" s="2">
        <v>1543.99</v>
      </c>
      <c r="H458" s="2">
        <v>1.54</v>
      </c>
      <c r="J458" t="s">
        <v>54</v>
      </c>
      <c r="K458" t="s">
        <v>55</v>
      </c>
      <c r="M458" t="s">
        <v>56</v>
      </c>
      <c r="N458">
        <v>1E-3</v>
      </c>
      <c r="O458" s="2">
        <v>1543.99</v>
      </c>
      <c r="P458" s="2">
        <f t="shared" si="19"/>
        <v>1.54399</v>
      </c>
      <c r="S458" s="50">
        <f>+S456*9*S457</f>
        <v>13.5</v>
      </c>
      <c r="T458" s="50"/>
    </row>
    <row r="459" spans="2:23" x14ac:dyDescent="0.25">
      <c r="B459" t="s">
        <v>290</v>
      </c>
      <c r="C459" t="s">
        <v>291</v>
      </c>
      <c r="E459" t="s">
        <v>65</v>
      </c>
      <c r="F459">
        <v>1.6E-2</v>
      </c>
      <c r="G459" s="2">
        <v>300</v>
      </c>
      <c r="H459" s="2">
        <v>4.7300000000000004</v>
      </c>
      <c r="J459" t="s">
        <v>290</v>
      </c>
      <c r="K459" t="s">
        <v>291</v>
      </c>
      <c r="M459" t="s">
        <v>65</v>
      </c>
      <c r="N459">
        <v>1.6E-2</v>
      </c>
      <c r="O459" s="2">
        <v>300</v>
      </c>
      <c r="P459" s="2">
        <f t="shared" si="19"/>
        <v>4.8</v>
      </c>
      <c r="S459" s="50">
        <f>+S458/S455</f>
        <v>0.40909090909090912</v>
      </c>
      <c r="T459" s="50" t="s">
        <v>1257</v>
      </c>
    </row>
    <row r="460" spans="2:23" x14ac:dyDescent="0.25">
      <c r="B460" t="s">
        <v>313</v>
      </c>
      <c r="C460" t="s">
        <v>314</v>
      </c>
      <c r="E460" t="s">
        <v>65</v>
      </c>
      <c r="F460">
        <v>1.05</v>
      </c>
      <c r="G460" s="2">
        <v>50</v>
      </c>
      <c r="H460" s="2">
        <v>52.5</v>
      </c>
      <c r="J460" t="s">
        <v>313</v>
      </c>
      <c r="K460" t="s">
        <v>314</v>
      </c>
      <c r="M460" t="s">
        <v>65</v>
      </c>
      <c r="N460">
        <v>1.05</v>
      </c>
      <c r="O460" s="2">
        <v>50</v>
      </c>
      <c r="P460" s="2">
        <f t="shared" si="19"/>
        <v>52.5</v>
      </c>
    </row>
    <row r="461" spans="2:23" x14ac:dyDescent="0.25">
      <c r="G461" s="2"/>
      <c r="H461" s="2"/>
      <c r="O461" s="2"/>
      <c r="P461" s="2"/>
    </row>
    <row r="462" spans="2:23" x14ac:dyDescent="0.25">
      <c r="B462" s="3"/>
      <c r="C462" s="3"/>
      <c r="D462" s="3"/>
      <c r="E462" s="5" t="s">
        <v>31</v>
      </c>
      <c r="F462" s="3"/>
      <c r="G462" s="4"/>
      <c r="H462" s="4">
        <v>57.55</v>
      </c>
      <c r="J462" s="3"/>
      <c r="K462" s="3"/>
      <c r="L462" s="3"/>
      <c r="M462" s="5" t="s">
        <v>31</v>
      </c>
      <c r="N462" s="3"/>
      <c r="O462" s="4"/>
      <c r="P462" s="4">
        <f>+P459+P460</f>
        <v>57.3</v>
      </c>
    </row>
    <row r="463" spans="2:23" x14ac:dyDescent="0.25">
      <c r="B463" s="3"/>
      <c r="C463" s="3"/>
      <c r="D463" s="3"/>
      <c r="E463" s="5" t="s">
        <v>32</v>
      </c>
      <c r="F463" s="3"/>
      <c r="G463" s="4"/>
      <c r="H463" s="4">
        <v>484.15</v>
      </c>
      <c r="J463" s="3"/>
      <c r="K463" s="3"/>
      <c r="L463" s="3"/>
      <c r="M463" s="5" t="s">
        <v>32</v>
      </c>
      <c r="N463" s="3"/>
      <c r="O463" s="4"/>
      <c r="P463" s="4">
        <f>+P455+P457</f>
        <v>2616.6452727272731</v>
      </c>
    </row>
    <row r="464" spans="2:23" x14ac:dyDescent="0.25">
      <c r="B464" s="3"/>
      <c r="C464" s="3"/>
      <c r="D464" s="3"/>
      <c r="E464" s="5" t="s">
        <v>33</v>
      </c>
      <c r="F464" s="3"/>
      <c r="G464" s="4"/>
      <c r="H464" s="4">
        <v>117.34</v>
      </c>
      <c r="J464" s="3"/>
      <c r="K464" s="3"/>
      <c r="L464" s="3"/>
      <c r="M464" s="5" t="s">
        <v>33</v>
      </c>
      <c r="N464" s="3"/>
      <c r="O464" s="4"/>
      <c r="P464" s="4">
        <f>+P456+P458</f>
        <v>633.17626272727273</v>
      </c>
    </row>
    <row r="465" spans="2:20" x14ac:dyDescent="0.25">
      <c r="G465" s="2"/>
      <c r="H465" s="2"/>
      <c r="O465" s="2"/>
      <c r="P465" s="2"/>
    </row>
    <row r="466" spans="2:20" x14ac:dyDescent="0.25">
      <c r="B466" s="3"/>
      <c r="C466" s="5"/>
      <c r="D466" s="5"/>
      <c r="E466" s="5" t="s">
        <v>35</v>
      </c>
      <c r="F466" s="3"/>
      <c r="G466" s="4"/>
      <c r="H466" s="4">
        <v>657.29</v>
      </c>
      <c r="J466" s="3"/>
      <c r="K466" s="5"/>
      <c r="L466" s="5"/>
      <c r="M466" s="5" t="s">
        <v>35</v>
      </c>
      <c r="N466" s="3"/>
      <c r="O466" s="4"/>
      <c r="P466" s="4">
        <f>SUM(P462:P465)</f>
        <v>3307.1215354545461</v>
      </c>
    </row>
    <row r="467" spans="2:20" x14ac:dyDescent="0.25">
      <c r="B467" s="3"/>
      <c r="C467" s="5"/>
      <c r="D467" s="5"/>
      <c r="E467" s="5" t="s">
        <v>36</v>
      </c>
      <c r="F467" s="3"/>
      <c r="G467" s="4"/>
      <c r="H467" s="4">
        <v>5471939.25</v>
      </c>
      <c r="J467" s="3"/>
      <c r="K467" s="5"/>
      <c r="L467" s="5"/>
      <c r="M467" s="5" t="s">
        <v>36</v>
      </c>
      <c r="N467" s="3"/>
      <c r="O467" s="4"/>
      <c r="P467" s="4">
        <v>5471939.25</v>
      </c>
    </row>
    <row r="469" spans="2:20" x14ac:dyDescent="0.25">
      <c r="B469" s="6" t="s">
        <v>505</v>
      </c>
      <c r="C469" s="6" t="s">
        <v>506</v>
      </c>
      <c r="D469" s="6"/>
      <c r="E469" s="6" t="s">
        <v>65</v>
      </c>
      <c r="F469" s="7">
        <v>789</v>
      </c>
      <c r="G469" s="7"/>
      <c r="H469" s="7"/>
      <c r="J469" s="6" t="s">
        <v>1290</v>
      </c>
      <c r="K469" s="6" t="s">
        <v>506</v>
      </c>
      <c r="L469" s="6"/>
      <c r="M469" s="6" t="s">
        <v>65</v>
      </c>
      <c r="N469" s="7">
        <v>789</v>
      </c>
      <c r="O469" s="7"/>
      <c r="P469" s="7"/>
    </row>
    <row r="470" spans="2:20" x14ac:dyDescent="0.25">
      <c r="G470" s="2"/>
      <c r="H470" s="2"/>
      <c r="O470" s="2"/>
      <c r="P470" s="2"/>
    </row>
    <row r="471" spans="2:20" x14ac:dyDescent="0.25">
      <c r="B471" s="3"/>
      <c r="C471" s="3"/>
      <c r="D471" s="3"/>
      <c r="E471" s="3"/>
      <c r="F471" s="3"/>
      <c r="G471" s="4"/>
      <c r="H471" s="4"/>
      <c r="J471" s="3"/>
      <c r="K471" s="3"/>
      <c r="L471" s="3"/>
      <c r="M471" s="3"/>
      <c r="N471" s="3"/>
      <c r="O471" s="4"/>
      <c r="P471" s="4"/>
    </row>
    <row r="472" spans="2:20" x14ac:dyDescent="0.25">
      <c r="B472" s="12" t="s">
        <v>5</v>
      </c>
      <c r="C472" s="12" t="s">
        <v>6</v>
      </c>
      <c r="D472" s="12"/>
      <c r="E472" s="8" t="s">
        <v>7</v>
      </c>
      <c r="F472" s="8" t="s">
        <v>8</v>
      </c>
      <c r="G472" s="9" t="s">
        <v>4</v>
      </c>
      <c r="H472" s="9" t="s">
        <v>1205</v>
      </c>
      <c r="J472" s="12" t="s">
        <v>5</v>
      </c>
      <c r="K472" s="12" t="s">
        <v>6</v>
      </c>
      <c r="L472" s="12"/>
      <c r="M472" s="8" t="s">
        <v>7</v>
      </c>
      <c r="N472" s="8" t="s">
        <v>8</v>
      </c>
      <c r="O472" s="9" t="s">
        <v>4</v>
      </c>
      <c r="P472" s="9" t="s">
        <v>1205</v>
      </c>
    </row>
    <row r="473" spans="2:20" x14ac:dyDescent="0.25">
      <c r="B473" s="8"/>
      <c r="C473" s="8"/>
      <c r="D473" s="8"/>
      <c r="E473" s="8"/>
      <c r="F473" s="8"/>
      <c r="G473" s="8" t="s">
        <v>9</v>
      </c>
      <c r="H473" s="8" t="s">
        <v>9</v>
      </c>
      <c r="J473" s="8"/>
      <c r="K473" s="8"/>
      <c r="L473" s="8"/>
      <c r="M473" s="8"/>
      <c r="N473" s="8"/>
      <c r="O473" s="8" t="s">
        <v>9</v>
      </c>
      <c r="P473" s="8" t="s">
        <v>9</v>
      </c>
    </row>
    <row r="474" spans="2:20" x14ac:dyDescent="0.25">
      <c r="G474" s="2"/>
      <c r="H474" s="2"/>
      <c r="O474" s="2"/>
      <c r="P474" s="2"/>
    </row>
    <row r="475" spans="2:20" x14ac:dyDescent="0.25">
      <c r="B475" t="s">
        <v>306</v>
      </c>
      <c r="C475" t="s">
        <v>305</v>
      </c>
      <c r="E475" t="s">
        <v>14</v>
      </c>
      <c r="F475">
        <v>7.4999999999999997E-2</v>
      </c>
      <c r="G475" s="2">
        <v>6383</v>
      </c>
      <c r="H475" s="2">
        <v>478.73</v>
      </c>
      <c r="J475" t="s">
        <v>306</v>
      </c>
      <c r="K475" t="s">
        <v>305</v>
      </c>
      <c r="M475" t="s">
        <v>14</v>
      </c>
      <c r="N475" s="48">
        <f>+S479</f>
        <v>0.47682119205298013</v>
      </c>
      <c r="O475" s="2">
        <v>6383</v>
      </c>
      <c r="P475" s="2">
        <f>+N475*O475</f>
        <v>3043.5496688741723</v>
      </c>
      <c r="S475" s="50">
        <v>151</v>
      </c>
      <c r="T475" s="50" t="s">
        <v>1291</v>
      </c>
    </row>
    <row r="476" spans="2:20" x14ac:dyDescent="0.25">
      <c r="B476" t="s">
        <v>54</v>
      </c>
      <c r="C476" t="s">
        <v>55</v>
      </c>
      <c r="E476" t="s">
        <v>56</v>
      </c>
      <c r="F476">
        <v>7.4999999999999997E-2</v>
      </c>
      <c r="G476" s="2">
        <v>1543.99</v>
      </c>
      <c r="H476" s="2">
        <v>115.8</v>
      </c>
      <c r="J476" t="s">
        <v>54</v>
      </c>
      <c r="K476" t="s">
        <v>55</v>
      </c>
      <c r="M476" t="s">
        <v>56</v>
      </c>
      <c r="N476" s="48">
        <f>+N475</f>
        <v>0.47682119205298013</v>
      </c>
      <c r="O476" s="2">
        <v>1543.99</v>
      </c>
      <c r="P476" s="2">
        <f t="shared" ref="P476:P480" si="20">+N476*O476</f>
        <v>736.20715231788074</v>
      </c>
      <c r="S476" s="50">
        <v>4</v>
      </c>
      <c r="T476" s="50" t="s">
        <v>1253</v>
      </c>
    </row>
    <row r="477" spans="2:20" x14ac:dyDescent="0.25">
      <c r="B477" t="s">
        <v>249</v>
      </c>
      <c r="C477" t="s">
        <v>248</v>
      </c>
      <c r="E477" t="s">
        <v>14</v>
      </c>
      <c r="F477">
        <v>1E-3</v>
      </c>
      <c r="G477" s="2">
        <v>5418</v>
      </c>
      <c r="H477" s="2">
        <v>5.42</v>
      </c>
      <c r="J477" t="s">
        <v>249</v>
      </c>
      <c r="K477" t="s">
        <v>248</v>
      </c>
      <c r="M477" t="s">
        <v>14</v>
      </c>
      <c r="N477">
        <v>1E-3</v>
      </c>
      <c r="O477" s="2">
        <v>5418</v>
      </c>
      <c r="P477" s="2">
        <f t="shared" si="20"/>
        <v>5.4180000000000001</v>
      </c>
      <c r="S477" s="50">
        <v>2</v>
      </c>
      <c r="T477" s="50" t="s">
        <v>1255</v>
      </c>
    </row>
    <row r="478" spans="2:20" x14ac:dyDescent="0.25">
      <c r="B478" t="s">
        <v>54</v>
      </c>
      <c r="C478" t="s">
        <v>55</v>
      </c>
      <c r="E478" t="s">
        <v>56</v>
      </c>
      <c r="F478">
        <v>1E-3</v>
      </c>
      <c r="G478" s="2">
        <v>1543.99</v>
      </c>
      <c r="H478" s="2">
        <v>1.54</v>
      </c>
      <c r="J478" t="s">
        <v>54</v>
      </c>
      <c r="K478" t="s">
        <v>55</v>
      </c>
      <c r="M478" t="s">
        <v>56</v>
      </c>
      <c r="N478">
        <v>1E-3</v>
      </c>
      <c r="O478" s="2">
        <v>1543.99</v>
      </c>
      <c r="P478" s="2">
        <f t="shared" si="20"/>
        <v>1.54399</v>
      </c>
      <c r="S478" s="50">
        <f>+S476*S477*9</f>
        <v>72</v>
      </c>
      <c r="T478" s="50"/>
    </row>
    <row r="479" spans="2:20" x14ac:dyDescent="0.25">
      <c r="B479" t="s">
        <v>290</v>
      </c>
      <c r="C479" t="s">
        <v>291</v>
      </c>
      <c r="E479" t="s">
        <v>65</v>
      </c>
      <c r="F479">
        <v>1.6E-2</v>
      </c>
      <c r="G479" s="2">
        <v>300</v>
      </c>
      <c r="H479" s="2">
        <v>4.7300000000000004</v>
      </c>
      <c r="J479" t="s">
        <v>290</v>
      </c>
      <c r="K479" t="s">
        <v>291</v>
      </c>
      <c r="M479" t="s">
        <v>65</v>
      </c>
      <c r="N479">
        <v>1.6E-2</v>
      </c>
      <c r="O479" s="2">
        <v>300</v>
      </c>
      <c r="P479" s="2">
        <f t="shared" si="20"/>
        <v>4.8</v>
      </c>
      <c r="S479" s="50">
        <f>+S478/S475</f>
        <v>0.47682119205298013</v>
      </c>
      <c r="T479" s="50" t="s">
        <v>1257</v>
      </c>
    </row>
    <row r="480" spans="2:20" x14ac:dyDescent="0.25">
      <c r="B480" t="s">
        <v>313</v>
      </c>
      <c r="C480" t="s">
        <v>314</v>
      </c>
      <c r="E480" t="s">
        <v>65</v>
      </c>
      <c r="F480">
        <v>1.05</v>
      </c>
      <c r="G480" s="2">
        <v>50</v>
      </c>
      <c r="H480" s="2">
        <v>52.5</v>
      </c>
      <c r="J480" t="s">
        <v>313</v>
      </c>
      <c r="K480" t="s">
        <v>314</v>
      </c>
      <c r="M480" t="s">
        <v>65</v>
      </c>
      <c r="N480">
        <v>1.05</v>
      </c>
      <c r="O480" s="2">
        <v>50</v>
      </c>
      <c r="P480" s="2">
        <f t="shared" si="20"/>
        <v>52.5</v>
      </c>
    </row>
    <row r="481" spans="2:22" x14ac:dyDescent="0.25">
      <c r="G481" s="2"/>
      <c r="H481" s="2"/>
      <c r="O481" s="2"/>
      <c r="P481" s="2"/>
    </row>
    <row r="482" spans="2:22" x14ac:dyDescent="0.25">
      <c r="B482" s="3"/>
      <c r="C482" s="3"/>
      <c r="D482" s="3"/>
      <c r="E482" s="5" t="s">
        <v>31</v>
      </c>
      <c r="F482" s="3"/>
      <c r="G482" s="4"/>
      <c r="H482" s="4">
        <v>57.55</v>
      </c>
      <c r="J482" s="3"/>
      <c r="K482" s="3"/>
      <c r="L482" s="3"/>
      <c r="M482" s="5" t="s">
        <v>31</v>
      </c>
      <c r="N482" s="3"/>
      <c r="O482" s="4"/>
      <c r="P482" s="4">
        <f>+P480+P479</f>
        <v>57.3</v>
      </c>
    </row>
    <row r="483" spans="2:22" x14ac:dyDescent="0.25">
      <c r="B483" s="3"/>
      <c r="C483" s="3"/>
      <c r="D483" s="3"/>
      <c r="E483" s="5" t="s">
        <v>32</v>
      </c>
      <c r="F483" s="3"/>
      <c r="G483" s="4"/>
      <c r="H483" s="4">
        <v>484.15</v>
      </c>
      <c r="J483" s="3"/>
      <c r="K483" s="3"/>
      <c r="L483" s="3"/>
      <c r="M483" s="5" t="s">
        <v>32</v>
      </c>
      <c r="N483" s="3"/>
      <c r="O483" s="4"/>
      <c r="P483" s="4">
        <f>+P475+P477</f>
        <v>3048.9676688741724</v>
      </c>
    </row>
    <row r="484" spans="2:22" x14ac:dyDescent="0.25">
      <c r="B484" s="3"/>
      <c r="C484" s="3"/>
      <c r="D484" s="3"/>
      <c r="E484" s="5" t="s">
        <v>33</v>
      </c>
      <c r="F484" s="3"/>
      <c r="G484" s="4"/>
      <c r="H484" s="4">
        <v>117.34</v>
      </c>
      <c r="J484" s="3"/>
      <c r="K484" s="3"/>
      <c r="L484" s="3"/>
      <c r="M484" s="5" t="s">
        <v>33</v>
      </c>
      <c r="N484" s="3"/>
      <c r="O484" s="4"/>
      <c r="P484" s="4">
        <f>+P476+P478</f>
        <v>737.75114231788075</v>
      </c>
    </row>
    <row r="485" spans="2:22" x14ac:dyDescent="0.25">
      <c r="G485" s="2"/>
      <c r="H485" s="2"/>
      <c r="O485" s="2"/>
      <c r="P485" s="2"/>
    </row>
    <row r="486" spans="2:22" x14ac:dyDescent="0.25">
      <c r="B486" s="3"/>
      <c r="C486" s="5"/>
      <c r="D486" s="5"/>
      <c r="E486" s="5" t="s">
        <v>35</v>
      </c>
      <c r="F486" s="3"/>
      <c r="G486" s="4"/>
      <c r="H486" s="4">
        <v>657.29</v>
      </c>
      <c r="J486" s="3"/>
      <c r="K486" s="5"/>
      <c r="L486" s="5"/>
      <c r="M486" s="5" t="s">
        <v>35</v>
      </c>
      <c r="N486" s="3"/>
      <c r="O486" s="4"/>
      <c r="P486" s="4">
        <f>SUM(P482:P485)</f>
        <v>3844.0188111920534</v>
      </c>
    </row>
    <row r="487" spans="2:22" x14ac:dyDescent="0.25">
      <c r="B487" s="3"/>
      <c r="C487" s="5"/>
      <c r="D487" s="5"/>
      <c r="E487" s="5" t="s">
        <v>36</v>
      </c>
      <c r="F487" s="3"/>
      <c r="G487" s="4"/>
      <c r="H487" s="4">
        <v>518601.81</v>
      </c>
      <c r="J487" s="3"/>
      <c r="K487" s="5"/>
      <c r="L487" s="5"/>
      <c r="M487" s="5" t="s">
        <v>36</v>
      </c>
      <c r="N487" s="3"/>
      <c r="O487" s="4"/>
      <c r="P487" s="4">
        <v>518601.81</v>
      </c>
    </row>
    <row r="489" spans="2:22" x14ac:dyDescent="0.25">
      <c r="B489" s="6" t="s">
        <v>555</v>
      </c>
      <c r="C489" s="6" t="s">
        <v>397</v>
      </c>
      <c r="D489" s="6"/>
      <c r="E489" s="6" t="s">
        <v>3</v>
      </c>
      <c r="F489" s="7">
        <v>45</v>
      </c>
      <c r="G489" s="7"/>
      <c r="H489" s="7"/>
      <c r="J489" s="6" t="s">
        <v>1292</v>
      </c>
      <c r="K489" s="6" t="s">
        <v>397</v>
      </c>
      <c r="L489" s="6"/>
      <c r="M489" s="6" t="s">
        <v>3</v>
      </c>
      <c r="N489" s="7">
        <v>45</v>
      </c>
      <c r="O489" s="7"/>
      <c r="P489" s="7"/>
    </row>
    <row r="490" spans="2:22" x14ac:dyDescent="0.25">
      <c r="G490" s="2"/>
      <c r="H490" s="2"/>
      <c r="O490" s="2"/>
      <c r="P490" s="2"/>
    </row>
    <row r="491" spans="2:22" x14ac:dyDescent="0.25">
      <c r="B491" s="3"/>
      <c r="C491" s="3"/>
      <c r="D491" s="3"/>
      <c r="E491" s="3"/>
      <c r="F491" s="3"/>
      <c r="G491" s="4"/>
      <c r="H491" s="4"/>
      <c r="J491" s="3"/>
      <c r="K491" s="3"/>
      <c r="L491" s="3"/>
      <c r="M491" s="3"/>
      <c r="N491" s="3"/>
      <c r="O491" s="4"/>
      <c r="P491" s="4"/>
    </row>
    <row r="492" spans="2:22" x14ac:dyDescent="0.25">
      <c r="B492" s="12" t="s">
        <v>5</v>
      </c>
      <c r="C492" s="12" t="s">
        <v>6</v>
      </c>
      <c r="D492" s="12"/>
      <c r="E492" s="8" t="s">
        <v>7</v>
      </c>
      <c r="F492" s="8" t="s">
        <v>8</v>
      </c>
      <c r="G492" s="9" t="s">
        <v>4</v>
      </c>
      <c r="H492" s="9" t="s">
        <v>1205</v>
      </c>
      <c r="J492" s="12" t="s">
        <v>5</v>
      </c>
      <c r="K492" s="12" t="s">
        <v>6</v>
      </c>
      <c r="L492" s="12"/>
      <c r="M492" s="8" t="s">
        <v>7</v>
      </c>
      <c r="N492" s="8" t="s">
        <v>8</v>
      </c>
      <c r="O492" s="9" t="s">
        <v>4</v>
      </c>
      <c r="P492" s="9" t="s">
        <v>1205</v>
      </c>
    </row>
    <row r="493" spans="2:22" x14ac:dyDescent="0.25">
      <c r="B493" s="8"/>
      <c r="C493" s="8"/>
      <c r="D493" s="8"/>
      <c r="E493" s="8"/>
      <c r="F493" s="8"/>
      <c r="G493" s="8" t="s">
        <v>9</v>
      </c>
      <c r="H493" s="8" t="s">
        <v>9</v>
      </c>
      <c r="J493" s="8"/>
      <c r="K493" s="8"/>
      <c r="L493" s="8"/>
      <c r="M493" s="8"/>
      <c r="N493" s="8"/>
      <c r="O493" s="8" t="s">
        <v>9</v>
      </c>
      <c r="P493" s="8" t="s">
        <v>9</v>
      </c>
    </row>
    <row r="494" spans="2:22" x14ac:dyDescent="0.25">
      <c r="G494" s="2"/>
      <c r="H494" s="2"/>
      <c r="O494" s="2"/>
      <c r="P494" s="2"/>
      <c r="R494" s="46"/>
      <c r="S494" s="46"/>
      <c r="T494" s="46">
        <v>1</v>
      </c>
      <c r="U494" s="46" t="s">
        <v>1253</v>
      </c>
      <c r="V494" s="45" t="s">
        <v>1254</v>
      </c>
    </row>
    <row r="495" spans="2:22" x14ac:dyDescent="0.25">
      <c r="B495" t="s">
        <v>15</v>
      </c>
      <c r="C495" t="s">
        <v>13</v>
      </c>
      <c r="E495" t="s">
        <v>14</v>
      </c>
      <c r="F495">
        <v>0.2</v>
      </c>
      <c r="G495" s="2">
        <v>5209</v>
      </c>
      <c r="H495" s="2">
        <v>1041.8</v>
      </c>
      <c r="J495" t="s">
        <v>15</v>
      </c>
      <c r="K495" t="s">
        <v>13</v>
      </c>
      <c r="M495" t="s">
        <v>14</v>
      </c>
      <c r="N495" s="48">
        <f>+R497</f>
        <v>3.5</v>
      </c>
      <c r="O495" s="2">
        <v>5209</v>
      </c>
      <c r="P495" s="2">
        <f>+N495*O495</f>
        <v>18231.5</v>
      </c>
      <c r="R495" s="46">
        <f>+F495*F489</f>
        <v>9</v>
      </c>
      <c r="S495" s="46">
        <f>+R495/9</f>
        <v>1</v>
      </c>
      <c r="T495" s="46">
        <f>+S495/T494</f>
        <v>1</v>
      </c>
      <c r="U495" s="46" t="s">
        <v>1255</v>
      </c>
    </row>
    <row r="496" spans="2:22" x14ac:dyDescent="0.25">
      <c r="B496" t="s">
        <v>19</v>
      </c>
      <c r="C496" t="s">
        <v>20</v>
      </c>
      <c r="E496" t="s">
        <v>18</v>
      </c>
      <c r="F496">
        <v>9.0999999999999998E-2</v>
      </c>
      <c r="G496" s="2">
        <v>17171</v>
      </c>
      <c r="H496" s="2">
        <v>1568.28</v>
      </c>
      <c r="K496" t="s">
        <v>1258</v>
      </c>
      <c r="M496" t="s">
        <v>18</v>
      </c>
      <c r="N496" s="48">
        <f>+R499</f>
        <v>0.7</v>
      </c>
      <c r="O496" s="2">
        <v>50000</v>
      </c>
      <c r="P496" s="2">
        <f t="shared" ref="P496:P500" si="21">+N496*O496</f>
        <v>35000</v>
      </c>
      <c r="R496" s="47">
        <f>+S496*N489</f>
        <v>157.5</v>
      </c>
      <c r="S496" s="47">
        <f>+T496*T494</f>
        <v>3.5</v>
      </c>
      <c r="T496" s="47">
        <v>3.5</v>
      </c>
      <c r="U496" s="47" t="s">
        <v>1255</v>
      </c>
      <c r="V496" s="45" t="s">
        <v>1256</v>
      </c>
    </row>
    <row r="497" spans="2:22" x14ac:dyDescent="0.25">
      <c r="B497" t="s">
        <v>133</v>
      </c>
      <c r="C497" t="s">
        <v>134</v>
      </c>
      <c r="E497" t="s">
        <v>18</v>
      </c>
      <c r="F497">
        <v>9.2999999999999999E-2</v>
      </c>
      <c r="G497" s="2">
        <v>23995</v>
      </c>
      <c r="H497" s="2">
        <v>2239.5300000000002</v>
      </c>
      <c r="J497" t="s">
        <v>19</v>
      </c>
      <c r="K497" t="s">
        <v>20</v>
      </c>
      <c r="M497" t="s">
        <v>18</v>
      </c>
      <c r="N497">
        <v>9.0999999999999998E-2</v>
      </c>
      <c r="O497" s="2">
        <v>17171</v>
      </c>
      <c r="P497" s="2">
        <f t="shared" si="21"/>
        <v>1562.5609999999999</v>
      </c>
      <c r="Q497" t="s">
        <v>1293</v>
      </c>
      <c r="R497" s="47">
        <f>+R496/N489</f>
        <v>3.5</v>
      </c>
      <c r="S497" s="47" t="s">
        <v>1257</v>
      </c>
      <c r="T497" s="47"/>
      <c r="U497" s="47"/>
    </row>
    <row r="498" spans="2:22" x14ac:dyDescent="0.25">
      <c r="B498" t="s">
        <v>21</v>
      </c>
      <c r="C498" t="s">
        <v>22</v>
      </c>
      <c r="E498" t="s">
        <v>23</v>
      </c>
      <c r="F498">
        <v>1.8</v>
      </c>
      <c r="G498" s="2">
        <v>600</v>
      </c>
      <c r="H498" s="2">
        <v>1080</v>
      </c>
      <c r="J498" t="s">
        <v>133</v>
      </c>
      <c r="K498" t="s">
        <v>134</v>
      </c>
      <c r="M498" t="s">
        <v>18</v>
      </c>
      <c r="N498">
        <v>9.2999999999999999E-2</v>
      </c>
      <c r="O498" s="2">
        <v>23995</v>
      </c>
      <c r="P498" s="2">
        <f t="shared" si="21"/>
        <v>2231.5349999999999</v>
      </c>
    </row>
    <row r="499" spans="2:22" x14ac:dyDescent="0.25">
      <c r="B499" t="s">
        <v>135</v>
      </c>
      <c r="C499" t="s">
        <v>136</v>
      </c>
      <c r="E499" t="s">
        <v>137</v>
      </c>
      <c r="F499">
        <v>1</v>
      </c>
      <c r="G499" s="2">
        <v>850</v>
      </c>
      <c r="H499" s="2">
        <v>850</v>
      </c>
      <c r="J499" t="s">
        <v>21</v>
      </c>
      <c r="K499" t="s">
        <v>22</v>
      </c>
      <c r="M499" t="s">
        <v>23</v>
      </c>
      <c r="N499">
        <v>1.8</v>
      </c>
      <c r="O499" s="2">
        <v>600</v>
      </c>
      <c r="P499" s="2">
        <f t="shared" si="21"/>
        <v>1080</v>
      </c>
      <c r="R499" s="45">
        <f>+S499/N489</f>
        <v>0.7</v>
      </c>
      <c r="S499" s="45">
        <f>+T499*9</f>
        <v>31.5</v>
      </c>
      <c r="T499" s="45">
        <v>3.5</v>
      </c>
      <c r="U499" s="45" t="s">
        <v>1255</v>
      </c>
      <c r="V499" s="45" t="s">
        <v>1259</v>
      </c>
    </row>
    <row r="500" spans="2:22" x14ac:dyDescent="0.25">
      <c r="G500" s="2"/>
      <c r="H500" s="2"/>
      <c r="J500" t="s">
        <v>135</v>
      </c>
      <c r="K500" t="s">
        <v>136</v>
      </c>
      <c r="M500" t="s">
        <v>137</v>
      </c>
      <c r="N500">
        <v>1</v>
      </c>
      <c r="O500" s="2">
        <v>850</v>
      </c>
      <c r="P500" s="2">
        <f t="shared" si="21"/>
        <v>850</v>
      </c>
    </row>
    <row r="501" spans="2:22" x14ac:dyDescent="0.25">
      <c r="B501" s="3"/>
      <c r="C501" s="3"/>
      <c r="D501" s="3"/>
      <c r="E501" s="5" t="s">
        <v>31</v>
      </c>
      <c r="F501" s="3"/>
      <c r="G501" s="4"/>
      <c r="H501" s="4">
        <v>1930</v>
      </c>
      <c r="O501" s="2"/>
      <c r="P501" s="2"/>
    </row>
    <row r="502" spans="2:22" x14ac:dyDescent="0.25">
      <c r="B502" s="3"/>
      <c r="C502" s="3"/>
      <c r="D502" s="3"/>
      <c r="E502" s="5" t="s">
        <v>32</v>
      </c>
      <c r="F502" s="3"/>
      <c r="G502" s="4"/>
      <c r="H502" s="4">
        <v>1041.8</v>
      </c>
      <c r="J502" s="3"/>
      <c r="K502" s="3"/>
      <c r="L502" s="3"/>
      <c r="M502" s="5" t="s">
        <v>31</v>
      </c>
      <c r="N502" s="3"/>
      <c r="O502" s="4"/>
      <c r="P502" s="4">
        <f>+P499+P500</f>
        <v>1930</v>
      </c>
    </row>
    <row r="503" spans="2:22" x14ac:dyDescent="0.25">
      <c r="B503" s="3"/>
      <c r="C503" s="3"/>
      <c r="D503" s="3"/>
      <c r="E503" s="5" t="s">
        <v>33</v>
      </c>
      <c r="F503" s="3"/>
      <c r="G503" s="4"/>
      <c r="H503" s="4">
        <v>3807.81</v>
      </c>
      <c r="J503" s="3"/>
      <c r="K503" s="3"/>
      <c r="L503" s="3"/>
      <c r="M503" s="5" t="s">
        <v>32</v>
      </c>
      <c r="N503" s="3"/>
      <c r="O503" s="4"/>
      <c r="P503" s="4">
        <f>+P495</f>
        <v>18231.5</v>
      </c>
    </row>
    <row r="504" spans="2:22" x14ac:dyDescent="0.25">
      <c r="G504" s="2"/>
      <c r="H504" s="2"/>
      <c r="J504" s="3"/>
      <c r="K504" s="3"/>
      <c r="L504" s="3"/>
      <c r="M504" s="5" t="s">
        <v>33</v>
      </c>
      <c r="N504" s="3"/>
      <c r="O504" s="4"/>
      <c r="P504" s="4">
        <f>+P497+P498+P496</f>
        <v>38794.095999999998</v>
      </c>
    </row>
    <row r="505" spans="2:22" x14ac:dyDescent="0.25">
      <c r="B505" s="3"/>
      <c r="C505" s="5"/>
      <c r="D505" s="5"/>
      <c r="E505" s="5" t="s">
        <v>35</v>
      </c>
      <c r="F505" s="3"/>
      <c r="G505" s="4"/>
      <c r="H505" s="4">
        <v>6779.61</v>
      </c>
      <c r="O505" s="2"/>
      <c r="P505" s="2"/>
    </row>
    <row r="506" spans="2:22" x14ac:dyDescent="0.25">
      <c r="B506" s="3"/>
      <c r="C506" s="5"/>
      <c r="D506" s="5"/>
      <c r="E506" s="5" t="s">
        <v>36</v>
      </c>
      <c r="F506" s="3"/>
      <c r="G506" s="4"/>
      <c r="H506" s="4">
        <v>305082.45</v>
      </c>
      <c r="J506" s="3"/>
      <c r="K506" s="5"/>
      <c r="L506" s="5"/>
      <c r="M506" s="5" t="s">
        <v>35</v>
      </c>
      <c r="N506" s="3"/>
      <c r="O506" s="4"/>
      <c r="P506" s="4">
        <f>SUM(P502:P505)</f>
        <v>58955.595999999998</v>
      </c>
    </row>
    <row r="507" spans="2:22" x14ac:dyDescent="0.25">
      <c r="J507" s="3"/>
      <c r="K507" s="5"/>
      <c r="L507" s="5"/>
      <c r="M507" s="5" t="s">
        <v>36</v>
      </c>
      <c r="N507" s="3"/>
      <c r="O507" s="4"/>
      <c r="P507" s="4">
        <v>305082.45</v>
      </c>
    </row>
    <row r="509" spans="2:22" x14ac:dyDescent="0.25">
      <c r="B509" s="6" t="s">
        <v>571</v>
      </c>
      <c r="C509" s="6" t="s">
        <v>572</v>
      </c>
      <c r="D509" s="6"/>
      <c r="E509" s="6" t="s">
        <v>573</v>
      </c>
      <c r="F509" s="7">
        <v>5793</v>
      </c>
      <c r="G509" s="7"/>
      <c r="H509" s="7"/>
      <c r="J509" s="6" t="s">
        <v>1294</v>
      </c>
      <c r="K509" s="6" t="s">
        <v>572</v>
      </c>
      <c r="L509" s="6"/>
      <c r="M509" s="6" t="s">
        <v>573</v>
      </c>
      <c r="N509" s="7">
        <v>5793</v>
      </c>
      <c r="O509" s="7"/>
      <c r="P509" s="7"/>
    </row>
    <row r="510" spans="2:22" x14ac:dyDescent="0.25">
      <c r="G510" s="2"/>
      <c r="H510" s="2"/>
      <c r="O510" s="2"/>
      <c r="P510" s="2"/>
    </row>
    <row r="511" spans="2:22" x14ac:dyDescent="0.25">
      <c r="B511" s="3"/>
      <c r="C511" s="3"/>
      <c r="D511" s="3"/>
      <c r="E511" s="3"/>
      <c r="F511" s="3"/>
      <c r="G511" s="4"/>
      <c r="H511" s="4"/>
      <c r="J511" s="3"/>
      <c r="K511" s="3"/>
      <c r="L511" s="3"/>
      <c r="M511" s="3"/>
      <c r="N511" s="3"/>
      <c r="O511" s="4"/>
      <c r="P511" s="4"/>
    </row>
    <row r="512" spans="2:22" x14ac:dyDescent="0.25">
      <c r="B512" s="12" t="s">
        <v>5</v>
      </c>
      <c r="C512" s="12" t="s">
        <v>6</v>
      </c>
      <c r="D512" s="12"/>
      <c r="E512" s="8" t="s">
        <v>7</v>
      </c>
      <c r="F512" s="8" t="s">
        <v>8</v>
      </c>
      <c r="G512" s="9" t="s">
        <v>4</v>
      </c>
      <c r="H512" s="9" t="s">
        <v>1205</v>
      </c>
      <c r="J512" s="12" t="s">
        <v>5</v>
      </c>
      <c r="K512" s="12" t="s">
        <v>6</v>
      </c>
      <c r="L512" s="12"/>
      <c r="M512" s="8" t="s">
        <v>7</v>
      </c>
      <c r="N512" s="8" t="s">
        <v>8</v>
      </c>
      <c r="O512" s="9" t="s">
        <v>4</v>
      </c>
      <c r="P512" s="9" t="s">
        <v>1205</v>
      </c>
    </row>
    <row r="513" spans="2:22" x14ac:dyDescent="0.25">
      <c r="B513" s="8"/>
      <c r="C513" s="8"/>
      <c r="D513" s="8"/>
      <c r="E513" s="8"/>
      <c r="F513" s="8"/>
      <c r="G513" s="8" t="s">
        <v>9</v>
      </c>
      <c r="H513" s="8" t="s">
        <v>9</v>
      </c>
      <c r="J513" s="8"/>
      <c r="K513" s="8"/>
      <c r="L513" s="8"/>
      <c r="M513" s="8"/>
      <c r="N513" s="8"/>
      <c r="O513" s="8" t="s">
        <v>9</v>
      </c>
      <c r="P513" s="8" t="s">
        <v>9</v>
      </c>
    </row>
    <row r="514" spans="2:22" x14ac:dyDescent="0.25">
      <c r="G514" s="2"/>
      <c r="H514" s="2"/>
      <c r="O514" s="2"/>
      <c r="P514" s="2"/>
      <c r="R514" s="46"/>
      <c r="S514" s="46"/>
      <c r="T514" s="46">
        <v>10</v>
      </c>
      <c r="U514" s="46" t="s">
        <v>1253</v>
      </c>
      <c r="V514" s="45" t="s">
        <v>1254</v>
      </c>
    </row>
    <row r="515" spans="2:22" x14ac:dyDescent="0.25">
      <c r="B515" t="s">
        <v>306</v>
      </c>
      <c r="C515" t="s">
        <v>305</v>
      </c>
      <c r="E515" t="s">
        <v>14</v>
      </c>
      <c r="F515">
        <v>7.4999999999999997E-2</v>
      </c>
      <c r="G515" s="2">
        <v>6383</v>
      </c>
      <c r="H515" s="2">
        <v>478.73</v>
      </c>
      <c r="J515" t="s">
        <v>306</v>
      </c>
      <c r="K515" t="s">
        <v>305</v>
      </c>
      <c r="M515" t="s">
        <v>14</v>
      </c>
      <c r="N515" s="48">
        <f>+R517</f>
        <v>0.31071983428275507</v>
      </c>
      <c r="O515" s="2">
        <v>6383</v>
      </c>
      <c r="P515" s="2">
        <f>+N515*O515</f>
        <v>1983.3247022268256</v>
      </c>
      <c r="R515" s="46">
        <f>+N515*N509</f>
        <v>1800.0000000000002</v>
      </c>
      <c r="S515" s="46">
        <f>+R515/9</f>
        <v>200.00000000000003</v>
      </c>
      <c r="T515" s="46">
        <f>+S515*T514</f>
        <v>2000.0000000000002</v>
      </c>
      <c r="U515" s="46" t="s">
        <v>1255</v>
      </c>
    </row>
    <row r="516" spans="2:22" x14ac:dyDescent="0.25">
      <c r="B516" t="s">
        <v>54</v>
      </c>
      <c r="C516" t="s">
        <v>55</v>
      </c>
      <c r="E516" t="s">
        <v>56</v>
      </c>
      <c r="F516">
        <v>7.4999999999999997E-2</v>
      </c>
      <c r="G516" s="2">
        <v>1543.99</v>
      </c>
      <c r="H516" s="2">
        <v>115.8</v>
      </c>
      <c r="J516" t="s">
        <v>54</v>
      </c>
      <c r="K516" t="s">
        <v>55</v>
      </c>
      <c r="M516" t="s">
        <v>56</v>
      </c>
      <c r="N516" s="48">
        <f>+N515</f>
        <v>0.31071983428275507</v>
      </c>
      <c r="O516" s="2">
        <v>1543.99</v>
      </c>
      <c r="P516" s="2">
        <f t="shared" ref="P516:P521" si="22">+N516*O516</f>
        <v>479.74831693423101</v>
      </c>
      <c r="R516" s="47">
        <f>+S516*9</f>
        <v>1800</v>
      </c>
      <c r="S516" s="47">
        <f>+T516*T514</f>
        <v>200</v>
      </c>
      <c r="T516" s="47">
        <v>20</v>
      </c>
      <c r="U516" s="47" t="s">
        <v>1255</v>
      </c>
      <c r="V516" s="45" t="s">
        <v>1256</v>
      </c>
    </row>
    <row r="517" spans="2:22" x14ac:dyDescent="0.25">
      <c r="B517" t="s">
        <v>249</v>
      </c>
      <c r="C517" t="s">
        <v>248</v>
      </c>
      <c r="E517" t="s">
        <v>14</v>
      </c>
      <c r="F517">
        <v>2E-3</v>
      </c>
      <c r="G517" s="2">
        <v>5418</v>
      </c>
      <c r="H517" s="2">
        <v>10.84</v>
      </c>
      <c r="J517" t="s">
        <v>249</v>
      </c>
      <c r="K517" t="s">
        <v>248</v>
      </c>
      <c r="M517" t="s">
        <v>14</v>
      </c>
      <c r="N517">
        <v>2E-3</v>
      </c>
      <c r="O517" s="2">
        <v>5418</v>
      </c>
      <c r="P517" s="2">
        <f t="shared" si="22"/>
        <v>10.836</v>
      </c>
      <c r="R517" s="47">
        <f>+R516/N509</f>
        <v>0.31071983428275507</v>
      </c>
      <c r="S517" s="47" t="s">
        <v>1257</v>
      </c>
      <c r="T517" s="47"/>
      <c r="U517" s="47"/>
    </row>
    <row r="518" spans="2:22" x14ac:dyDescent="0.25">
      <c r="B518" t="s">
        <v>54</v>
      </c>
      <c r="C518" t="s">
        <v>55</v>
      </c>
      <c r="E518" t="s">
        <v>56</v>
      </c>
      <c r="F518">
        <v>2E-3</v>
      </c>
      <c r="G518" s="2">
        <v>1543.99</v>
      </c>
      <c r="H518" s="2">
        <v>3.09</v>
      </c>
      <c r="J518" t="s">
        <v>54</v>
      </c>
      <c r="K518" t="s">
        <v>55</v>
      </c>
      <c r="M518" t="s">
        <v>56</v>
      </c>
      <c r="N518">
        <v>2E-3</v>
      </c>
      <c r="O518" s="2">
        <v>1543.99</v>
      </c>
      <c r="P518" s="2">
        <f t="shared" si="22"/>
        <v>3.0879799999999999</v>
      </c>
    </row>
    <row r="519" spans="2:22" x14ac:dyDescent="0.25">
      <c r="B519" t="s">
        <v>290</v>
      </c>
      <c r="C519" t="s">
        <v>291</v>
      </c>
      <c r="E519" t="s">
        <v>65</v>
      </c>
      <c r="F519">
        <v>3.2000000000000001E-2</v>
      </c>
      <c r="G519" s="2">
        <v>300</v>
      </c>
      <c r="H519" s="2">
        <v>9.4499999999999993</v>
      </c>
      <c r="J519" t="s">
        <v>290</v>
      </c>
      <c r="K519" t="s">
        <v>291</v>
      </c>
      <c r="M519" t="s">
        <v>65</v>
      </c>
      <c r="N519">
        <v>3.2000000000000001E-2</v>
      </c>
      <c r="O519" s="2">
        <v>300</v>
      </c>
      <c r="P519" s="2">
        <f t="shared" si="22"/>
        <v>9.6</v>
      </c>
    </row>
    <row r="520" spans="2:22" x14ac:dyDescent="0.25">
      <c r="B520" t="s">
        <v>466</v>
      </c>
      <c r="C520" t="s">
        <v>467</v>
      </c>
      <c r="E520" t="s">
        <v>65</v>
      </c>
      <c r="F520">
        <v>1</v>
      </c>
      <c r="G520" s="2">
        <v>1532</v>
      </c>
      <c r="H520" s="2">
        <v>1532</v>
      </c>
      <c r="J520" t="s">
        <v>466</v>
      </c>
      <c r="K520" t="s">
        <v>467</v>
      </c>
      <c r="M520" t="s">
        <v>65</v>
      </c>
      <c r="N520">
        <v>1</v>
      </c>
      <c r="O520" s="2">
        <v>1532</v>
      </c>
      <c r="P520" s="2">
        <f t="shared" si="22"/>
        <v>1532</v>
      </c>
    </row>
    <row r="521" spans="2:22" x14ac:dyDescent="0.25">
      <c r="B521" t="s">
        <v>313</v>
      </c>
      <c r="C521" t="s">
        <v>314</v>
      </c>
      <c r="E521" t="s">
        <v>65</v>
      </c>
      <c r="F521">
        <v>1.05</v>
      </c>
      <c r="G521" s="2">
        <v>50</v>
      </c>
      <c r="H521" s="2">
        <v>52.5</v>
      </c>
      <c r="J521" t="s">
        <v>313</v>
      </c>
      <c r="K521" t="s">
        <v>314</v>
      </c>
      <c r="M521" t="s">
        <v>65</v>
      </c>
      <c r="N521">
        <v>1.05</v>
      </c>
      <c r="O521" s="2">
        <v>50</v>
      </c>
      <c r="P521" s="2">
        <f t="shared" si="22"/>
        <v>52.5</v>
      </c>
    </row>
    <row r="522" spans="2:22" x14ac:dyDescent="0.25">
      <c r="B522" t="s">
        <v>315</v>
      </c>
      <c r="C522" t="s">
        <v>316</v>
      </c>
      <c r="E522" t="s">
        <v>79</v>
      </c>
      <c r="F522" s="1">
        <v>390000</v>
      </c>
      <c r="G522" s="2">
        <v>34.57</v>
      </c>
      <c r="H522" s="2">
        <v>35</v>
      </c>
      <c r="J522" t="s">
        <v>315</v>
      </c>
      <c r="K522" t="s">
        <v>316</v>
      </c>
      <c r="M522" t="s">
        <v>79</v>
      </c>
      <c r="N522" s="1">
        <v>390000</v>
      </c>
      <c r="O522" s="2">
        <v>34.57</v>
      </c>
      <c r="P522" s="2">
        <v>35</v>
      </c>
    </row>
    <row r="523" spans="2:22" x14ac:dyDescent="0.25">
      <c r="G523" s="2"/>
      <c r="H523" s="2"/>
      <c r="O523" s="2"/>
      <c r="P523" s="2"/>
    </row>
    <row r="524" spans="2:22" x14ac:dyDescent="0.25">
      <c r="B524" s="3"/>
      <c r="C524" s="3"/>
      <c r="D524" s="3"/>
      <c r="E524" s="5" t="s">
        <v>31</v>
      </c>
      <c r="F524" s="3"/>
      <c r="G524" s="4"/>
      <c r="H524" s="4">
        <v>1594.6</v>
      </c>
      <c r="J524" s="3"/>
      <c r="K524" s="3"/>
      <c r="L524" s="3"/>
      <c r="M524" s="5" t="s">
        <v>31</v>
      </c>
      <c r="N524" s="3"/>
      <c r="O524" s="4"/>
      <c r="P524" s="4">
        <f>+P519+P520+P521</f>
        <v>1594.1</v>
      </c>
    </row>
    <row r="525" spans="2:22" x14ac:dyDescent="0.25">
      <c r="B525" s="3"/>
      <c r="C525" s="3"/>
      <c r="D525" s="3"/>
      <c r="E525" s="5" t="s">
        <v>32</v>
      </c>
      <c r="F525" s="3"/>
      <c r="G525" s="4"/>
      <c r="H525" s="4">
        <v>489.57</v>
      </c>
      <c r="J525" s="3"/>
      <c r="K525" s="3"/>
      <c r="L525" s="3"/>
      <c r="M525" s="5" t="s">
        <v>32</v>
      </c>
      <c r="N525" s="3"/>
      <c r="O525" s="4"/>
      <c r="P525" s="4">
        <f>+P515+P517</f>
        <v>1994.1607022268256</v>
      </c>
    </row>
    <row r="526" spans="2:22" x14ac:dyDescent="0.25">
      <c r="B526" s="3"/>
      <c r="C526" s="3"/>
      <c r="D526" s="3"/>
      <c r="E526" s="5" t="s">
        <v>33</v>
      </c>
      <c r="F526" s="3"/>
      <c r="G526" s="4"/>
      <c r="H526" s="4">
        <v>118.89</v>
      </c>
      <c r="J526" s="3"/>
      <c r="K526" s="3"/>
      <c r="L526" s="3"/>
      <c r="M526" s="5" t="s">
        <v>33</v>
      </c>
      <c r="N526" s="3"/>
      <c r="O526" s="4"/>
      <c r="P526" s="4">
        <f>+P516+P518</f>
        <v>482.83629693423103</v>
      </c>
    </row>
    <row r="527" spans="2:22" x14ac:dyDescent="0.25">
      <c r="B527" s="3"/>
      <c r="C527" s="3"/>
      <c r="D527" s="3"/>
      <c r="E527" s="5" t="s">
        <v>34</v>
      </c>
      <c r="F527" s="3"/>
      <c r="G527" s="4"/>
      <c r="H527" s="4">
        <v>34.57</v>
      </c>
      <c r="J527" s="3"/>
      <c r="K527" s="3"/>
      <c r="L527" s="3"/>
      <c r="M527" s="5" t="s">
        <v>34</v>
      </c>
      <c r="N527" s="3"/>
      <c r="O527" s="4"/>
      <c r="P527" s="4">
        <f>+P522</f>
        <v>35</v>
      </c>
    </row>
    <row r="528" spans="2:22" x14ac:dyDescent="0.25">
      <c r="G528" s="2"/>
      <c r="H528" s="2"/>
      <c r="O528" s="2"/>
      <c r="P528" s="2"/>
    </row>
    <row r="529" spans="2:22" x14ac:dyDescent="0.25">
      <c r="B529" s="3"/>
      <c r="C529" s="5"/>
      <c r="D529" s="5"/>
      <c r="E529" s="5" t="s">
        <v>35</v>
      </c>
      <c r="F529" s="3"/>
      <c r="G529" s="4"/>
      <c r="H529" s="4">
        <v>2234.13</v>
      </c>
      <c r="J529" s="3"/>
      <c r="K529" s="5"/>
      <c r="L529" s="5"/>
      <c r="M529" s="5" t="s">
        <v>35</v>
      </c>
      <c r="N529" s="3"/>
      <c r="O529" s="4"/>
      <c r="P529" s="4">
        <f>SUM(P524:P528)</f>
        <v>4106.0969991610564</v>
      </c>
    </row>
    <row r="530" spans="2:22" x14ac:dyDescent="0.25">
      <c r="B530" s="3"/>
      <c r="C530" s="5"/>
      <c r="D530" s="5"/>
      <c r="E530" s="5" t="s">
        <v>36</v>
      </c>
      <c r="F530" s="3"/>
      <c r="G530" s="4"/>
      <c r="H530" s="4">
        <v>12942315.09</v>
      </c>
      <c r="J530" s="3"/>
      <c r="K530" s="5"/>
      <c r="L530" s="5"/>
      <c r="M530" s="5" t="s">
        <v>36</v>
      </c>
      <c r="N530" s="3"/>
      <c r="O530" s="4"/>
      <c r="P530" s="4">
        <v>12942315.09</v>
      </c>
    </row>
    <row r="531" spans="2:22" x14ac:dyDescent="0.25">
      <c r="B531" s="3"/>
      <c r="C531" s="5"/>
      <c r="D531" s="5"/>
      <c r="E531" s="5"/>
      <c r="F531" s="3"/>
      <c r="G531" s="4"/>
      <c r="H531" s="4"/>
      <c r="J531" s="3"/>
      <c r="K531" s="5"/>
      <c r="L531" s="5"/>
      <c r="M531" s="5"/>
      <c r="N531" s="3"/>
      <c r="O531" s="4"/>
      <c r="P531" s="4"/>
    </row>
    <row r="532" spans="2:22" x14ac:dyDescent="0.25">
      <c r="B532" s="6" t="s">
        <v>576</v>
      </c>
      <c r="C532" s="6" t="s">
        <v>577</v>
      </c>
      <c r="D532" s="6"/>
      <c r="E532" s="6" t="s">
        <v>65</v>
      </c>
      <c r="F532" s="7">
        <v>14005</v>
      </c>
      <c r="G532" s="7"/>
      <c r="H532" s="7"/>
      <c r="J532" s="6" t="s">
        <v>1295</v>
      </c>
      <c r="K532" s="6" t="s">
        <v>577</v>
      </c>
      <c r="L532" s="6"/>
      <c r="M532" s="6" t="s">
        <v>65</v>
      </c>
      <c r="N532" s="7">
        <v>14005</v>
      </c>
      <c r="O532" s="7"/>
      <c r="P532" s="7"/>
    </row>
    <row r="533" spans="2:22" x14ac:dyDescent="0.25">
      <c r="G533" s="2"/>
      <c r="H533" s="2"/>
      <c r="O533" s="2"/>
      <c r="P533" s="2"/>
    </row>
    <row r="534" spans="2:22" x14ac:dyDescent="0.25">
      <c r="B534" s="3"/>
      <c r="C534" s="3"/>
      <c r="D534" s="3"/>
      <c r="E534" s="3"/>
      <c r="F534" s="3"/>
      <c r="G534" s="4"/>
      <c r="H534" s="4"/>
      <c r="J534" s="3"/>
      <c r="K534" s="3"/>
      <c r="L534" s="3"/>
      <c r="M534" s="3"/>
      <c r="N534" s="3"/>
      <c r="O534" s="4"/>
      <c r="P534" s="4"/>
    </row>
    <row r="535" spans="2:22" x14ac:dyDescent="0.25">
      <c r="B535" s="12" t="s">
        <v>5</v>
      </c>
      <c r="C535" s="12" t="s">
        <v>6</v>
      </c>
      <c r="D535" s="12"/>
      <c r="E535" s="8" t="s">
        <v>7</v>
      </c>
      <c r="F535" s="8" t="s">
        <v>8</v>
      </c>
      <c r="G535" s="9" t="s">
        <v>4</v>
      </c>
      <c r="H535" s="9" t="s">
        <v>1205</v>
      </c>
      <c r="J535" s="12" t="s">
        <v>5</v>
      </c>
      <c r="K535" s="12" t="s">
        <v>6</v>
      </c>
      <c r="L535" s="12"/>
      <c r="M535" s="8" t="s">
        <v>7</v>
      </c>
      <c r="N535" s="8" t="s">
        <v>8</v>
      </c>
      <c r="O535" s="9" t="s">
        <v>4</v>
      </c>
      <c r="P535" s="9" t="s">
        <v>1205</v>
      </c>
    </row>
    <row r="536" spans="2:22" x14ac:dyDescent="0.25">
      <c r="B536" s="8"/>
      <c r="C536" s="8"/>
      <c r="D536" s="8"/>
      <c r="E536" s="8"/>
      <c r="F536" s="8"/>
      <c r="G536" s="8" t="s">
        <v>9</v>
      </c>
      <c r="H536" s="8" t="s">
        <v>9</v>
      </c>
      <c r="J536" s="8"/>
      <c r="K536" s="8"/>
      <c r="L536" s="8"/>
      <c r="M536" s="8"/>
      <c r="N536" s="8"/>
      <c r="O536" s="8" t="s">
        <v>9</v>
      </c>
      <c r="P536" s="8" t="s">
        <v>9</v>
      </c>
    </row>
    <row r="537" spans="2:22" x14ac:dyDescent="0.25">
      <c r="G537" s="2"/>
      <c r="H537" s="2"/>
      <c r="O537" s="2"/>
      <c r="P537" s="2"/>
      <c r="R537" s="46"/>
      <c r="S537" s="46"/>
      <c r="T537" s="46">
        <v>8</v>
      </c>
      <c r="U537" s="46" t="s">
        <v>1253</v>
      </c>
      <c r="V537" s="45" t="s">
        <v>1254</v>
      </c>
    </row>
    <row r="538" spans="2:22" x14ac:dyDescent="0.25">
      <c r="B538" t="s">
        <v>306</v>
      </c>
      <c r="C538" t="s">
        <v>305</v>
      </c>
      <c r="E538" t="s">
        <v>14</v>
      </c>
      <c r="F538">
        <v>2.4E-2</v>
      </c>
      <c r="G538" s="2">
        <v>6383</v>
      </c>
      <c r="H538" s="2">
        <v>153.19</v>
      </c>
      <c r="J538" t="s">
        <v>306</v>
      </c>
      <c r="K538" t="s">
        <v>305</v>
      </c>
      <c r="M538" t="s">
        <v>14</v>
      </c>
      <c r="N538" s="48">
        <f>+R540</f>
        <v>0.10282042127811496</v>
      </c>
      <c r="O538" s="2">
        <v>6383</v>
      </c>
      <c r="P538" s="2">
        <f>+N538*O538</f>
        <v>656.30274901820781</v>
      </c>
      <c r="R538" s="46">
        <f>+N538*N532</f>
        <v>1440</v>
      </c>
      <c r="S538" s="46">
        <f>+R538/9</f>
        <v>160</v>
      </c>
      <c r="T538" s="46">
        <f>+S538/T537</f>
        <v>20</v>
      </c>
      <c r="U538" s="46" t="s">
        <v>1255</v>
      </c>
    </row>
    <row r="539" spans="2:22" x14ac:dyDescent="0.25">
      <c r="B539" t="s">
        <v>54</v>
      </c>
      <c r="C539" t="s">
        <v>55</v>
      </c>
      <c r="E539" t="s">
        <v>56</v>
      </c>
      <c r="F539">
        <v>2.4E-2</v>
      </c>
      <c r="G539" s="2">
        <v>1543.99</v>
      </c>
      <c r="H539" s="2">
        <v>37.06</v>
      </c>
      <c r="J539" t="s">
        <v>54</v>
      </c>
      <c r="K539" t="s">
        <v>55</v>
      </c>
      <c r="M539" t="s">
        <v>56</v>
      </c>
      <c r="N539" s="48">
        <f>+N538</f>
        <v>0.10282042127811496</v>
      </c>
      <c r="O539" s="2">
        <v>1543.99</v>
      </c>
      <c r="P539" s="2">
        <f t="shared" ref="P539:P550" si="23">+N539*O539</f>
        <v>158.75370224919672</v>
      </c>
      <c r="R539" s="47">
        <f>+S539*9</f>
        <v>1440</v>
      </c>
      <c r="S539" s="47">
        <f>+T539*T537</f>
        <v>160</v>
      </c>
      <c r="T539" s="47">
        <v>20</v>
      </c>
      <c r="U539" s="47" t="s">
        <v>1255</v>
      </c>
      <c r="V539" s="45" t="s">
        <v>1256</v>
      </c>
    </row>
    <row r="540" spans="2:22" x14ac:dyDescent="0.25">
      <c r="B540" t="s">
        <v>290</v>
      </c>
      <c r="C540" t="s">
        <v>291</v>
      </c>
      <c r="E540" t="s">
        <v>65</v>
      </c>
      <c r="F540">
        <v>8.9999999999999993E-3</v>
      </c>
      <c r="G540" s="2">
        <v>300</v>
      </c>
      <c r="H540" s="2">
        <v>2.84</v>
      </c>
      <c r="J540" t="s">
        <v>290</v>
      </c>
      <c r="K540" t="s">
        <v>291</v>
      </c>
      <c r="M540" t="s">
        <v>65</v>
      </c>
      <c r="N540">
        <v>8.9999999999999993E-3</v>
      </c>
      <c r="O540" s="2">
        <v>300</v>
      </c>
      <c r="P540" s="2">
        <f t="shared" si="23"/>
        <v>2.6999999999999997</v>
      </c>
      <c r="R540" s="47">
        <f>+R539/N532</f>
        <v>0.10282042127811496</v>
      </c>
      <c r="S540" s="47" t="s">
        <v>1257</v>
      </c>
      <c r="T540" s="47"/>
      <c r="U540" s="47"/>
    </row>
    <row r="541" spans="2:22" x14ac:dyDescent="0.25">
      <c r="B541" t="s">
        <v>466</v>
      </c>
      <c r="C541" t="s">
        <v>467</v>
      </c>
      <c r="E541" t="s">
        <v>65</v>
      </c>
      <c r="F541">
        <v>0.32</v>
      </c>
      <c r="G541" s="2">
        <v>1532</v>
      </c>
      <c r="H541" s="2">
        <v>490.24</v>
      </c>
      <c r="J541" t="s">
        <v>466</v>
      </c>
      <c r="K541" t="s">
        <v>467</v>
      </c>
      <c r="M541" t="s">
        <v>65</v>
      </c>
      <c r="N541">
        <v>0.32</v>
      </c>
      <c r="O541" s="2">
        <v>1532</v>
      </c>
      <c r="P541" s="2">
        <f t="shared" si="23"/>
        <v>490.24</v>
      </c>
    </row>
    <row r="542" spans="2:22" x14ac:dyDescent="0.25">
      <c r="B542" t="s">
        <v>313</v>
      </c>
      <c r="C542" t="s">
        <v>314</v>
      </c>
      <c r="E542" t="s">
        <v>65</v>
      </c>
      <c r="F542">
        <v>0.33600000000000002</v>
      </c>
      <c r="G542" s="2">
        <v>50</v>
      </c>
      <c r="H542" s="2">
        <v>16.8</v>
      </c>
      <c r="J542" t="s">
        <v>313</v>
      </c>
      <c r="K542" t="s">
        <v>314</v>
      </c>
      <c r="M542" t="s">
        <v>65</v>
      </c>
      <c r="N542">
        <v>0.33600000000000002</v>
      </c>
      <c r="O542" s="2">
        <v>50</v>
      </c>
      <c r="P542" s="2">
        <f t="shared" si="23"/>
        <v>16.8</v>
      </c>
    </row>
    <row r="543" spans="2:22" x14ac:dyDescent="0.25">
      <c r="B543" t="s">
        <v>315</v>
      </c>
      <c r="C543" t="s">
        <v>316</v>
      </c>
      <c r="E543" t="s">
        <v>79</v>
      </c>
      <c r="F543" s="1">
        <v>390000</v>
      </c>
      <c r="G543" s="2">
        <v>11.06</v>
      </c>
      <c r="H543" s="2">
        <v>11</v>
      </c>
      <c r="J543" t="s">
        <v>315</v>
      </c>
      <c r="K543" t="s">
        <v>316</v>
      </c>
      <c r="M543" t="s">
        <v>79</v>
      </c>
      <c r="N543" s="1">
        <v>390000</v>
      </c>
      <c r="O543" s="2">
        <v>11.06</v>
      </c>
      <c r="P543" s="2">
        <v>11</v>
      </c>
    </row>
    <row r="544" spans="2:22" x14ac:dyDescent="0.25">
      <c r="B544" t="s">
        <v>306</v>
      </c>
      <c r="C544" t="s">
        <v>305</v>
      </c>
      <c r="E544" t="s">
        <v>14</v>
      </c>
      <c r="F544">
        <v>2.7E-2</v>
      </c>
      <c r="G544" s="2">
        <v>6383</v>
      </c>
      <c r="H544" s="2">
        <v>172.34</v>
      </c>
      <c r="J544" t="s">
        <v>306</v>
      </c>
      <c r="K544" t="s">
        <v>305</v>
      </c>
      <c r="M544" t="s">
        <v>14</v>
      </c>
      <c r="N544">
        <v>2.7E-2</v>
      </c>
      <c r="O544" s="2">
        <v>6383</v>
      </c>
      <c r="P544" s="2">
        <f t="shared" si="23"/>
        <v>172.34100000000001</v>
      </c>
    </row>
    <row r="545" spans="2:16" x14ac:dyDescent="0.25">
      <c r="B545" t="s">
        <v>54</v>
      </c>
      <c r="C545" t="s">
        <v>55</v>
      </c>
      <c r="E545" t="s">
        <v>56</v>
      </c>
      <c r="F545">
        <v>2.7E-2</v>
      </c>
      <c r="G545" s="2">
        <v>1543.99</v>
      </c>
      <c r="H545" s="2">
        <v>41.69</v>
      </c>
      <c r="J545" t="s">
        <v>54</v>
      </c>
      <c r="K545" t="s">
        <v>55</v>
      </c>
      <c r="M545" t="s">
        <v>56</v>
      </c>
      <c r="N545">
        <v>2.7E-2</v>
      </c>
      <c r="O545" s="2">
        <v>1543.99</v>
      </c>
      <c r="P545" s="2">
        <f t="shared" si="23"/>
        <v>41.687730000000002</v>
      </c>
    </row>
    <row r="546" spans="2:16" x14ac:dyDescent="0.25">
      <c r="B546" t="s">
        <v>249</v>
      </c>
      <c r="C546" t="s">
        <v>248</v>
      </c>
      <c r="E546" t="s">
        <v>14</v>
      </c>
      <c r="F546">
        <v>1E-3</v>
      </c>
      <c r="G546" s="2">
        <v>5418</v>
      </c>
      <c r="H546" s="2">
        <v>5.42</v>
      </c>
      <c r="J546" t="s">
        <v>249</v>
      </c>
      <c r="K546" t="s">
        <v>248</v>
      </c>
      <c r="M546" t="s">
        <v>14</v>
      </c>
      <c r="N546">
        <v>1E-3</v>
      </c>
      <c r="O546" s="2">
        <v>5418</v>
      </c>
      <c r="P546" s="2">
        <f t="shared" si="23"/>
        <v>5.4180000000000001</v>
      </c>
    </row>
    <row r="547" spans="2:16" x14ac:dyDescent="0.25">
      <c r="B547" t="s">
        <v>54</v>
      </c>
      <c r="C547" t="s">
        <v>55</v>
      </c>
      <c r="E547" t="s">
        <v>56</v>
      </c>
      <c r="F547">
        <v>1E-3</v>
      </c>
      <c r="G547" s="2">
        <v>1543.99</v>
      </c>
      <c r="H547" s="2">
        <v>1.54</v>
      </c>
      <c r="J547" t="s">
        <v>54</v>
      </c>
      <c r="K547" t="s">
        <v>55</v>
      </c>
      <c r="M547" t="s">
        <v>56</v>
      </c>
      <c r="N547">
        <v>1E-3</v>
      </c>
      <c r="O547" s="2">
        <v>1543.99</v>
      </c>
      <c r="P547" s="2">
        <f t="shared" si="23"/>
        <v>1.54399</v>
      </c>
    </row>
    <row r="548" spans="2:16" x14ac:dyDescent="0.25">
      <c r="B548" t="s">
        <v>290</v>
      </c>
      <c r="C548" t="s">
        <v>291</v>
      </c>
      <c r="E548" t="s">
        <v>65</v>
      </c>
      <c r="F548">
        <v>2.1999999999999999E-2</v>
      </c>
      <c r="G548" s="2">
        <v>300</v>
      </c>
      <c r="H548" s="2">
        <v>6.62</v>
      </c>
      <c r="J548" t="s">
        <v>290</v>
      </c>
      <c r="K548" t="s">
        <v>291</v>
      </c>
      <c r="M548" t="s">
        <v>65</v>
      </c>
      <c r="N548">
        <v>2.1999999999999999E-2</v>
      </c>
      <c r="O548" s="2">
        <v>300</v>
      </c>
      <c r="P548" s="2">
        <f t="shared" si="23"/>
        <v>6.6</v>
      </c>
    </row>
    <row r="549" spans="2:16" x14ac:dyDescent="0.25">
      <c r="B549" t="s">
        <v>492</v>
      </c>
      <c r="C549" t="s">
        <v>493</v>
      </c>
      <c r="E549" t="s">
        <v>65</v>
      </c>
      <c r="F549">
        <v>0.68</v>
      </c>
      <c r="G549" s="2">
        <v>968</v>
      </c>
      <c r="H549" s="2">
        <v>658.24</v>
      </c>
      <c r="J549" t="s">
        <v>492</v>
      </c>
      <c r="K549" t="s">
        <v>493</v>
      </c>
      <c r="M549" t="s">
        <v>65</v>
      </c>
      <c r="N549">
        <v>0.68</v>
      </c>
      <c r="O549" s="2">
        <v>968</v>
      </c>
      <c r="P549" s="2">
        <f t="shared" si="23"/>
        <v>658.24</v>
      </c>
    </row>
    <row r="550" spans="2:16" x14ac:dyDescent="0.25">
      <c r="B550" t="s">
        <v>313</v>
      </c>
      <c r="C550" t="s">
        <v>314</v>
      </c>
      <c r="E550" t="s">
        <v>65</v>
      </c>
      <c r="F550">
        <v>0.71399999999999997</v>
      </c>
      <c r="G550" s="2">
        <v>50</v>
      </c>
      <c r="H550" s="2">
        <v>35.700000000000003</v>
      </c>
      <c r="J550" t="s">
        <v>313</v>
      </c>
      <c r="K550" t="s">
        <v>314</v>
      </c>
      <c r="M550" t="s">
        <v>65</v>
      </c>
      <c r="N550">
        <v>0.71399999999999997</v>
      </c>
      <c r="O550" s="2">
        <v>50</v>
      </c>
      <c r="P550" s="2">
        <f t="shared" si="23"/>
        <v>35.699999999999996</v>
      </c>
    </row>
    <row r="551" spans="2:16" x14ac:dyDescent="0.25">
      <c r="B551" t="s">
        <v>315</v>
      </c>
      <c r="C551" t="s">
        <v>316</v>
      </c>
      <c r="E551" t="s">
        <v>79</v>
      </c>
      <c r="F551" s="1">
        <v>390000</v>
      </c>
      <c r="G551" s="2">
        <v>23.51</v>
      </c>
      <c r="H551" s="2">
        <v>24</v>
      </c>
      <c r="J551" t="s">
        <v>315</v>
      </c>
      <c r="K551" t="s">
        <v>316</v>
      </c>
      <c r="M551" t="s">
        <v>79</v>
      </c>
      <c r="N551" s="1">
        <v>390000</v>
      </c>
      <c r="O551" s="2">
        <v>23.51</v>
      </c>
      <c r="P551" s="2">
        <v>24</v>
      </c>
    </row>
    <row r="552" spans="2:16" x14ac:dyDescent="0.25">
      <c r="G552" s="2"/>
      <c r="H552" s="2"/>
      <c r="O552" s="2"/>
      <c r="P552" s="2"/>
    </row>
    <row r="553" spans="2:16" x14ac:dyDescent="0.25">
      <c r="B553" s="3"/>
      <c r="C553" s="3"/>
      <c r="D553" s="3"/>
      <c r="E553" s="5" t="s">
        <v>31</v>
      </c>
      <c r="F553" s="3"/>
      <c r="G553" s="4"/>
      <c r="H553" s="4">
        <v>1211.08</v>
      </c>
      <c r="J553" s="3"/>
      <c r="K553" s="3"/>
      <c r="L553" s="3"/>
      <c r="M553" s="5" t="s">
        <v>31</v>
      </c>
      <c r="N553" s="3"/>
      <c r="O553" s="4"/>
      <c r="P553" s="4">
        <f>+P540+P541+P542+P548+P549+P550</f>
        <v>1210.28</v>
      </c>
    </row>
    <row r="554" spans="2:16" x14ac:dyDescent="0.25">
      <c r="B554" s="3"/>
      <c r="C554" s="3"/>
      <c r="D554" s="3"/>
      <c r="E554" s="5" t="s">
        <v>32</v>
      </c>
      <c r="F554" s="3"/>
      <c r="G554" s="4"/>
      <c r="H554" s="4">
        <v>330.95</v>
      </c>
      <c r="J554" s="3"/>
      <c r="K554" s="3"/>
      <c r="L554" s="3"/>
      <c r="M554" s="5" t="s">
        <v>32</v>
      </c>
      <c r="N554" s="3"/>
      <c r="O554" s="4"/>
      <c r="P554" s="4">
        <f>+P538+P544+P546</f>
        <v>834.06174901820782</v>
      </c>
    </row>
    <row r="555" spans="2:16" x14ac:dyDescent="0.25">
      <c r="B555" s="3"/>
      <c r="C555" s="3"/>
      <c r="D555" s="3"/>
      <c r="E555" s="5" t="s">
        <v>33</v>
      </c>
      <c r="F555" s="3"/>
      <c r="G555" s="4"/>
      <c r="H555" s="4">
        <v>80.290000000000006</v>
      </c>
      <c r="J555" s="3"/>
      <c r="K555" s="3"/>
      <c r="L555" s="3"/>
      <c r="M555" s="5" t="s">
        <v>33</v>
      </c>
      <c r="N555" s="3"/>
      <c r="O555" s="4"/>
      <c r="P555" s="4">
        <f>+P539+P545+P547</f>
        <v>201.98542224919674</v>
      </c>
    </row>
    <row r="556" spans="2:16" x14ac:dyDescent="0.25">
      <c r="B556" s="3"/>
      <c r="C556" s="3"/>
      <c r="D556" s="3"/>
      <c r="E556" s="5" t="s">
        <v>34</v>
      </c>
      <c r="F556" s="3"/>
      <c r="G556" s="4"/>
      <c r="H556" s="4">
        <v>34.57</v>
      </c>
      <c r="J556" s="3"/>
      <c r="K556" s="3"/>
      <c r="L556" s="3"/>
      <c r="M556" s="5" t="s">
        <v>34</v>
      </c>
      <c r="N556" s="3"/>
      <c r="O556" s="4"/>
      <c r="P556" s="4">
        <f>+P543+P551</f>
        <v>35</v>
      </c>
    </row>
    <row r="557" spans="2:16" x14ac:dyDescent="0.25">
      <c r="G557" s="2"/>
      <c r="H557" s="2"/>
      <c r="O557" s="2"/>
      <c r="P557" s="2"/>
    </row>
    <row r="558" spans="2:16" x14ac:dyDescent="0.25">
      <c r="B558" s="3"/>
      <c r="C558" s="5"/>
      <c r="D558" s="5"/>
      <c r="E558" s="5" t="s">
        <v>35</v>
      </c>
      <c r="F558" s="3"/>
      <c r="G558" s="4"/>
      <c r="H558" s="4">
        <v>1661.95</v>
      </c>
      <c r="J558" s="3"/>
      <c r="K558" s="5"/>
      <c r="L558" s="5"/>
      <c r="M558" s="5" t="s">
        <v>35</v>
      </c>
      <c r="N558" s="3"/>
      <c r="O558" s="4"/>
      <c r="P558" s="4">
        <f>SUM(P553:P557)</f>
        <v>2281.3271712674045</v>
      </c>
    </row>
    <row r="559" spans="2:16" x14ac:dyDescent="0.25">
      <c r="B559" s="3"/>
      <c r="C559" s="5"/>
      <c r="D559" s="5"/>
      <c r="E559" s="5" t="s">
        <v>36</v>
      </c>
      <c r="F559" s="3"/>
      <c r="G559" s="4"/>
      <c r="H559" s="4">
        <v>23275609.75</v>
      </c>
      <c r="J559" s="3"/>
      <c r="K559" s="5"/>
      <c r="L559" s="5"/>
      <c r="M559" s="5" t="s">
        <v>36</v>
      </c>
      <c r="N559" s="3"/>
      <c r="O559" s="4"/>
      <c r="P559" s="4">
        <v>23275609.75</v>
      </c>
    </row>
    <row r="561" spans="2:22" x14ac:dyDescent="0.25">
      <c r="B561" s="6" t="s">
        <v>715</v>
      </c>
      <c r="C561" s="6" t="s">
        <v>716</v>
      </c>
      <c r="D561" s="6"/>
      <c r="E561" s="6" t="s">
        <v>3</v>
      </c>
      <c r="F561" s="7">
        <v>460</v>
      </c>
      <c r="G561" s="7"/>
      <c r="H561" s="7"/>
      <c r="J561" s="6" t="s">
        <v>1296</v>
      </c>
      <c r="K561" s="6" t="s">
        <v>716</v>
      </c>
      <c r="L561" s="6"/>
      <c r="M561" s="6" t="s">
        <v>3</v>
      </c>
      <c r="N561" s="7">
        <v>20</v>
      </c>
      <c r="O561" s="7"/>
      <c r="P561" s="7"/>
    </row>
    <row r="562" spans="2:22" x14ac:dyDescent="0.25">
      <c r="G562" s="2"/>
      <c r="H562" s="2"/>
      <c r="O562" s="2"/>
      <c r="P562" s="2"/>
    </row>
    <row r="563" spans="2:22" x14ac:dyDescent="0.25">
      <c r="B563" s="3"/>
      <c r="C563" s="3"/>
      <c r="D563" s="3"/>
      <c r="E563" s="3"/>
      <c r="F563" s="3"/>
      <c r="G563" s="4"/>
      <c r="H563" s="4"/>
      <c r="J563" s="3"/>
      <c r="K563" s="3"/>
      <c r="L563" s="3"/>
      <c r="M563" s="3"/>
      <c r="N563" s="3"/>
      <c r="O563" s="4"/>
      <c r="P563" s="4"/>
    </row>
    <row r="564" spans="2:22" x14ac:dyDescent="0.25">
      <c r="B564" s="12" t="s">
        <v>5</v>
      </c>
      <c r="C564" s="12" t="s">
        <v>6</v>
      </c>
      <c r="D564" s="12"/>
      <c r="E564" s="8" t="s">
        <v>7</v>
      </c>
      <c r="F564" s="8" t="s">
        <v>8</v>
      </c>
      <c r="G564" s="9" t="s">
        <v>4</v>
      </c>
      <c r="H564" s="9" t="s">
        <v>1205</v>
      </c>
      <c r="J564" s="12" t="s">
        <v>5</v>
      </c>
      <c r="K564" s="12" t="s">
        <v>6</v>
      </c>
      <c r="L564" s="12"/>
      <c r="M564" s="8" t="s">
        <v>7</v>
      </c>
      <c r="N564" s="8" t="s">
        <v>8</v>
      </c>
      <c r="O564" s="9" t="s">
        <v>4</v>
      </c>
      <c r="P564" s="9" t="s">
        <v>1205</v>
      </c>
    </row>
    <row r="565" spans="2:22" x14ac:dyDescent="0.25">
      <c r="B565" s="8"/>
      <c r="C565" s="8"/>
      <c r="D565" s="8"/>
      <c r="E565" s="8"/>
      <c r="F565" s="8"/>
      <c r="G565" s="8" t="s">
        <v>9</v>
      </c>
      <c r="H565" s="8" t="s">
        <v>9</v>
      </c>
      <c r="J565" s="8"/>
      <c r="K565" s="8"/>
      <c r="L565" s="8"/>
      <c r="M565" s="8"/>
      <c r="N565" s="8"/>
      <c r="O565" s="8" t="s">
        <v>9</v>
      </c>
      <c r="P565" s="8" t="s">
        <v>9</v>
      </c>
    </row>
    <row r="566" spans="2:22" x14ac:dyDescent="0.25">
      <c r="G566" s="2"/>
      <c r="H566" s="2"/>
      <c r="O566" s="2"/>
      <c r="P566" s="2"/>
      <c r="R566" s="46"/>
      <c r="S566" s="46"/>
      <c r="T566" s="46">
        <v>1</v>
      </c>
      <c r="U566" s="46" t="s">
        <v>1253</v>
      </c>
      <c r="V566" s="45" t="s">
        <v>1254</v>
      </c>
    </row>
    <row r="567" spans="2:22" x14ac:dyDescent="0.25">
      <c r="B567" t="s">
        <v>15</v>
      </c>
      <c r="C567" t="s">
        <v>13</v>
      </c>
      <c r="E567" t="s">
        <v>14</v>
      </c>
      <c r="F567">
        <v>0.25</v>
      </c>
      <c r="G567" s="2">
        <v>5209</v>
      </c>
      <c r="H567" s="2">
        <v>1302.25</v>
      </c>
      <c r="J567" t="s">
        <v>15</v>
      </c>
      <c r="K567" t="s">
        <v>13</v>
      </c>
      <c r="M567" t="s">
        <v>14</v>
      </c>
      <c r="N567" s="48">
        <f>+R569</f>
        <v>1.35</v>
      </c>
      <c r="O567" s="2">
        <v>5209</v>
      </c>
      <c r="P567" s="2">
        <f>+N567*O567</f>
        <v>7032.1500000000005</v>
      </c>
      <c r="R567" s="46">
        <f>+F567*N561</f>
        <v>5</v>
      </c>
      <c r="S567" s="46">
        <f>+R567/9</f>
        <v>0.55555555555555558</v>
      </c>
      <c r="T567" s="46">
        <f>+S567/T566</f>
        <v>0.55555555555555558</v>
      </c>
      <c r="U567" s="46" t="s">
        <v>1255</v>
      </c>
    </row>
    <row r="568" spans="2:22" x14ac:dyDescent="0.25">
      <c r="B568" t="s">
        <v>19</v>
      </c>
      <c r="C568" t="s">
        <v>20</v>
      </c>
      <c r="E568" t="s">
        <v>18</v>
      </c>
      <c r="F568">
        <v>0.114</v>
      </c>
      <c r="G568" s="2">
        <v>17171</v>
      </c>
      <c r="H568" s="2">
        <v>1960.36</v>
      </c>
      <c r="J568" t="s">
        <v>19</v>
      </c>
      <c r="K568" t="s">
        <v>20</v>
      </c>
      <c r="M568" t="s">
        <v>18</v>
      </c>
      <c r="N568">
        <v>0.114</v>
      </c>
      <c r="O568" s="2">
        <v>17171</v>
      </c>
      <c r="P568" s="2">
        <f t="shared" ref="P568:P569" si="24">+N568*O568</f>
        <v>1957.4940000000001</v>
      </c>
      <c r="R568" s="47">
        <f>+S568*9</f>
        <v>27</v>
      </c>
      <c r="S568" s="47">
        <f>+T568*T566</f>
        <v>3</v>
      </c>
      <c r="T568" s="47">
        <v>3</v>
      </c>
      <c r="U568" s="47" t="s">
        <v>1255</v>
      </c>
      <c r="V568" s="45" t="s">
        <v>1256</v>
      </c>
    </row>
    <row r="569" spans="2:22" x14ac:dyDescent="0.25">
      <c r="B569" t="s">
        <v>21</v>
      </c>
      <c r="C569" t="s">
        <v>22</v>
      </c>
      <c r="E569" t="s">
        <v>23</v>
      </c>
      <c r="F569">
        <v>1.25</v>
      </c>
      <c r="G569" s="2">
        <v>600</v>
      </c>
      <c r="H569" s="2">
        <v>750</v>
      </c>
      <c r="K569" t="s">
        <v>1258</v>
      </c>
      <c r="M569" t="s">
        <v>18</v>
      </c>
      <c r="N569" s="48">
        <f>+R571</f>
        <v>0.9</v>
      </c>
      <c r="O569" s="2">
        <v>50000</v>
      </c>
      <c r="P569" s="2">
        <f t="shared" si="24"/>
        <v>45000</v>
      </c>
      <c r="R569" s="47">
        <f>+R568/N561</f>
        <v>1.35</v>
      </c>
      <c r="S569" s="47" t="s">
        <v>1257</v>
      </c>
      <c r="T569" s="47"/>
      <c r="U569" s="47"/>
    </row>
    <row r="570" spans="2:22" x14ac:dyDescent="0.25">
      <c r="B570" t="s">
        <v>135</v>
      </c>
      <c r="C570" t="s">
        <v>136</v>
      </c>
      <c r="E570" t="s">
        <v>137</v>
      </c>
      <c r="F570">
        <v>1</v>
      </c>
      <c r="G570" s="2">
        <v>850</v>
      </c>
      <c r="H570" s="2">
        <v>850</v>
      </c>
      <c r="J570" t="s">
        <v>21</v>
      </c>
      <c r="K570" t="s">
        <v>22</v>
      </c>
      <c r="M570" t="s">
        <v>23</v>
      </c>
      <c r="N570">
        <v>1.25</v>
      </c>
      <c r="O570" s="2">
        <v>600</v>
      </c>
      <c r="P570" s="2">
        <f>+N570*O570</f>
        <v>750</v>
      </c>
    </row>
    <row r="571" spans="2:22" x14ac:dyDescent="0.25">
      <c r="B571" t="s">
        <v>26</v>
      </c>
      <c r="C571" t="s">
        <v>27</v>
      </c>
      <c r="E571" t="s">
        <v>18</v>
      </c>
      <c r="F571">
        <v>2.4E-2</v>
      </c>
      <c r="G571" s="2">
        <v>24228</v>
      </c>
      <c r="H571" s="2">
        <v>581.47</v>
      </c>
      <c r="J571" t="s">
        <v>135</v>
      </c>
      <c r="K571" t="s">
        <v>136</v>
      </c>
      <c r="M571" t="s">
        <v>137</v>
      </c>
      <c r="N571">
        <v>1</v>
      </c>
      <c r="O571" s="2">
        <v>850</v>
      </c>
      <c r="P571" s="2">
        <f>+N571*O571</f>
        <v>850</v>
      </c>
      <c r="R571" s="50">
        <f>+S571/N561</f>
        <v>0.9</v>
      </c>
      <c r="S571" s="50">
        <f>+T571*9</f>
        <v>18</v>
      </c>
      <c r="T571" s="50">
        <v>2</v>
      </c>
      <c r="U571" s="50" t="s">
        <v>1255</v>
      </c>
      <c r="V571" s="45" t="s">
        <v>1259</v>
      </c>
    </row>
    <row r="572" spans="2:22" x14ac:dyDescent="0.25">
      <c r="B572" t="s">
        <v>21</v>
      </c>
      <c r="C572" t="s">
        <v>22</v>
      </c>
      <c r="E572" t="s">
        <v>23</v>
      </c>
      <c r="F572">
        <v>0.5</v>
      </c>
      <c r="G572" s="2">
        <v>600</v>
      </c>
      <c r="H572" s="2">
        <v>300</v>
      </c>
      <c r="J572" t="s">
        <v>26</v>
      </c>
      <c r="K572" t="s">
        <v>27</v>
      </c>
      <c r="M572" t="s">
        <v>18</v>
      </c>
      <c r="N572">
        <v>2.4E-2</v>
      </c>
      <c r="O572" s="2">
        <v>24228</v>
      </c>
      <c r="P572" s="2">
        <f>+N572*O572</f>
        <v>581.47199999999998</v>
      </c>
    </row>
    <row r="573" spans="2:22" x14ac:dyDescent="0.25">
      <c r="B573" t="s">
        <v>28</v>
      </c>
      <c r="C573" t="s">
        <v>29</v>
      </c>
      <c r="E573" t="s">
        <v>30</v>
      </c>
      <c r="F573">
        <v>1</v>
      </c>
      <c r="G573" s="2">
        <v>2000</v>
      </c>
      <c r="H573" s="2">
        <v>2000</v>
      </c>
      <c r="J573" t="s">
        <v>21</v>
      </c>
      <c r="K573" t="s">
        <v>22</v>
      </c>
      <c r="M573" t="s">
        <v>23</v>
      </c>
      <c r="N573">
        <v>0.5</v>
      </c>
      <c r="O573" s="2">
        <v>600</v>
      </c>
      <c r="P573" s="2">
        <f>+N573*O573</f>
        <v>300</v>
      </c>
    </row>
    <row r="574" spans="2:22" x14ac:dyDescent="0.25">
      <c r="G574" s="2"/>
      <c r="H574" s="2"/>
      <c r="J574" t="s">
        <v>28</v>
      </c>
      <c r="K574" t="s">
        <v>29</v>
      </c>
      <c r="M574" t="s">
        <v>30</v>
      </c>
      <c r="N574">
        <v>1</v>
      </c>
      <c r="O574" s="2">
        <v>2000</v>
      </c>
      <c r="P574" s="2">
        <f>+N574*O574</f>
        <v>2000</v>
      </c>
    </row>
    <row r="575" spans="2:22" x14ac:dyDescent="0.25">
      <c r="B575" s="3"/>
      <c r="C575" s="3"/>
      <c r="D575" s="3"/>
      <c r="E575" s="5" t="s">
        <v>31</v>
      </c>
      <c r="F575" s="3"/>
      <c r="G575" s="4"/>
      <c r="H575" s="4">
        <v>1900</v>
      </c>
      <c r="O575" s="2"/>
      <c r="P575" s="2"/>
    </row>
    <row r="576" spans="2:22" x14ac:dyDescent="0.25">
      <c r="B576" s="3"/>
      <c r="C576" s="3"/>
      <c r="D576" s="3"/>
      <c r="E576" s="5" t="s">
        <v>32</v>
      </c>
      <c r="F576" s="3"/>
      <c r="G576" s="4"/>
      <c r="H576" s="4">
        <v>1302.25</v>
      </c>
      <c r="J576" s="3"/>
      <c r="K576" s="3"/>
      <c r="L576" s="3"/>
      <c r="M576" s="5" t="s">
        <v>31</v>
      </c>
      <c r="N576" s="3"/>
      <c r="O576" s="4"/>
      <c r="P576" s="4">
        <f>+P570+P571+P573</f>
        <v>1900</v>
      </c>
    </row>
    <row r="577" spans="2:22" x14ac:dyDescent="0.25">
      <c r="B577" s="3"/>
      <c r="C577" s="3"/>
      <c r="D577" s="3"/>
      <c r="E577" s="5" t="s">
        <v>33</v>
      </c>
      <c r="F577" s="3"/>
      <c r="G577" s="4"/>
      <c r="H577" s="4">
        <v>2541.83</v>
      </c>
      <c r="J577" s="3"/>
      <c r="K577" s="3"/>
      <c r="L577" s="3"/>
      <c r="M577" s="5" t="s">
        <v>32</v>
      </c>
      <c r="N577" s="3"/>
      <c r="O577" s="4"/>
      <c r="P577" s="4">
        <f>+P567</f>
        <v>7032.1500000000005</v>
      </c>
    </row>
    <row r="578" spans="2:22" x14ac:dyDescent="0.25">
      <c r="B578" s="3"/>
      <c r="C578" s="3"/>
      <c r="D578" s="3"/>
      <c r="E578" s="5" t="s">
        <v>34</v>
      </c>
      <c r="F578" s="3"/>
      <c r="G578" s="4"/>
      <c r="H578" s="4">
        <v>2000</v>
      </c>
      <c r="J578" s="3"/>
      <c r="K578" s="3"/>
      <c r="L578" s="3"/>
      <c r="M578" s="5" t="s">
        <v>33</v>
      </c>
      <c r="N578" s="3"/>
      <c r="O578" s="4"/>
      <c r="P578" s="4">
        <f>+P568+P572+P569</f>
        <v>47538.966</v>
      </c>
    </row>
    <row r="579" spans="2:22" x14ac:dyDescent="0.25">
      <c r="G579" s="2"/>
      <c r="H579" s="2"/>
      <c r="J579" s="3"/>
      <c r="K579" s="3"/>
      <c r="L579" s="3"/>
      <c r="M579" s="5" t="s">
        <v>34</v>
      </c>
      <c r="N579" s="3"/>
      <c r="O579" s="4"/>
      <c r="P579" s="4">
        <f>+P574</f>
        <v>2000</v>
      </c>
    </row>
    <row r="580" spans="2:22" x14ac:dyDescent="0.25">
      <c r="B580" s="3"/>
      <c r="C580" s="5"/>
      <c r="D580" s="5"/>
      <c r="E580" s="5" t="s">
        <v>35</v>
      </c>
      <c r="F580" s="3"/>
      <c r="G580" s="4"/>
      <c r="H580" s="4">
        <v>7744.08</v>
      </c>
      <c r="O580" s="2"/>
      <c r="P580" s="2"/>
    </row>
    <row r="581" spans="2:22" x14ac:dyDescent="0.25">
      <c r="B581" s="3"/>
      <c r="C581" s="5"/>
      <c r="D581" s="5"/>
      <c r="E581" s="5" t="s">
        <v>36</v>
      </c>
      <c r="F581" s="3"/>
      <c r="G581" s="4"/>
      <c r="H581" s="4">
        <v>3562276.8</v>
      </c>
      <c r="J581" s="3"/>
      <c r="K581" s="5"/>
      <c r="L581" s="5"/>
      <c r="M581" s="5" t="s">
        <v>35</v>
      </c>
      <c r="N581" s="3"/>
      <c r="O581" s="4"/>
      <c r="P581" s="4">
        <f>SUM(P576:P580)</f>
        <v>58471.116000000002</v>
      </c>
    </row>
    <row r="582" spans="2:22" x14ac:dyDescent="0.25">
      <c r="J582" s="3"/>
      <c r="K582" s="5"/>
      <c r="L582" s="5"/>
      <c r="M582" s="5" t="s">
        <v>36</v>
      </c>
      <c r="N582" s="3"/>
      <c r="O582" s="4"/>
      <c r="P582" s="4">
        <v>3562276.8</v>
      </c>
    </row>
    <row r="584" spans="2:22" x14ac:dyDescent="0.25">
      <c r="B584" s="6" t="s">
        <v>720</v>
      </c>
      <c r="C584" s="6" t="s">
        <v>401</v>
      </c>
      <c r="D584" s="6"/>
      <c r="E584" s="6" t="s">
        <v>65</v>
      </c>
      <c r="F584" s="7">
        <v>32200</v>
      </c>
      <c r="G584" s="7"/>
      <c r="H584" s="7"/>
      <c r="J584" s="6" t="s">
        <v>1297</v>
      </c>
      <c r="K584" s="6" t="s">
        <v>401</v>
      </c>
      <c r="L584" s="6"/>
      <c r="M584" s="6" t="s">
        <v>65</v>
      </c>
      <c r="N584" s="7">
        <v>4500</v>
      </c>
      <c r="O584" s="7"/>
      <c r="P584" s="7"/>
    </row>
    <row r="585" spans="2:22" x14ac:dyDescent="0.25">
      <c r="G585" s="2"/>
      <c r="H585" s="2"/>
      <c r="O585" s="2"/>
      <c r="P585" s="2"/>
    </row>
    <row r="586" spans="2:22" x14ac:dyDescent="0.25">
      <c r="B586" s="3"/>
      <c r="C586" s="3"/>
      <c r="D586" s="3"/>
      <c r="E586" s="3"/>
      <c r="F586" s="3"/>
      <c r="G586" s="4"/>
      <c r="H586" s="4"/>
      <c r="J586" s="3"/>
      <c r="K586" s="3"/>
      <c r="L586" s="3"/>
      <c r="M586" s="3"/>
      <c r="N586" s="3"/>
      <c r="O586" s="4"/>
      <c r="P586" s="4"/>
    </row>
    <row r="587" spans="2:22" x14ac:dyDescent="0.25">
      <c r="B587" s="12" t="s">
        <v>5</v>
      </c>
      <c r="C587" s="12" t="s">
        <v>6</v>
      </c>
      <c r="D587" s="12"/>
      <c r="E587" s="8" t="s">
        <v>7</v>
      </c>
      <c r="F587" s="8" t="s">
        <v>8</v>
      </c>
      <c r="G587" s="9" t="s">
        <v>4</v>
      </c>
      <c r="H587" s="9" t="s">
        <v>1205</v>
      </c>
      <c r="J587" s="12" t="s">
        <v>5</v>
      </c>
      <c r="K587" s="12" t="s">
        <v>6</v>
      </c>
      <c r="L587" s="12"/>
      <c r="M587" s="8" t="s">
        <v>7</v>
      </c>
      <c r="N587" s="8" t="s">
        <v>8</v>
      </c>
      <c r="O587" s="9" t="s">
        <v>4</v>
      </c>
      <c r="P587" s="9" t="s">
        <v>1205</v>
      </c>
    </row>
    <row r="588" spans="2:22" x14ac:dyDescent="0.25">
      <c r="B588" s="8"/>
      <c r="C588" s="8"/>
      <c r="D588" s="8"/>
      <c r="E588" s="8"/>
      <c r="F588" s="8"/>
      <c r="G588" s="8" t="s">
        <v>9</v>
      </c>
      <c r="H588" s="8" t="s">
        <v>9</v>
      </c>
      <c r="J588" s="8"/>
      <c r="K588" s="8"/>
      <c r="L588" s="8"/>
      <c r="M588" s="8"/>
      <c r="N588" s="8"/>
      <c r="O588" s="8" t="s">
        <v>9</v>
      </c>
      <c r="P588" s="8" t="s">
        <v>9</v>
      </c>
    </row>
    <row r="589" spans="2:22" x14ac:dyDescent="0.25">
      <c r="G589" s="2"/>
      <c r="H589" s="2"/>
      <c r="O589" s="2"/>
      <c r="P589" s="2"/>
      <c r="R589" s="46"/>
      <c r="S589" s="46"/>
      <c r="T589" s="46">
        <v>8</v>
      </c>
      <c r="U589" s="46" t="s">
        <v>1253</v>
      </c>
      <c r="V589" s="45" t="s">
        <v>1254</v>
      </c>
    </row>
    <row r="590" spans="2:22" x14ac:dyDescent="0.25">
      <c r="B590" t="s">
        <v>217</v>
      </c>
      <c r="C590" t="s">
        <v>218</v>
      </c>
      <c r="E590" t="s">
        <v>14</v>
      </c>
      <c r="F590">
        <v>4.4999999999999998E-2</v>
      </c>
      <c r="G590" s="2">
        <v>5418</v>
      </c>
      <c r="H590" s="2">
        <v>243.81</v>
      </c>
      <c r="J590" t="s">
        <v>217</v>
      </c>
      <c r="K590" t="s">
        <v>218</v>
      </c>
      <c r="M590" t="s">
        <v>14</v>
      </c>
      <c r="N590" s="48">
        <f>+R592</f>
        <v>9.6000000000000002E-2</v>
      </c>
      <c r="O590" s="2">
        <v>5418</v>
      </c>
      <c r="P590" s="2">
        <f>+N590*O590</f>
        <v>520.12800000000004</v>
      </c>
      <c r="R590" s="46">
        <f>+F590*N584</f>
        <v>202.5</v>
      </c>
      <c r="S590" s="46">
        <f>+R590/9</f>
        <v>22.5</v>
      </c>
      <c r="T590" s="46">
        <f>+S590/T589</f>
        <v>2.8125</v>
      </c>
      <c r="U590" s="46" t="s">
        <v>1255</v>
      </c>
    </row>
    <row r="591" spans="2:22" x14ac:dyDescent="0.25">
      <c r="B591" t="s">
        <v>54</v>
      </c>
      <c r="C591" t="s">
        <v>55</v>
      </c>
      <c r="E591" t="s">
        <v>56</v>
      </c>
      <c r="F591">
        <v>4.4999999999999998E-2</v>
      </c>
      <c r="G591" s="2">
        <v>1543.99</v>
      </c>
      <c r="H591" s="2">
        <v>69.48</v>
      </c>
      <c r="J591" t="s">
        <v>54</v>
      </c>
      <c r="K591" t="s">
        <v>55</v>
      </c>
      <c r="M591" t="s">
        <v>56</v>
      </c>
      <c r="N591" s="48">
        <f>+N590</f>
        <v>9.6000000000000002E-2</v>
      </c>
      <c r="O591" s="2">
        <v>1543.99</v>
      </c>
      <c r="P591" s="2">
        <f t="shared" ref="P591:P593" si="25">+N591*O591</f>
        <v>148.22304</v>
      </c>
      <c r="R591" s="47">
        <f>+S591*9</f>
        <v>432</v>
      </c>
      <c r="S591" s="47">
        <f>+T591*T589</f>
        <v>48</v>
      </c>
      <c r="T591" s="47">
        <v>6</v>
      </c>
      <c r="U591" s="47" t="s">
        <v>1255</v>
      </c>
      <c r="V591" s="45" t="s">
        <v>1256</v>
      </c>
    </row>
    <row r="592" spans="2:22" x14ac:dyDescent="0.25">
      <c r="B592" t="s">
        <v>219</v>
      </c>
      <c r="C592" t="s">
        <v>220</v>
      </c>
      <c r="E592" t="s">
        <v>65</v>
      </c>
      <c r="F592">
        <v>1.05</v>
      </c>
      <c r="G592" s="2">
        <v>480</v>
      </c>
      <c r="H592" s="2">
        <v>504</v>
      </c>
      <c r="J592" t="s">
        <v>219</v>
      </c>
      <c r="K592" t="s">
        <v>220</v>
      </c>
      <c r="M592" t="s">
        <v>65</v>
      </c>
      <c r="N592">
        <v>1.05</v>
      </c>
      <c r="O592" s="2">
        <v>480</v>
      </c>
      <c r="P592" s="2">
        <f t="shared" si="25"/>
        <v>504</v>
      </c>
      <c r="R592" s="47">
        <f>+R591/N584</f>
        <v>9.6000000000000002E-2</v>
      </c>
      <c r="S592" s="47"/>
      <c r="T592" s="47"/>
      <c r="U592" s="47"/>
    </row>
    <row r="593" spans="2:16" x14ac:dyDescent="0.25">
      <c r="B593" t="s">
        <v>221</v>
      </c>
      <c r="C593" t="s">
        <v>222</v>
      </c>
      <c r="E593" t="s">
        <v>65</v>
      </c>
      <c r="F593">
        <v>0.01</v>
      </c>
      <c r="G593" s="2">
        <v>670</v>
      </c>
      <c r="H593" s="2">
        <v>6.7</v>
      </c>
      <c r="J593" t="s">
        <v>221</v>
      </c>
      <c r="K593" t="s">
        <v>222</v>
      </c>
      <c r="M593" t="s">
        <v>65</v>
      </c>
      <c r="N593">
        <v>0.01</v>
      </c>
      <c r="O593" s="2">
        <v>670</v>
      </c>
      <c r="P593" s="2">
        <f t="shared" si="25"/>
        <v>6.7</v>
      </c>
    </row>
    <row r="594" spans="2:16" x14ac:dyDescent="0.25">
      <c r="B594" t="s">
        <v>223</v>
      </c>
      <c r="C594" t="s">
        <v>224</v>
      </c>
      <c r="E594" t="s">
        <v>76</v>
      </c>
      <c r="F594" s="1">
        <v>390000</v>
      </c>
      <c r="G594" s="2">
        <v>12.63</v>
      </c>
      <c r="H594" s="2">
        <v>13</v>
      </c>
      <c r="J594" t="s">
        <v>223</v>
      </c>
      <c r="K594" t="s">
        <v>224</v>
      </c>
      <c r="M594" t="s">
        <v>76</v>
      </c>
      <c r="N594" s="1">
        <v>390000</v>
      </c>
      <c r="O594" s="2">
        <v>12.63</v>
      </c>
      <c r="P594" s="2">
        <v>13</v>
      </c>
    </row>
    <row r="595" spans="2:16" x14ac:dyDescent="0.25">
      <c r="G595" s="2"/>
      <c r="H595" s="2"/>
      <c r="O595" s="2"/>
      <c r="P595" s="2"/>
    </row>
    <row r="596" spans="2:16" x14ac:dyDescent="0.25">
      <c r="B596" s="3"/>
      <c r="C596" s="3"/>
      <c r="D596" s="3"/>
      <c r="E596" s="5" t="s">
        <v>31</v>
      </c>
      <c r="F596" s="3"/>
      <c r="G596" s="4"/>
      <c r="H596" s="4">
        <v>510.7</v>
      </c>
      <c r="J596" s="3"/>
      <c r="K596" s="3"/>
      <c r="L596" s="3"/>
      <c r="M596" s="5" t="s">
        <v>31</v>
      </c>
      <c r="N596" s="3"/>
      <c r="O596" s="4"/>
      <c r="P596" s="4">
        <f>+P593+P592</f>
        <v>510.7</v>
      </c>
    </row>
    <row r="597" spans="2:16" x14ac:dyDescent="0.25">
      <c r="B597" s="3"/>
      <c r="C597" s="3"/>
      <c r="D597" s="3"/>
      <c r="E597" s="5" t="s">
        <v>32</v>
      </c>
      <c r="F597" s="3"/>
      <c r="G597" s="4"/>
      <c r="H597" s="4">
        <v>243.81</v>
      </c>
      <c r="J597" s="3"/>
      <c r="K597" s="3"/>
      <c r="L597" s="3"/>
      <c r="M597" s="5" t="s">
        <v>32</v>
      </c>
      <c r="N597" s="3"/>
      <c r="O597" s="4"/>
      <c r="P597" s="4">
        <f>+P590</f>
        <v>520.12800000000004</v>
      </c>
    </row>
    <row r="598" spans="2:16" x14ac:dyDescent="0.25">
      <c r="B598" s="3"/>
      <c r="C598" s="3"/>
      <c r="D598" s="3"/>
      <c r="E598" s="5" t="s">
        <v>33</v>
      </c>
      <c r="F598" s="3"/>
      <c r="G598" s="4"/>
      <c r="H598" s="4">
        <v>69.48</v>
      </c>
      <c r="J598" s="3"/>
      <c r="K598" s="3"/>
      <c r="L598" s="3"/>
      <c r="M598" s="5" t="s">
        <v>33</v>
      </c>
      <c r="N598" s="3"/>
      <c r="O598" s="4"/>
      <c r="P598" s="4">
        <f>+P591</f>
        <v>148.22304</v>
      </c>
    </row>
    <row r="599" spans="2:16" x14ac:dyDescent="0.25">
      <c r="B599" s="3"/>
      <c r="C599" s="3"/>
      <c r="D599" s="3"/>
      <c r="E599" s="5" t="s">
        <v>34</v>
      </c>
      <c r="F599" s="3"/>
      <c r="G599" s="4"/>
      <c r="H599" s="4">
        <v>12.63</v>
      </c>
      <c r="J599" s="3"/>
      <c r="K599" s="3"/>
      <c r="L599" s="3"/>
      <c r="M599" s="5" t="s">
        <v>34</v>
      </c>
      <c r="N599" s="3"/>
      <c r="O599" s="4"/>
      <c r="P599" s="4">
        <f>+P594</f>
        <v>13</v>
      </c>
    </row>
    <row r="600" spans="2:16" x14ac:dyDescent="0.25">
      <c r="G600" s="2"/>
      <c r="H600" s="2"/>
      <c r="O600" s="2"/>
      <c r="P600" s="2"/>
    </row>
    <row r="601" spans="2:16" x14ac:dyDescent="0.25">
      <c r="B601" s="3"/>
      <c r="C601" s="5"/>
      <c r="D601" s="5"/>
      <c r="E601" s="5" t="s">
        <v>35</v>
      </c>
      <c r="F601" s="3"/>
      <c r="G601" s="4"/>
      <c r="H601" s="4">
        <v>836.62</v>
      </c>
      <c r="J601" s="3"/>
      <c r="K601" s="5"/>
      <c r="L601" s="5"/>
      <c r="M601" s="5" t="s">
        <v>35</v>
      </c>
      <c r="N601" s="3"/>
      <c r="O601" s="4"/>
      <c r="P601" s="4">
        <f>SUM(P596:P600)</f>
        <v>1192.0510400000001</v>
      </c>
    </row>
    <row r="602" spans="2:16" x14ac:dyDescent="0.25">
      <c r="B602" s="3"/>
      <c r="C602" s="5"/>
      <c r="D602" s="5"/>
      <c r="E602" s="5" t="s">
        <v>36</v>
      </c>
      <c r="F602" s="3"/>
      <c r="G602" s="4"/>
      <c r="H602" s="4">
        <v>26939164</v>
      </c>
      <c r="J602" s="3"/>
      <c r="K602" s="5"/>
      <c r="L602" s="5"/>
      <c r="M602" s="5" t="s">
        <v>36</v>
      </c>
      <c r="N602" s="3"/>
      <c r="O602" s="4"/>
      <c r="P602" s="4">
        <v>26939164</v>
      </c>
    </row>
    <row r="604" spans="2:16" x14ac:dyDescent="0.25">
      <c r="B604" s="6" t="s">
        <v>806</v>
      </c>
      <c r="C604" s="6" t="s">
        <v>397</v>
      </c>
      <c r="D604" s="6"/>
      <c r="E604" s="6" t="s">
        <v>3</v>
      </c>
      <c r="F604" s="7">
        <v>40</v>
      </c>
      <c r="G604" s="7"/>
      <c r="H604" s="7"/>
      <c r="J604" s="6" t="s">
        <v>1298</v>
      </c>
      <c r="K604" s="6" t="s">
        <v>397</v>
      </c>
      <c r="L604" s="6"/>
      <c r="M604" s="6" t="s">
        <v>3</v>
      </c>
      <c r="N604" s="7">
        <v>40</v>
      </c>
      <c r="O604" s="7"/>
      <c r="P604" s="7"/>
    </row>
    <row r="605" spans="2:16" x14ac:dyDescent="0.25">
      <c r="G605" s="2"/>
      <c r="H605" s="2"/>
      <c r="O605" s="2"/>
      <c r="P605" s="2"/>
    </row>
    <row r="606" spans="2:16" x14ac:dyDescent="0.25">
      <c r="B606" s="3"/>
      <c r="C606" s="3"/>
      <c r="D606" s="3"/>
      <c r="E606" s="3"/>
      <c r="F606" s="3"/>
      <c r="G606" s="4"/>
      <c r="H606" s="4"/>
      <c r="J606" s="3"/>
      <c r="K606" s="3"/>
      <c r="L606" s="3"/>
      <c r="M606" s="3"/>
      <c r="N606" s="3"/>
      <c r="O606" s="4"/>
      <c r="P606" s="4"/>
    </row>
    <row r="607" spans="2:16" x14ac:dyDescent="0.25">
      <c r="B607" s="12" t="s">
        <v>5</v>
      </c>
      <c r="C607" s="12" t="s">
        <v>6</v>
      </c>
      <c r="D607" s="12"/>
      <c r="E607" s="8" t="s">
        <v>7</v>
      </c>
      <c r="F607" s="8" t="s">
        <v>8</v>
      </c>
      <c r="G607" s="9" t="s">
        <v>4</v>
      </c>
      <c r="H607" s="9" t="s">
        <v>1205</v>
      </c>
      <c r="J607" s="12" t="s">
        <v>5</v>
      </c>
      <c r="K607" s="12" t="s">
        <v>6</v>
      </c>
      <c r="L607" s="12"/>
      <c r="M607" s="8" t="s">
        <v>7</v>
      </c>
      <c r="N607" s="8" t="s">
        <v>8</v>
      </c>
      <c r="O607" s="9" t="s">
        <v>4</v>
      </c>
      <c r="P607" s="9" t="s">
        <v>1205</v>
      </c>
    </row>
    <row r="608" spans="2:16" x14ac:dyDescent="0.25">
      <c r="B608" s="8"/>
      <c r="C608" s="8"/>
      <c r="D608" s="8"/>
      <c r="E608" s="8"/>
      <c r="F608" s="8"/>
      <c r="G608" s="8" t="s">
        <v>9</v>
      </c>
      <c r="H608" s="8" t="s">
        <v>9</v>
      </c>
      <c r="J608" s="8"/>
      <c r="K608" s="8"/>
      <c r="L608" s="8"/>
      <c r="M608" s="8"/>
      <c r="N608" s="8"/>
      <c r="O608" s="8" t="s">
        <v>9</v>
      </c>
      <c r="P608" s="8" t="s">
        <v>9</v>
      </c>
    </row>
    <row r="609" spans="2:22" x14ac:dyDescent="0.25">
      <c r="G609" s="2"/>
      <c r="H609" s="2"/>
      <c r="O609" s="2"/>
      <c r="P609" s="2"/>
      <c r="R609" s="46"/>
      <c r="S609" s="46"/>
      <c r="T609" s="46">
        <v>2</v>
      </c>
      <c r="U609" s="46" t="s">
        <v>1253</v>
      </c>
      <c r="V609" s="45" t="s">
        <v>1254</v>
      </c>
    </row>
    <row r="610" spans="2:22" x14ac:dyDescent="0.25">
      <c r="B610" t="s">
        <v>15</v>
      </c>
      <c r="C610" t="s">
        <v>13</v>
      </c>
      <c r="E610" t="s">
        <v>14</v>
      </c>
      <c r="F610">
        <v>0.2</v>
      </c>
      <c r="G610" s="2">
        <v>5209</v>
      </c>
      <c r="H610" s="2">
        <v>1041.8</v>
      </c>
      <c r="J610" t="s">
        <v>15</v>
      </c>
      <c r="K610" t="s">
        <v>13</v>
      </c>
      <c r="M610" t="s">
        <v>14</v>
      </c>
      <c r="N610" s="48">
        <f>+R612</f>
        <v>1.35</v>
      </c>
      <c r="O610" s="2">
        <v>5209</v>
      </c>
      <c r="P610" s="2">
        <f>+N610*O610</f>
        <v>7032.1500000000005</v>
      </c>
      <c r="R610" s="46">
        <f>+F610*N604</f>
        <v>8</v>
      </c>
      <c r="S610" s="46">
        <f>+R610/9</f>
        <v>0.88888888888888884</v>
      </c>
      <c r="T610" s="46">
        <f>+S610/T609</f>
        <v>0.44444444444444442</v>
      </c>
      <c r="U610" s="46" t="s">
        <v>1255</v>
      </c>
    </row>
    <row r="611" spans="2:22" x14ac:dyDescent="0.25">
      <c r="B611" t="s">
        <v>19</v>
      </c>
      <c r="C611" t="s">
        <v>20</v>
      </c>
      <c r="E611" t="s">
        <v>18</v>
      </c>
      <c r="F611">
        <v>9.0999999999999998E-2</v>
      </c>
      <c r="G611" s="2">
        <v>17171</v>
      </c>
      <c r="H611" s="2">
        <v>1568.28</v>
      </c>
      <c r="J611" t="s">
        <v>19</v>
      </c>
      <c r="K611" t="s">
        <v>20</v>
      </c>
      <c r="M611" t="s">
        <v>18</v>
      </c>
      <c r="N611">
        <v>9.0999999999999998E-2</v>
      </c>
      <c r="O611" s="2">
        <v>17171</v>
      </c>
      <c r="P611" s="2">
        <f t="shared" ref="P611:P612" si="26">+N611*O611</f>
        <v>1562.5609999999999</v>
      </c>
      <c r="R611" s="47">
        <f>+S611*9</f>
        <v>54</v>
      </c>
      <c r="S611" s="47">
        <f>+T611*T609</f>
        <v>6</v>
      </c>
      <c r="T611" s="47">
        <v>3</v>
      </c>
      <c r="U611" s="47" t="s">
        <v>1255</v>
      </c>
      <c r="V611" s="45" t="s">
        <v>1256</v>
      </c>
    </row>
    <row r="612" spans="2:22" x14ac:dyDescent="0.25">
      <c r="B612" t="s">
        <v>133</v>
      </c>
      <c r="C612" t="s">
        <v>134</v>
      </c>
      <c r="E612" t="s">
        <v>18</v>
      </c>
      <c r="F612">
        <v>9.2999999999999999E-2</v>
      </c>
      <c r="G612" s="2">
        <v>23995</v>
      </c>
      <c r="H612" s="2">
        <v>2239.5300000000002</v>
      </c>
      <c r="K612" t="s">
        <v>1258</v>
      </c>
      <c r="M612" t="s">
        <v>18</v>
      </c>
      <c r="N612" s="48">
        <f>+R614</f>
        <v>0.67500000000000004</v>
      </c>
      <c r="O612" s="2">
        <v>50000</v>
      </c>
      <c r="P612" s="2">
        <f t="shared" si="26"/>
        <v>33750</v>
      </c>
      <c r="R612" s="47">
        <f>+R611/N604</f>
        <v>1.35</v>
      </c>
      <c r="S612" s="47"/>
      <c r="T612" s="47"/>
      <c r="U612" s="47"/>
    </row>
    <row r="613" spans="2:22" x14ac:dyDescent="0.25">
      <c r="B613" t="s">
        <v>21</v>
      </c>
      <c r="C613" t="s">
        <v>22</v>
      </c>
      <c r="E613" t="s">
        <v>23</v>
      </c>
      <c r="F613">
        <v>1.8</v>
      </c>
      <c r="G613" s="2">
        <v>600</v>
      </c>
      <c r="H613" s="2">
        <v>1080</v>
      </c>
      <c r="J613" t="s">
        <v>133</v>
      </c>
      <c r="K613" t="s">
        <v>134</v>
      </c>
      <c r="M613" t="s">
        <v>18</v>
      </c>
      <c r="N613">
        <v>9.2999999999999999E-2</v>
      </c>
      <c r="O613" s="2">
        <v>23995</v>
      </c>
      <c r="P613" s="2">
        <f>+N613*O613</f>
        <v>2231.5349999999999</v>
      </c>
    </row>
    <row r="614" spans="2:22" x14ac:dyDescent="0.25">
      <c r="B614" t="s">
        <v>135</v>
      </c>
      <c r="C614" t="s">
        <v>136</v>
      </c>
      <c r="E614" t="s">
        <v>137</v>
      </c>
      <c r="F614">
        <v>1</v>
      </c>
      <c r="G614" s="2">
        <v>850</v>
      </c>
      <c r="H614" s="2">
        <v>850</v>
      </c>
      <c r="J614" t="s">
        <v>21</v>
      </c>
      <c r="K614" t="s">
        <v>22</v>
      </c>
      <c r="M614" t="s">
        <v>23</v>
      </c>
      <c r="N614">
        <v>1.8</v>
      </c>
      <c r="O614" s="2">
        <v>600</v>
      </c>
      <c r="P614" s="2">
        <f>+N614*O614</f>
        <v>1080</v>
      </c>
      <c r="R614" s="50">
        <f>+S614/N604</f>
        <v>0.67500000000000004</v>
      </c>
      <c r="S614" s="50">
        <f>+T614*9</f>
        <v>27</v>
      </c>
      <c r="T614" s="50">
        <v>3</v>
      </c>
      <c r="U614" s="50" t="s">
        <v>1255</v>
      </c>
      <c r="V614" s="45" t="s">
        <v>1259</v>
      </c>
    </row>
    <row r="615" spans="2:22" x14ac:dyDescent="0.25">
      <c r="G615" s="2"/>
      <c r="H615" s="2"/>
      <c r="J615" t="s">
        <v>135</v>
      </c>
      <c r="K615" t="s">
        <v>136</v>
      </c>
      <c r="M615" t="s">
        <v>137</v>
      </c>
      <c r="N615">
        <v>1</v>
      </c>
      <c r="O615" s="2">
        <v>850</v>
      </c>
      <c r="P615" s="2">
        <f>+N615*O615</f>
        <v>850</v>
      </c>
    </row>
    <row r="616" spans="2:22" x14ac:dyDescent="0.25">
      <c r="B616" s="3"/>
      <c r="C616" s="3"/>
      <c r="D616" s="3"/>
      <c r="E616" s="5" t="s">
        <v>31</v>
      </c>
      <c r="F616" s="3"/>
      <c r="G616" s="4"/>
      <c r="H616" s="4">
        <v>1930</v>
      </c>
      <c r="O616" s="2"/>
      <c r="P616" s="2"/>
    </row>
    <row r="617" spans="2:22" x14ac:dyDescent="0.25">
      <c r="B617" s="3"/>
      <c r="C617" s="3"/>
      <c r="D617" s="3"/>
      <c r="E617" s="5" t="s">
        <v>32</v>
      </c>
      <c r="F617" s="3"/>
      <c r="G617" s="4"/>
      <c r="H617" s="4">
        <v>1041.8</v>
      </c>
      <c r="J617" s="3"/>
      <c r="K617" s="3"/>
      <c r="L617" s="3"/>
      <c r="M617" s="5" t="s">
        <v>31</v>
      </c>
      <c r="N617" s="3"/>
      <c r="O617" s="4"/>
      <c r="P617" s="4">
        <f>+P615+P614</f>
        <v>1930</v>
      </c>
    </row>
    <row r="618" spans="2:22" x14ac:dyDescent="0.25">
      <c r="B618" s="3"/>
      <c r="C618" s="3"/>
      <c r="D618" s="3"/>
      <c r="E618" s="5" t="s">
        <v>33</v>
      </c>
      <c r="F618" s="3"/>
      <c r="G618" s="4"/>
      <c r="H618" s="4">
        <v>3807.81</v>
      </c>
      <c r="J618" s="3"/>
      <c r="K618" s="3"/>
      <c r="L618" s="3"/>
      <c r="M618" s="5" t="s">
        <v>32</v>
      </c>
      <c r="N618" s="3"/>
      <c r="O618" s="4"/>
      <c r="P618" s="4">
        <f>+P610</f>
        <v>7032.1500000000005</v>
      </c>
    </row>
    <row r="619" spans="2:22" x14ac:dyDescent="0.25">
      <c r="G619" s="2"/>
      <c r="H619" s="2"/>
      <c r="J619" s="3"/>
      <c r="K619" s="3"/>
      <c r="L619" s="3"/>
      <c r="M619" s="5" t="s">
        <v>33</v>
      </c>
      <c r="N619" s="3"/>
      <c r="O619" s="4"/>
      <c r="P619" s="4">
        <f>+P611+P613+P612</f>
        <v>37544.095999999998</v>
      </c>
    </row>
    <row r="620" spans="2:22" x14ac:dyDescent="0.25">
      <c r="B620" s="3"/>
      <c r="C620" s="5"/>
      <c r="D620" s="5"/>
      <c r="E620" s="5" t="s">
        <v>35</v>
      </c>
      <c r="F620" s="3"/>
      <c r="G620" s="4"/>
      <c r="H620" s="4">
        <v>6779.61</v>
      </c>
      <c r="O620" s="2"/>
      <c r="P620" s="2"/>
    </row>
    <row r="621" spans="2:22" x14ac:dyDescent="0.25">
      <c r="B621" s="3"/>
      <c r="C621" s="5"/>
      <c r="D621" s="5"/>
      <c r="E621" s="5" t="s">
        <v>36</v>
      </c>
      <c r="F621" s="3"/>
      <c r="G621" s="4"/>
      <c r="H621" s="4">
        <v>271184.40000000002</v>
      </c>
      <c r="J621" s="3"/>
      <c r="K621" s="5"/>
      <c r="L621" s="5"/>
      <c r="M621" s="5" t="s">
        <v>35</v>
      </c>
      <c r="N621" s="3"/>
      <c r="O621" s="4"/>
      <c r="P621" s="4">
        <f>SUM(P617:P620)</f>
        <v>46506.245999999999</v>
      </c>
    </row>
    <row r="622" spans="2:22" x14ac:dyDescent="0.25">
      <c r="J622" s="3"/>
      <c r="K622" s="5"/>
      <c r="L622" s="5"/>
      <c r="M622" s="5" t="s">
        <v>36</v>
      </c>
      <c r="N622" s="3"/>
      <c r="O622" s="4"/>
      <c r="P622" s="4">
        <v>271184.40000000002</v>
      </c>
    </row>
    <row r="624" spans="2:22" x14ac:dyDescent="0.25">
      <c r="B624" s="6" t="s">
        <v>1061</v>
      </c>
      <c r="C624" s="6" t="s">
        <v>475</v>
      </c>
      <c r="D624" s="6"/>
      <c r="E624" s="6" t="s">
        <v>65</v>
      </c>
      <c r="F624" s="7">
        <v>27788</v>
      </c>
      <c r="G624" s="7"/>
      <c r="H624" s="7"/>
      <c r="J624" s="6" t="s">
        <v>1299</v>
      </c>
      <c r="K624" s="6" t="s">
        <v>475</v>
      </c>
      <c r="L624" s="6"/>
      <c r="M624" s="6" t="s">
        <v>65</v>
      </c>
      <c r="N624" s="7">
        <v>27788</v>
      </c>
      <c r="O624" s="7"/>
      <c r="P624" s="7"/>
    </row>
    <row r="625" spans="2:22" x14ac:dyDescent="0.25">
      <c r="G625" s="2"/>
      <c r="H625" s="2"/>
      <c r="O625" s="2"/>
      <c r="P625" s="2"/>
    </row>
    <row r="626" spans="2:22" x14ac:dyDescent="0.25">
      <c r="B626" s="3"/>
      <c r="C626" s="3"/>
      <c r="D626" s="3"/>
      <c r="E626" s="3"/>
      <c r="F626" s="3"/>
      <c r="G626" s="4"/>
      <c r="H626" s="4"/>
      <c r="J626" s="3"/>
      <c r="K626" s="3"/>
      <c r="L626" s="3"/>
      <c r="M626" s="3"/>
      <c r="N626" s="3"/>
      <c r="O626" s="4"/>
      <c r="P626" s="4"/>
    </row>
    <row r="627" spans="2:22" x14ac:dyDescent="0.25">
      <c r="B627" s="12" t="s">
        <v>5</v>
      </c>
      <c r="C627" s="12" t="s">
        <v>6</v>
      </c>
      <c r="D627" s="12"/>
      <c r="E627" s="8" t="s">
        <v>7</v>
      </c>
      <c r="F627" s="8" t="s">
        <v>8</v>
      </c>
      <c r="G627" s="9" t="s">
        <v>4</v>
      </c>
      <c r="H627" s="9" t="s">
        <v>1205</v>
      </c>
      <c r="J627" s="12" t="s">
        <v>5</v>
      </c>
      <c r="K627" s="12" t="s">
        <v>6</v>
      </c>
      <c r="L627" s="12"/>
      <c r="M627" s="8" t="s">
        <v>7</v>
      </c>
      <c r="N627" s="8" t="s">
        <v>8</v>
      </c>
      <c r="O627" s="9" t="s">
        <v>4</v>
      </c>
      <c r="P627" s="9" t="s">
        <v>1205</v>
      </c>
    </row>
    <row r="628" spans="2:22" x14ac:dyDescent="0.25">
      <c r="B628" s="8"/>
      <c r="C628" s="8"/>
      <c r="D628" s="8"/>
      <c r="E628" s="8"/>
      <c r="F628" s="8"/>
      <c r="G628" s="8" t="s">
        <v>9</v>
      </c>
      <c r="H628" s="8" t="s">
        <v>9</v>
      </c>
      <c r="J628" s="8"/>
      <c r="K628" s="8"/>
      <c r="L628" s="8"/>
      <c r="M628" s="8"/>
      <c r="N628" s="8"/>
      <c r="O628" s="8" t="s">
        <v>9</v>
      </c>
      <c r="P628" s="8" t="s">
        <v>9</v>
      </c>
    </row>
    <row r="629" spans="2:22" x14ac:dyDescent="0.25">
      <c r="G629" s="2"/>
      <c r="H629" s="2"/>
      <c r="O629" s="2"/>
      <c r="P629" s="2"/>
      <c r="R629" s="46"/>
      <c r="S629" s="46"/>
      <c r="T629" s="46">
        <v>12</v>
      </c>
      <c r="U629" s="46" t="s">
        <v>1253</v>
      </c>
      <c r="V629" s="45" t="s">
        <v>1254</v>
      </c>
    </row>
    <row r="630" spans="2:22" x14ac:dyDescent="0.25">
      <c r="B630" t="s">
        <v>306</v>
      </c>
      <c r="C630" t="s">
        <v>305</v>
      </c>
      <c r="E630" t="s">
        <v>14</v>
      </c>
      <c r="F630">
        <v>7.4999999999999997E-2</v>
      </c>
      <c r="G630" s="2">
        <v>6383</v>
      </c>
      <c r="H630" s="2">
        <v>478.73</v>
      </c>
      <c r="J630" t="s">
        <v>306</v>
      </c>
      <c r="K630" t="s">
        <v>305</v>
      </c>
      <c r="M630" t="s">
        <v>14</v>
      </c>
      <c r="N630" s="48">
        <f>+R632</f>
        <v>9.7164243558370514E-2</v>
      </c>
      <c r="O630" s="2">
        <v>6383</v>
      </c>
      <c r="P630" s="2">
        <f>+N630*O630</f>
        <v>620.19936663307897</v>
      </c>
      <c r="R630" s="46">
        <f>+F630*F624</f>
        <v>2084.1</v>
      </c>
      <c r="S630" s="46">
        <f>+R630/9</f>
        <v>231.56666666666666</v>
      </c>
      <c r="T630" s="46">
        <f>+S630/T629</f>
        <v>19.297222222222221</v>
      </c>
      <c r="U630" s="46" t="s">
        <v>1255</v>
      </c>
    </row>
    <row r="631" spans="2:22" x14ac:dyDescent="0.25">
      <c r="B631" t="s">
        <v>54</v>
      </c>
      <c r="C631" t="s">
        <v>55</v>
      </c>
      <c r="E631" t="s">
        <v>56</v>
      </c>
      <c r="F631">
        <v>7.4999999999999997E-2</v>
      </c>
      <c r="G631" s="2">
        <v>1543.99</v>
      </c>
      <c r="H631" s="2">
        <v>115.8</v>
      </c>
      <c r="J631" t="s">
        <v>54</v>
      </c>
      <c r="K631" t="s">
        <v>55</v>
      </c>
      <c r="M631" t="s">
        <v>56</v>
      </c>
      <c r="N631" s="48">
        <f>+N630</f>
        <v>9.7164243558370514E-2</v>
      </c>
      <c r="O631" s="2">
        <v>1543.99</v>
      </c>
      <c r="P631" s="2">
        <f t="shared" ref="P631:P635" si="27">+N631*O631</f>
        <v>150.0206204116885</v>
      </c>
      <c r="R631" s="47">
        <f>+S631*9</f>
        <v>2700</v>
      </c>
      <c r="S631" s="47">
        <f>+T631*T629</f>
        <v>300</v>
      </c>
      <c r="T631" s="47">
        <v>25</v>
      </c>
      <c r="U631" s="47" t="s">
        <v>1255</v>
      </c>
      <c r="V631" s="45" t="s">
        <v>1256</v>
      </c>
    </row>
    <row r="632" spans="2:22" x14ac:dyDescent="0.25">
      <c r="B632" t="s">
        <v>249</v>
      </c>
      <c r="C632" t="s">
        <v>248</v>
      </c>
      <c r="E632" t="s">
        <v>14</v>
      </c>
      <c r="F632">
        <v>1E-3</v>
      </c>
      <c r="G632" s="2">
        <v>5418</v>
      </c>
      <c r="H632" s="2">
        <v>5.42</v>
      </c>
      <c r="J632" t="s">
        <v>249</v>
      </c>
      <c r="K632" t="s">
        <v>248</v>
      </c>
      <c r="M632" t="s">
        <v>14</v>
      </c>
      <c r="N632">
        <v>1E-3</v>
      </c>
      <c r="O632" s="2">
        <v>5418</v>
      </c>
      <c r="P632" s="2">
        <f t="shared" si="27"/>
        <v>5.4180000000000001</v>
      </c>
      <c r="R632" s="47">
        <f>+R631/N624</f>
        <v>9.7164243558370514E-2</v>
      </c>
      <c r="S632" s="47" t="s">
        <v>1257</v>
      </c>
      <c r="T632" s="47"/>
      <c r="U632" s="47"/>
    </row>
    <row r="633" spans="2:22" x14ac:dyDescent="0.25">
      <c r="B633" t="s">
        <v>54</v>
      </c>
      <c r="C633" t="s">
        <v>55</v>
      </c>
      <c r="E633" t="s">
        <v>56</v>
      </c>
      <c r="F633">
        <v>1E-3</v>
      </c>
      <c r="G633" s="2">
        <v>1543.99</v>
      </c>
      <c r="H633" s="2">
        <v>1.54</v>
      </c>
      <c r="J633" t="s">
        <v>54</v>
      </c>
      <c r="K633" t="s">
        <v>55</v>
      </c>
      <c r="M633" t="s">
        <v>56</v>
      </c>
      <c r="N633">
        <v>1E-3</v>
      </c>
      <c r="O633" s="2">
        <v>1543.99</v>
      </c>
      <c r="P633" s="2">
        <f t="shared" si="27"/>
        <v>1.54399</v>
      </c>
    </row>
    <row r="634" spans="2:22" x14ac:dyDescent="0.25">
      <c r="B634" t="s">
        <v>290</v>
      </c>
      <c r="C634" t="s">
        <v>291</v>
      </c>
      <c r="E634" t="s">
        <v>65</v>
      </c>
      <c r="F634">
        <v>1.6E-2</v>
      </c>
      <c r="G634" s="2">
        <v>300</v>
      </c>
      <c r="H634" s="2">
        <v>4.7300000000000004</v>
      </c>
      <c r="J634" t="s">
        <v>290</v>
      </c>
      <c r="K634" t="s">
        <v>291</v>
      </c>
      <c r="M634" t="s">
        <v>65</v>
      </c>
      <c r="N634">
        <v>1.6E-2</v>
      </c>
      <c r="O634" s="2">
        <v>300</v>
      </c>
      <c r="P634" s="2">
        <f t="shared" si="27"/>
        <v>4.8</v>
      </c>
    </row>
    <row r="635" spans="2:22" x14ac:dyDescent="0.25">
      <c r="B635" t="s">
        <v>313</v>
      </c>
      <c r="C635" t="s">
        <v>314</v>
      </c>
      <c r="E635" t="s">
        <v>65</v>
      </c>
      <c r="F635">
        <v>1.05</v>
      </c>
      <c r="G635" s="2">
        <v>50</v>
      </c>
      <c r="H635" s="2">
        <v>52.5</v>
      </c>
      <c r="J635" t="s">
        <v>313</v>
      </c>
      <c r="K635" t="s">
        <v>314</v>
      </c>
      <c r="M635" t="s">
        <v>65</v>
      </c>
      <c r="N635">
        <v>1.05</v>
      </c>
      <c r="O635" s="2">
        <v>50</v>
      </c>
      <c r="P635" s="2">
        <f t="shared" si="27"/>
        <v>52.5</v>
      </c>
    </row>
    <row r="636" spans="2:22" x14ac:dyDescent="0.25">
      <c r="G636" s="2"/>
      <c r="H636" s="2"/>
      <c r="O636" s="2"/>
      <c r="P636" s="2"/>
    </row>
    <row r="637" spans="2:22" x14ac:dyDescent="0.25">
      <c r="B637" s="3"/>
      <c r="C637" s="3"/>
      <c r="D637" s="3"/>
      <c r="E637" s="5" t="s">
        <v>31</v>
      </c>
      <c r="F637" s="3"/>
      <c r="G637" s="4"/>
      <c r="H637" s="4">
        <v>57.55</v>
      </c>
      <c r="J637" s="3"/>
      <c r="K637" s="3"/>
      <c r="L637" s="3"/>
      <c r="M637" s="5" t="s">
        <v>31</v>
      </c>
      <c r="N637" s="3"/>
      <c r="O637" s="4"/>
      <c r="P637" s="4">
        <f>+P635+P634</f>
        <v>57.3</v>
      </c>
    </row>
    <row r="638" spans="2:22" x14ac:dyDescent="0.25">
      <c r="B638" s="3"/>
      <c r="C638" s="3"/>
      <c r="D638" s="3"/>
      <c r="E638" s="5" t="s">
        <v>32</v>
      </c>
      <c r="F638" s="3"/>
      <c r="G638" s="4"/>
      <c r="H638" s="4">
        <v>484.15</v>
      </c>
      <c r="J638" s="3"/>
      <c r="K638" s="3"/>
      <c r="L638" s="3"/>
      <c r="M638" s="5" t="s">
        <v>32</v>
      </c>
      <c r="N638" s="3"/>
      <c r="O638" s="4"/>
      <c r="P638" s="4">
        <f>+P630+P632</f>
        <v>625.61736663307897</v>
      </c>
    </row>
    <row r="639" spans="2:22" x14ac:dyDescent="0.25">
      <c r="B639" s="3"/>
      <c r="C639" s="3"/>
      <c r="D639" s="3"/>
      <c r="E639" s="5" t="s">
        <v>33</v>
      </c>
      <c r="F639" s="3"/>
      <c r="G639" s="4"/>
      <c r="H639" s="4">
        <v>117.34</v>
      </c>
      <c r="J639" s="3"/>
      <c r="K639" s="3"/>
      <c r="L639" s="3"/>
      <c r="M639" s="5" t="s">
        <v>33</v>
      </c>
      <c r="N639" s="3"/>
      <c r="O639" s="4"/>
      <c r="P639" s="4">
        <f>+P631+P633</f>
        <v>151.56461041168851</v>
      </c>
    </row>
    <row r="640" spans="2:22" x14ac:dyDescent="0.25">
      <c r="G640" s="2"/>
      <c r="H640" s="2"/>
      <c r="O640" s="2"/>
      <c r="P640" s="2"/>
    </row>
    <row r="641" spans="2:19" x14ac:dyDescent="0.25">
      <c r="B641" s="3"/>
      <c r="C641" s="5"/>
      <c r="D641" s="5"/>
      <c r="E641" s="5" t="s">
        <v>35</v>
      </c>
      <c r="F641" s="3"/>
      <c r="G641" s="4"/>
      <c r="H641" s="4">
        <v>657.29</v>
      </c>
      <c r="J641" s="3"/>
      <c r="K641" s="5"/>
      <c r="L641" s="5"/>
      <c r="M641" s="5" t="s">
        <v>35</v>
      </c>
      <c r="N641" s="3"/>
      <c r="O641" s="4"/>
      <c r="P641" s="4">
        <f>SUM(P637:P640)</f>
        <v>834.4819770447674</v>
      </c>
    </row>
    <row r="642" spans="2:19" x14ac:dyDescent="0.25">
      <c r="B642" s="3"/>
      <c r="C642" s="5"/>
      <c r="D642" s="5"/>
      <c r="E642" s="5" t="s">
        <v>36</v>
      </c>
      <c r="F642" s="3"/>
      <c r="G642" s="4"/>
      <c r="H642" s="4">
        <v>18264774.52</v>
      </c>
      <c r="J642" s="3"/>
      <c r="K642" s="5"/>
      <c r="L642" s="5"/>
      <c r="M642" s="5" t="s">
        <v>36</v>
      </c>
      <c r="N642" s="3"/>
      <c r="O642" s="4"/>
      <c r="P642" s="4">
        <v>18264774.52</v>
      </c>
    </row>
    <row r="644" spans="2:19" x14ac:dyDescent="0.25">
      <c r="B644" s="6" t="s">
        <v>1096</v>
      </c>
      <c r="C644" s="6" t="s">
        <v>1097</v>
      </c>
      <c r="D644" s="6"/>
      <c r="E644" s="6" t="s">
        <v>88</v>
      </c>
      <c r="F644" s="7">
        <v>1408</v>
      </c>
      <c r="G644" s="7"/>
      <c r="H644" s="7"/>
      <c r="J644" s="6" t="s">
        <v>1300</v>
      </c>
      <c r="K644" s="6" t="s">
        <v>1097</v>
      </c>
      <c r="L644" s="6"/>
      <c r="M644" s="6" t="s">
        <v>88</v>
      </c>
      <c r="N644" s="7">
        <v>1408</v>
      </c>
      <c r="O644" s="7"/>
      <c r="P644" s="7"/>
    </row>
    <row r="645" spans="2:19" x14ac:dyDescent="0.25">
      <c r="G645" s="2"/>
      <c r="H645" s="2"/>
      <c r="O645" s="2"/>
      <c r="P645" s="2"/>
    </row>
    <row r="646" spans="2:19" x14ac:dyDescent="0.25">
      <c r="B646" s="3"/>
      <c r="C646" s="3"/>
      <c r="D646" s="3"/>
      <c r="E646" s="3"/>
      <c r="F646" s="3"/>
      <c r="G646" s="4"/>
      <c r="H646" s="4"/>
      <c r="J646" s="3"/>
      <c r="K646" s="3"/>
      <c r="L646" s="3"/>
      <c r="M646" s="3"/>
      <c r="N646" s="3"/>
      <c r="O646" s="4"/>
      <c r="P646" s="4"/>
    </row>
    <row r="647" spans="2:19" x14ac:dyDescent="0.25">
      <c r="B647" s="12" t="s">
        <v>5</v>
      </c>
      <c r="C647" s="12" t="s">
        <v>6</v>
      </c>
      <c r="D647" s="12"/>
      <c r="E647" s="8" t="s">
        <v>7</v>
      </c>
      <c r="F647" s="8" t="s">
        <v>8</v>
      </c>
      <c r="G647" s="9" t="s">
        <v>4</v>
      </c>
      <c r="H647" s="9" t="s">
        <v>1205</v>
      </c>
      <c r="J647" s="12" t="s">
        <v>5</v>
      </c>
      <c r="K647" s="12" t="s">
        <v>6</v>
      </c>
      <c r="L647" s="12"/>
      <c r="M647" s="8" t="s">
        <v>7</v>
      </c>
      <c r="N647" s="8" t="s">
        <v>8</v>
      </c>
      <c r="O647" s="9" t="s">
        <v>4</v>
      </c>
      <c r="P647" s="9" t="s">
        <v>1205</v>
      </c>
    </row>
    <row r="648" spans="2:19" x14ac:dyDescent="0.25">
      <c r="B648" s="8"/>
      <c r="C648" s="8"/>
      <c r="D648" s="8"/>
      <c r="E648" s="8"/>
      <c r="F648" s="8"/>
      <c r="G648" s="8" t="s">
        <v>9</v>
      </c>
      <c r="H648" s="8" t="s">
        <v>9</v>
      </c>
      <c r="J648" s="8"/>
      <c r="K648" s="8"/>
      <c r="L648" s="8"/>
      <c r="M648" s="8"/>
      <c r="N648" s="8"/>
      <c r="O648" s="8" t="s">
        <v>9</v>
      </c>
      <c r="P648" s="8" t="s">
        <v>9</v>
      </c>
    </row>
    <row r="649" spans="2:19" x14ac:dyDescent="0.25">
      <c r="G649" s="2"/>
      <c r="H649" s="2"/>
      <c r="O649" s="2"/>
      <c r="P649" s="2"/>
    </row>
    <row r="650" spans="2:19" x14ac:dyDescent="0.25">
      <c r="B650" t="s">
        <v>52</v>
      </c>
      <c r="C650" t="s">
        <v>53</v>
      </c>
      <c r="E650" t="s">
        <v>14</v>
      </c>
      <c r="F650">
        <v>0.48</v>
      </c>
      <c r="G650" s="2">
        <v>5418</v>
      </c>
      <c r="H650" s="2">
        <v>2600.64</v>
      </c>
      <c r="J650" t="s">
        <v>52</v>
      </c>
      <c r="K650" t="s">
        <v>53</v>
      </c>
      <c r="M650" t="s">
        <v>14</v>
      </c>
      <c r="N650">
        <v>0.48</v>
      </c>
      <c r="O650" s="2">
        <v>5418</v>
      </c>
      <c r="P650" s="2">
        <f>+N650*O650</f>
        <v>2600.64</v>
      </c>
      <c r="R650" s="50" t="s">
        <v>1301</v>
      </c>
      <c r="S650" s="50"/>
    </row>
    <row r="651" spans="2:19" x14ac:dyDescent="0.25">
      <c r="B651" t="s">
        <v>54</v>
      </c>
      <c r="C651" t="s">
        <v>55</v>
      </c>
      <c r="E651" t="s">
        <v>56</v>
      </c>
      <c r="F651">
        <v>0.48</v>
      </c>
      <c r="G651" s="2">
        <v>1543.99</v>
      </c>
      <c r="H651" s="2">
        <v>741.12</v>
      </c>
      <c r="J651" t="s">
        <v>54</v>
      </c>
      <c r="K651" t="s">
        <v>55</v>
      </c>
      <c r="M651" t="s">
        <v>56</v>
      </c>
      <c r="N651">
        <v>0.48</v>
      </c>
      <c r="O651" s="2">
        <v>1543.99</v>
      </c>
      <c r="P651" s="2">
        <f t="shared" ref="P651:P658" si="28">+N651*O651</f>
        <v>741.11519999999996</v>
      </c>
      <c r="R651" s="50" t="s">
        <v>1302</v>
      </c>
      <c r="S651" s="50">
        <v>25650</v>
      </c>
    </row>
    <row r="652" spans="2:19" x14ac:dyDescent="0.25">
      <c r="B652" t="s">
        <v>373</v>
      </c>
      <c r="C652" t="s">
        <v>374</v>
      </c>
      <c r="E652" t="s">
        <v>375</v>
      </c>
      <c r="F652">
        <v>0.12</v>
      </c>
      <c r="G652" s="2">
        <v>550</v>
      </c>
      <c r="H652" s="2">
        <v>66</v>
      </c>
      <c r="J652" t="s">
        <v>373</v>
      </c>
      <c r="K652" t="s">
        <v>374</v>
      </c>
      <c r="M652" t="s">
        <v>375</v>
      </c>
      <c r="N652">
        <v>0.12</v>
      </c>
      <c r="O652" s="2">
        <v>550</v>
      </c>
      <c r="P652" s="2">
        <f t="shared" si="28"/>
        <v>66</v>
      </c>
      <c r="R652" s="50" t="s">
        <v>1303</v>
      </c>
      <c r="S652" s="50">
        <v>3</v>
      </c>
    </row>
    <row r="653" spans="2:19" x14ac:dyDescent="0.25">
      <c r="B653" t="s">
        <v>376</v>
      </c>
      <c r="C653" t="s">
        <v>377</v>
      </c>
      <c r="E653" t="s">
        <v>3</v>
      </c>
      <c r="F653">
        <v>0.21</v>
      </c>
      <c r="G653" s="2">
        <v>68000</v>
      </c>
      <c r="H653" s="2">
        <v>14280</v>
      </c>
      <c r="K653" t="s">
        <v>377</v>
      </c>
      <c r="M653" t="s">
        <v>3</v>
      </c>
      <c r="N653">
        <v>0.21</v>
      </c>
      <c r="O653" s="2">
        <f>+S653</f>
        <v>76950</v>
      </c>
      <c r="P653" s="2">
        <f t="shared" si="28"/>
        <v>16159.5</v>
      </c>
      <c r="R653" s="50" t="s">
        <v>95</v>
      </c>
      <c r="S653" s="50">
        <f>+S651*S652</f>
        <v>76950</v>
      </c>
    </row>
    <row r="654" spans="2:19" x14ac:dyDescent="0.25">
      <c r="B654" t="s">
        <v>378</v>
      </c>
      <c r="C654" t="s">
        <v>379</v>
      </c>
      <c r="E654" t="s">
        <v>88</v>
      </c>
      <c r="F654">
        <v>4.2000000000000003E-2</v>
      </c>
      <c r="G654" s="2">
        <v>3500</v>
      </c>
      <c r="H654" s="2">
        <v>147</v>
      </c>
      <c r="J654" t="s">
        <v>378</v>
      </c>
      <c r="K654" t="s">
        <v>379</v>
      </c>
      <c r="M654" t="s">
        <v>88</v>
      </c>
      <c r="N654">
        <v>4.2000000000000003E-2</v>
      </c>
      <c r="O654" s="2">
        <v>3500</v>
      </c>
      <c r="P654" s="2">
        <f t="shared" si="28"/>
        <v>147</v>
      </c>
    </row>
    <row r="655" spans="2:19" x14ac:dyDescent="0.25">
      <c r="B655" t="s">
        <v>169</v>
      </c>
      <c r="C655" t="s">
        <v>170</v>
      </c>
      <c r="E655" t="s">
        <v>171</v>
      </c>
      <c r="F655">
        <v>7.0000000000000007E-2</v>
      </c>
      <c r="G655" s="2">
        <v>1799</v>
      </c>
      <c r="H655" s="2">
        <v>125.93</v>
      </c>
      <c r="J655" t="s">
        <v>169</v>
      </c>
      <c r="K655" t="s">
        <v>170</v>
      </c>
      <c r="M655" t="s">
        <v>171</v>
      </c>
      <c r="N655">
        <v>7.0000000000000007E-2</v>
      </c>
      <c r="O655" s="2">
        <v>1799</v>
      </c>
      <c r="P655" s="2">
        <f t="shared" si="28"/>
        <v>125.93</v>
      </c>
    </row>
    <row r="656" spans="2:19" x14ac:dyDescent="0.25">
      <c r="B656" t="s">
        <v>172</v>
      </c>
      <c r="C656" t="s">
        <v>173</v>
      </c>
      <c r="E656" t="s">
        <v>174</v>
      </c>
      <c r="F656">
        <v>4.0000000000000001E-3</v>
      </c>
      <c r="G656" s="2">
        <v>95000</v>
      </c>
      <c r="H656" s="2">
        <v>380</v>
      </c>
      <c r="J656" t="s">
        <v>172</v>
      </c>
      <c r="K656" t="s">
        <v>173</v>
      </c>
      <c r="M656" t="s">
        <v>174</v>
      </c>
      <c r="N656">
        <v>4.0000000000000001E-3</v>
      </c>
      <c r="O656" s="2">
        <v>95000</v>
      </c>
      <c r="P656" s="2">
        <f t="shared" si="28"/>
        <v>380</v>
      </c>
    </row>
    <row r="657" spans="2:22" x14ac:dyDescent="0.25">
      <c r="G657" s="2"/>
      <c r="H657" s="2"/>
      <c r="K657" t="s">
        <v>1304</v>
      </c>
      <c r="M657" t="s">
        <v>174</v>
      </c>
      <c r="N657">
        <v>0.3</v>
      </c>
      <c r="O657" s="2">
        <v>28000</v>
      </c>
      <c r="P657" s="2">
        <f t="shared" si="28"/>
        <v>8400</v>
      </c>
    </row>
    <row r="658" spans="2:22" x14ac:dyDescent="0.25">
      <c r="B658" s="3"/>
      <c r="C658" s="3"/>
      <c r="D658" s="3"/>
      <c r="E658" s="5" t="s">
        <v>31</v>
      </c>
      <c r="F658" s="3"/>
      <c r="G658" s="4"/>
      <c r="H658" s="4">
        <v>14932.93</v>
      </c>
      <c r="J658" s="3"/>
      <c r="K658" s="13" t="s">
        <v>1305</v>
      </c>
      <c r="L658" s="3"/>
      <c r="M658" t="s">
        <v>14</v>
      </c>
      <c r="N658">
        <v>0.15</v>
      </c>
      <c r="O658" s="2">
        <v>5418</v>
      </c>
      <c r="P658" s="2">
        <f t="shared" si="28"/>
        <v>812.69999999999993</v>
      </c>
    </row>
    <row r="659" spans="2:22" x14ac:dyDescent="0.25">
      <c r="B659" s="3"/>
      <c r="C659" s="3"/>
      <c r="D659" s="3"/>
      <c r="E659" s="5" t="s">
        <v>32</v>
      </c>
      <c r="F659" s="3"/>
      <c r="G659" s="4"/>
      <c r="H659" s="4">
        <v>2600.64</v>
      </c>
      <c r="J659" s="3"/>
      <c r="K659" s="3"/>
      <c r="L659" s="3"/>
    </row>
    <row r="660" spans="2:22" x14ac:dyDescent="0.25">
      <c r="B660" s="3"/>
      <c r="C660" s="3"/>
      <c r="D660" s="3"/>
      <c r="E660" s="5" t="s">
        <v>33</v>
      </c>
      <c r="F660" s="3"/>
      <c r="G660" s="4"/>
      <c r="H660" s="4">
        <v>807.12</v>
      </c>
      <c r="J660" s="3"/>
      <c r="K660" s="3"/>
      <c r="L660" s="3"/>
      <c r="M660" s="5" t="s">
        <v>31</v>
      </c>
      <c r="N660" s="3"/>
      <c r="O660" s="4"/>
      <c r="P660" s="4">
        <f>+P653+P655+P656+P654+P657</f>
        <v>25212.43</v>
      </c>
    </row>
    <row r="661" spans="2:22" x14ac:dyDescent="0.25">
      <c r="G661" s="2"/>
      <c r="H661" s="2"/>
      <c r="M661" s="5" t="s">
        <v>32</v>
      </c>
      <c r="N661" s="3"/>
      <c r="O661" s="4"/>
      <c r="P661" s="4">
        <f>+P650+P658</f>
        <v>3413.3399999999997</v>
      </c>
    </row>
    <row r="662" spans="2:22" x14ac:dyDescent="0.25">
      <c r="B662" s="3"/>
      <c r="C662" s="5"/>
      <c r="D662" s="5"/>
      <c r="E662" s="5" t="s">
        <v>35</v>
      </c>
      <c r="F662" s="3"/>
      <c r="G662" s="4"/>
      <c r="H662" s="4">
        <v>18340.689999999999</v>
      </c>
      <c r="J662" s="3"/>
      <c r="K662" s="5"/>
      <c r="L662" s="5"/>
      <c r="M662" s="5" t="s">
        <v>33</v>
      </c>
      <c r="N662" s="3"/>
      <c r="O662" s="4"/>
      <c r="P662" s="4">
        <f>+P651+P652</f>
        <v>807.11519999999996</v>
      </c>
    </row>
    <row r="663" spans="2:22" x14ac:dyDescent="0.25">
      <c r="B663" s="3"/>
      <c r="C663" s="5"/>
      <c r="D663" s="5"/>
      <c r="E663" s="5" t="s">
        <v>36</v>
      </c>
      <c r="F663" s="3"/>
      <c r="G663" s="4"/>
      <c r="H663" s="4">
        <v>25823691.52</v>
      </c>
      <c r="J663" s="3"/>
      <c r="K663" s="5"/>
      <c r="L663" s="5"/>
      <c r="O663" s="2"/>
      <c r="P663" s="2"/>
    </row>
    <row r="664" spans="2:22" x14ac:dyDescent="0.25">
      <c r="M664" s="5" t="s">
        <v>35</v>
      </c>
      <c r="N664" s="3"/>
      <c r="O664" s="4"/>
      <c r="P664" s="4">
        <f>SUM(P660:P663)</f>
        <v>29432.885200000001</v>
      </c>
    </row>
    <row r="665" spans="2:22" x14ac:dyDescent="0.25">
      <c r="M665" s="5" t="s">
        <v>36</v>
      </c>
      <c r="N665" s="3"/>
      <c r="O665" s="4"/>
      <c r="P665" s="4">
        <v>25823691.52</v>
      </c>
    </row>
    <row r="667" spans="2:22" x14ac:dyDescent="0.25">
      <c r="B667" s="6" t="s">
        <v>1123</v>
      </c>
      <c r="C667" s="6" t="s">
        <v>475</v>
      </c>
      <c r="D667" s="6"/>
      <c r="E667" s="6" t="s">
        <v>65</v>
      </c>
      <c r="F667" s="7">
        <v>13680</v>
      </c>
      <c r="G667" s="7"/>
      <c r="H667" s="7"/>
      <c r="J667" s="6" t="s">
        <v>1306</v>
      </c>
      <c r="K667" s="6" t="s">
        <v>475</v>
      </c>
      <c r="L667" s="6"/>
      <c r="M667" s="6" t="s">
        <v>65</v>
      </c>
      <c r="N667" s="7">
        <v>13680</v>
      </c>
      <c r="O667" s="7"/>
      <c r="P667" s="7"/>
    </row>
    <row r="668" spans="2:22" x14ac:dyDescent="0.25">
      <c r="G668" s="2"/>
      <c r="H668" s="2"/>
      <c r="O668" s="2"/>
      <c r="P668" s="2"/>
    </row>
    <row r="669" spans="2:22" x14ac:dyDescent="0.25">
      <c r="B669" s="3"/>
      <c r="C669" s="3"/>
      <c r="D669" s="3"/>
      <c r="E669" s="3"/>
      <c r="F669" s="3"/>
      <c r="G669" s="4"/>
      <c r="H669" s="4"/>
      <c r="J669" s="3"/>
      <c r="K669" s="3"/>
      <c r="L669" s="3"/>
      <c r="M669" s="3"/>
      <c r="N669" s="3"/>
      <c r="O669" s="4"/>
      <c r="P669" s="4"/>
    </row>
    <row r="670" spans="2:22" x14ac:dyDescent="0.25">
      <c r="B670" s="12" t="s">
        <v>5</v>
      </c>
      <c r="C670" s="12" t="s">
        <v>6</v>
      </c>
      <c r="D670" s="12"/>
      <c r="E670" s="8" t="s">
        <v>7</v>
      </c>
      <c r="F670" s="8" t="s">
        <v>8</v>
      </c>
      <c r="G670" s="9" t="s">
        <v>4</v>
      </c>
      <c r="H670" s="9" t="s">
        <v>1205</v>
      </c>
      <c r="J670" s="12" t="s">
        <v>5</v>
      </c>
      <c r="K670" s="12" t="s">
        <v>6</v>
      </c>
      <c r="L670" s="12"/>
      <c r="M670" s="8" t="s">
        <v>7</v>
      </c>
      <c r="N670" s="8" t="s">
        <v>8</v>
      </c>
      <c r="O670" s="9" t="s">
        <v>4</v>
      </c>
      <c r="P670" s="9" t="s">
        <v>1205</v>
      </c>
    </row>
    <row r="671" spans="2:22" x14ac:dyDescent="0.25">
      <c r="B671" s="8"/>
      <c r="C671" s="8"/>
      <c r="D671" s="8"/>
      <c r="E671" s="8"/>
      <c r="F671" s="8"/>
      <c r="G671" s="8" t="s">
        <v>9</v>
      </c>
      <c r="H671" s="8" t="s">
        <v>9</v>
      </c>
      <c r="J671" s="8"/>
      <c r="K671" s="8"/>
      <c r="L671" s="8"/>
      <c r="M671" s="8"/>
      <c r="N671" s="8"/>
      <c r="O671" s="8" t="s">
        <v>9</v>
      </c>
      <c r="P671" s="8" t="s">
        <v>9</v>
      </c>
    </row>
    <row r="672" spans="2:22" x14ac:dyDescent="0.25">
      <c r="G672" s="2"/>
      <c r="H672" s="2"/>
      <c r="O672" s="2"/>
      <c r="P672" s="2"/>
      <c r="R672" s="46"/>
      <c r="S672" s="46"/>
      <c r="T672" s="46">
        <v>10</v>
      </c>
      <c r="U672" s="46" t="s">
        <v>1253</v>
      </c>
      <c r="V672" s="45" t="s">
        <v>1254</v>
      </c>
    </row>
    <row r="673" spans="2:22" x14ac:dyDescent="0.25">
      <c r="B673" t="s">
        <v>306</v>
      </c>
      <c r="C673" t="s">
        <v>305</v>
      </c>
      <c r="E673" t="s">
        <v>14</v>
      </c>
      <c r="F673">
        <v>7.4999999999999997E-2</v>
      </c>
      <c r="G673" s="2">
        <v>6383</v>
      </c>
      <c r="H673" s="2">
        <v>478.73</v>
      </c>
      <c r="J673" t="s">
        <v>306</v>
      </c>
      <c r="K673" t="s">
        <v>305</v>
      </c>
      <c r="M673" t="s">
        <v>14</v>
      </c>
      <c r="N673" s="48">
        <f>+R675</f>
        <v>9.8684210526315791E-2</v>
      </c>
      <c r="O673" s="2">
        <v>6383</v>
      </c>
      <c r="P673" s="2">
        <f>+N673*O673</f>
        <v>629.90131578947364</v>
      </c>
      <c r="R673" s="46">
        <f>+F673*N667</f>
        <v>1026</v>
      </c>
      <c r="S673" s="46">
        <f>+R673/9</f>
        <v>114</v>
      </c>
      <c r="T673" s="46">
        <f>+S673/T672</f>
        <v>11.4</v>
      </c>
      <c r="U673" s="46" t="s">
        <v>1255</v>
      </c>
    </row>
    <row r="674" spans="2:22" x14ac:dyDescent="0.25">
      <c r="B674" t="s">
        <v>54</v>
      </c>
      <c r="C674" t="s">
        <v>55</v>
      </c>
      <c r="E674" t="s">
        <v>56</v>
      </c>
      <c r="F674">
        <v>7.4999999999999997E-2</v>
      </c>
      <c r="G674" s="2">
        <v>1543.99</v>
      </c>
      <c r="H674" s="2">
        <v>115.8</v>
      </c>
      <c r="J674" t="s">
        <v>54</v>
      </c>
      <c r="K674" t="s">
        <v>55</v>
      </c>
      <c r="M674" t="s">
        <v>56</v>
      </c>
      <c r="N674" s="48">
        <f>+N673</f>
        <v>9.8684210526315791E-2</v>
      </c>
      <c r="O674" s="2">
        <v>1543.99</v>
      </c>
      <c r="P674" s="2">
        <f t="shared" ref="P674:P678" si="29">+N674*O674</f>
        <v>152.36743421052631</v>
      </c>
      <c r="R674" s="47">
        <f>+S674*9</f>
        <v>1350</v>
      </c>
      <c r="S674" s="47">
        <f>+T674*T672</f>
        <v>150</v>
      </c>
      <c r="T674" s="47">
        <v>15</v>
      </c>
      <c r="U674" s="47" t="s">
        <v>1255</v>
      </c>
      <c r="V674" s="45" t="s">
        <v>1256</v>
      </c>
    </row>
    <row r="675" spans="2:22" x14ac:dyDescent="0.25">
      <c r="B675" t="s">
        <v>249</v>
      </c>
      <c r="C675" t="s">
        <v>248</v>
      </c>
      <c r="E675" t="s">
        <v>14</v>
      </c>
      <c r="F675">
        <v>1E-3</v>
      </c>
      <c r="G675" s="2">
        <v>5418</v>
      </c>
      <c r="H675" s="2">
        <v>5.42</v>
      </c>
      <c r="J675" t="s">
        <v>249</v>
      </c>
      <c r="K675" t="s">
        <v>248</v>
      </c>
      <c r="M675" t="s">
        <v>14</v>
      </c>
      <c r="N675">
        <v>1E-3</v>
      </c>
      <c r="O675" s="2">
        <v>5418</v>
      </c>
      <c r="P675" s="2">
        <f t="shared" si="29"/>
        <v>5.4180000000000001</v>
      </c>
      <c r="R675" s="47">
        <f>+R674/N667</f>
        <v>9.8684210526315791E-2</v>
      </c>
      <c r="S675" s="47" t="s">
        <v>1257</v>
      </c>
      <c r="T675" s="47"/>
      <c r="U675" s="47"/>
    </row>
    <row r="676" spans="2:22" x14ac:dyDescent="0.25">
      <c r="B676" t="s">
        <v>54</v>
      </c>
      <c r="C676" t="s">
        <v>55</v>
      </c>
      <c r="E676" t="s">
        <v>56</v>
      </c>
      <c r="F676">
        <v>1E-3</v>
      </c>
      <c r="G676" s="2">
        <v>1543.99</v>
      </c>
      <c r="H676" s="2">
        <v>1.54</v>
      </c>
      <c r="J676" t="s">
        <v>54</v>
      </c>
      <c r="K676" t="s">
        <v>55</v>
      </c>
      <c r="M676" t="s">
        <v>56</v>
      </c>
      <c r="N676">
        <v>1E-3</v>
      </c>
      <c r="O676" s="2">
        <v>1543.99</v>
      </c>
      <c r="P676" s="2">
        <f t="shared" si="29"/>
        <v>1.54399</v>
      </c>
    </row>
    <row r="677" spans="2:22" x14ac:dyDescent="0.25">
      <c r="B677" t="s">
        <v>290</v>
      </c>
      <c r="C677" t="s">
        <v>291</v>
      </c>
      <c r="E677" t="s">
        <v>65</v>
      </c>
      <c r="F677">
        <v>1.6E-2</v>
      </c>
      <c r="G677" s="2">
        <v>300</v>
      </c>
      <c r="H677" s="2">
        <v>4.7300000000000004</v>
      </c>
      <c r="J677" t="s">
        <v>290</v>
      </c>
      <c r="K677" t="s">
        <v>291</v>
      </c>
      <c r="M677" t="s">
        <v>65</v>
      </c>
      <c r="N677">
        <v>1.6E-2</v>
      </c>
      <c r="O677" s="2">
        <v>300</v>
      </c>
      <c r="P677" s="2">
        <f t="shared" si="29"/>
        <v>4.8</v>
      </c>
    </row>
    <row r="678" spans="2:22" x14ac:dyDescent="0.25">
      <c r="B678" t="s">
        <v>313</v>
      </c>
      <c r="C678" t="s">
        <v>314</v>
      </c>
      <c r="E678" t="s">
        <v>65</v>
      </c>
      <c r="F678">
        <v>1.05</v>
      </c>
      <c r="G678" s="2">
        <v>50</v>
      </c>
      <c r="H678" s="2">
        <v>52.5</v>
      </c>
      <c r="J678" t="s">
        <v>313</v>
      </c>
      <c r="K678" t="s">
        <v>314</v>
      </c>
      <c r="M678" t="s">
        <v>65</v>
      </c>
      <c r="N678">
        <v>1.05</v>
      </c>
      <c r="O678" s="2">
        <v>50</v>
      </c>
      <c r="P678" s="2">
        <f t="shared" si="29"/>
        <v>52.5</v>
      </c>
    </row>
    <row r="679" spans="2:22" x14ac:dyDescent="0.25">
      <c r="G679" s="2"/>
      <c r="H679" s="2"/>
      <c r="O679" s="2"/>
      <c r="P679" s="2"/>
    </row>
    <row r="680" spans="2:22" x14ac:dyDescent="0.25">
      <c r="B680" s="3"/>
      <c r="C680" s="3"/>
      <c r="D680" s="3"/>
      <c r="E680" s="5" t="s">
        <v>31</v>
      </c>
      <c r="F680" s="3"/>
      <c r="G680" s="4"/>
      <c r="H680" s="4">
        <v>57.55</v>
      </c>
      <c r="J680" s="3"/>
      <c r="K680" s="3"/>
      <c r="L680" s="3"/>
      <c r="M680" s="5" t="s">
        <v>31</v>
      </c>
      <c r="N680" s="3"/>
      <c r="O680" s="4"/>
      <c r="P680" s="4">
        <f>+P678+P677</f>
        <v>57.3</v>
      </c>
    </row>
    <row r="681" spans="2:22" x14ac:dyDescent="0.25">
      <c r="B681" s="3"/>
      <c r="C681" s="3"/>
      <c r="D681" s="3"/>
      <c r="E681" s="5" t="s">
        <v>32</v>
      </c>
      <c r="F681" s="3"/>
      <c r="G681" s="4"/>
      <c r="H681" s="4">
        <v>484.15</v>
      </c>
      <c r="J681" s="3"/>
      <c r="K681" s="3"/>
      <c r="L681" s="3"/>
      <c r="M681" s="5" t="s">
        <v>32</v>
      </c>
      <c r="N681" s="3"/>
      <c r="O681" s="4"/>
      <c r="P681" s="4">
        <f>+P673+P675</f>
        <v>635.31931578947365</v>
      </c>
    </row>
    <row r="682" spans="2:22" x14ac:dyDescent="0.25">
      <c r="B682" s="3"/>
      <c r="C682" s="3"/>
      <c r="D682" s="3"/>
      <c r="E682" s="5" t="s">
        <v>33</v>
      </c>
      <c r="F682" s="3"/>
      <c r="G682" s="4"/>
      <c r="H682" s="4">
        <v>117.34</v>
      </c>
      <c r="J682" s="3"/>
      <c r="K682" s="3"/>
      <c r="L682" s="3"/>
      <c r="M682" s="5" t="s">
        <v>33</v>
      </c>
      <c r="N682" s="3"/>
      <c r="O682" s="4"/>
      <c r="P682" s="4">
        <f>+P674+P676</f>
        <v>153.91142421052632</v>
      </c>
    </row>
    <row r="683" spans="2:22" x14ac:dyDescent="0.25">
      <c r="G683" s="2"/>
      <c r="H683" s="2"/>
      <c r="O683" s="2"/>
      <c r="P683" s="2"/>
    </row>
    <row r="684" spans="2:22" x14ac:dyDescent="0.25">
      <c r="B684" s="3"/>
      <c r="C684" s="5"/>
      <c r="D684" s="5"/>
      <c r="E684" s="5" t="s">
        <v>35</v>
      </c>
      <c r="F684" s="3"/>
      <c r="G684" s="4"/>
      <c r="H684" s="4">
        <v>657.29</v>
      </c>
      <c r="J684" s="3"/>
      <c r="K684" s="5"/>
      <c r="L684" s="5"/>
      <c r="M684" s="5" t="s">
        <v>35</v>
      </c>
      <c r="N684" s="3"/>
      <c r="O684" s="4"/>
      <c r="P684" s="4">
        <f>SUM(P680:P683)</f>
        <v>846.53073999999992</v>
      </c>
    </row>
    <row r="685" spans="2:22" x14ac:dyDescent="0.25">
      <c r="B685" s="3"/>
      <c r="C685" s="5"/>
      <c r="D685" s="5"/>
      <c r="E685" s="5" t="s">
        <v>36</v>
      </c>
      <c r="F685" s="3"/>
      <c r="G685" s="4"/>
      <c r="H685" s="4">
        <v>8991727.1999999993</v>
      </c>
      <c r="J685" s="3"/>
      <c r="K685" s="5"/>
      <c r="L685" s="5"/>
      <c r="M685" s="5" t="s">
        <v>36</v>
      </c>
      <c r="N685" s="3"/>
      <c r="O685" s="4"/>
      <c r="P685" s="4">
        <v>8991727.1999999993</v>
      </c>
    </row>
    <row r="687" spans="2:22" x14ac:dyDescent="0.25">
      <c r="B687" s="6" t="s">
        <v>1138</v>
      </c>
      <c r="C687" s="6" t="s">
        <v>1139</v>
      </c>
      <c r="D687" s="6"/>
      <c r="E687" s="6" t="s">
        <v>3</v>
      </c>
      <c r="F687" s="7">
        <v>589</v>
      </c>
      <c r="G687" s="7"/>
      <c r="H687" s="7"/>
      <c r="J687" s="6" t="s">
        <v>1307</v>
      </c>
      <c r="K687" s="6" t="s">
        <v>1139</v>
      </c>
      <c r="L687" s="6"/>
      <c r="M687" s="6" t="s">
        <v>3</v>
      </c>
      <c r="N687" s="7">
        <v>70</v>
      </c>
      <c r="O687" s="7"/>
      <c r="P687" s="7"/>
    </row>
    <row r="688" spans="2:22" x14ac:dyDescent="0.25">
      <c r="G688" s="2"/>
      <c r="H688" s="2"/>
      <c r="O688" s="2"/>
      <c r="P688" s="2"/>
    </row>
    <row r="689" spans="2:22" x14ac:dyDescent="0.25">
      <c r="B689" s="3"/>
      <c r="C689" s="3"/>
      <c r="D689" s="3"/>
      <c r="E689" s="3"/>
      <c r="F689" s="3"/>
      <c r="G689" s="4"/>
      <c r="H689" s="4"/>
      <c r="J689" s="3"/>
      <c r="K689" s="3"/>
      <c r="L689" s="3"/>
      <c r="M689" s="3"/>
      <c r="N689" s="3"/>
      <c r="O689" s="4"/>
      <c r="P689" s="4"/>
    </row>
    <row r="690" spans="2:22" x14ac:dyDescent="0.25">
      <c r="B690" s="12" t="s">
        <v>5</v>
      </c>
      <c r="C690" s="12" t="s">
        <v>6</v>
      </c>
      <c r="D690" s="12"/>
      <c r="E690" s="8" t="s">
        <v>7</v>
      </c>
      <c r="F690" s="8" t="s">
        <v>8</v>
      </c>
      <c r="G690" s="9" t="s">
        <v>4</v>
      </c>
      <c r="H690" s="9" t="s">
        <v>1205</v>
      </c>
      <c r="J690" s="12" t="s">
        <v>5</v>
      </c>
      <c r="K690" s="12" t="s">
        <v>6</v>
      </c>
      <c r="L690" s="12"/>
      <c r="M690" s="8" t="s">
        <v>7</v>
      </c>
      <c r="N690" s="8" t="s">
        <v>8</v>
      </c>
      <c r="O690" s="9" t="s">
        <v>4</v>
      </c>
      <c r="P690" s="9" t="s">
        <v>1205</v>
      </c>
    </row>
    <row r="691" spans="2:22" x14ac:dyDescent="0.25">
      <c r="B691" s="8"/>
      <c r="C691" s="8"/>
      <c r="D691" s="8"/>
      <c r="E691" s="8"/>
      <c r="F691" s="8"/>
      <c r="G691" s="8" t="s">
        <v>9</v>
      </c>
      <c r="H691" s="8" t="s">
        <v>9</v>
      </c>
      <c r="J691" s="8"/>
      <c r="K691" s="8"/>
      <c r="L691" s="8"/>
      <c r="M691" s="8"/>
      <c r="N691" s="8"/>
      <c r="O691" s="8" t="s">
        <v>9</v>
      </c>
      <c r="P691" s="8" t="s">
        <v>9</v>
      </c>
    </row>
    <row r="692" spans="2:22" x14ac:dyDescent="0.25">
      <c r="G692" s="2"/>
      <c r="H692" s="2"/>
      <c r="O692" s="2"/>
      <c r="P692" s="2"/>
      <c r="R692" s="46"/>
      <c r="S692" s="46"/>
      <c r="T692" s="46">
        <v>1</v>
      </c>
      <c r="U692" s="46" t="s">
        <v>1253</v>
      </c>
      <c r="V692" s="45" t="s">
        <v>1254</v>
      </c>
    </row>
    <row r="693" spans="2:22" x14ac:dyDescent="0.25">
      <c r="B693" t="s">
        <v>15</v>
      </c>
      <c r="C693" t="s">
        <v>13</v>
      </c>
      <c r="E693" t="s">
        <v>14</v>
      </c>
      <c r="F693">
        <v>0.2</v>
      </c>
      <c r="G693" s="2">
        <v>5209</v>
      </c>
      <c r="H693" s="2">
        <v>1041.8</v>
      </c>
      <c r="J693" t="s">
        <v>15</v>
      </c>
      <c r="K693" t="s">
        <v>13</v>
      </c>
      <c r="M693" t="s">
        <v>14</v>
      </c>
      <c r="N693" s="48">
        <f>+R695</f>
        <v>0.6428571428571429</v>
      </c>
      <c r="O693" s="2">
        <v>5209</v>
      </c>
      <c r="P693" s="2">
        <f>+O693*N693</f>
        <v>3348.6428571428573</v>
      </c>
      <c r="R693" s="46">
        <f>+F693*N687</f>
        <v>14</v>
      </c>
      <c r="S693" s="46">
        <f>+R693/9</f>
        <v>1.5555555555555556</v>
      </c>
      <c r="T693" s="46">
        <f>+S693/T692</f>
        <v>1.5555555555555556</v>
      </c>
      <c r="U693" s="46" t="s">
        <v>1255</v>
      </c>
    </row>
    <row r="694" spans="2:22" x14ac:dyDescent="0.25">
      <c r="B694" t="s">
        <v>19</v>
      </c>
      <c r="C694" t="s">
        <v>20</v>
      </c>
      <c r="E694" t="s">
        <v>18</v>
      </c>
      <c r="F694">
        <v>9.0999999999999998E-2</v>
      </c>
      <c r="G694" s="2">
        <v>17171</v>
      </c>
      <c r="H694" s="2">
        <v>1568.28</v>
      </c>
      <c r="J694" t="s">
        <v>19</v>
      </c>
      <c r="K694" t="s">
        <v>20</v>
      </c>
      <c r="M694" t="s">
        <v>18</v>
      </c>
      <c r="N694">
        <v>9.0999999999999998E-2</v>
      </c>
      <c r="O694" s="2">
        <v>17171</v>
      </c>
      <c r="P694" s="2">
        <v>1568.28</v>
      </c>
      <c r="R694" s="47">
        <f>+S694*9</f>
        <v>45</v>
      </c>
      <c r="S694" s="47">
        <f>+T694*T692</f>
        <v>5</v>
      </c>
      <c r="T694" s="47">
        <v>5</v>
      </c>
      <c r="U694" s="47" t="s">
        <v>1255</v>
      </c>
      <c r="V694" s="45" t="s">
        <v>1256</v>
      </c>
    </row>
    <row r="695" spans="2:22" x14ac:dyDescent="0.25">
      <c r="B695" t="s">
        <v>133</v>
      </c>
      <c r="C695" t="s">
        <v>134</v>
      </c>
      <c r="E695" t="s">
        <v>18</v>
      </c>
      <c r="F695">
        <v>9.2999999999999999E-2</v>
      </c>
      <c r="G695" s="2">
        <v>23995</v>
      </c>
      <c r="H695" s="2">
        <v>2239.5300000000002</v>
      </c>
      <c r="K695" t="s">
        <v>1258</v>
      </c>
      <c r="M695" t="s">
        <v>18</v>
      </c>
      <c r="N695" s="48">
        <f>+R697</f>
        <v>0.6428571428571429</v>
      </c>
      <c r="O695" s="2">
        <v>50000</v>
      </c>
      <c r="P695" s="2">
        <f t="shared" ref="P695" si="30">+N695*O695</f>
        <v>32142.857142857145</v>
      </c>
      <c r="Q695" s="3"/>
      <c r="R695" s="47">
        <f>+R694/N687</f>
        <v>0.6428571428571429</v>
      </c>
      <c r="S695" s="47" t="s">
        <v>1257</v>
      </c>
      <c r="T695" s="47"/>
      <c r="U695" s="47"/>
    </row>
    <row r="696" spans="2:22" x14ac:dyDescent="0.25">
      <c r="B696" t="s">
        <v>21</v>
      </c>
      <c r="C696" t="s">
        <v>22</v>
      </c>
      <c r="E696" t="s">
        <v>23</v>
      </c>
      <c r="F696">
        <v>1.8</v>
      </c>
      <c r="G696" s="2">
        <v>600</v>
      </c>
      <c r="H696" s="2">
        <v>1080</v>
      </c>
      <c r="J696" t="s">
        <v>133</v>
      </c>
      <c r="K696" t="s">
        <v>134</v>
      </c>
      <c r="M696" t="s">
        <v>18</v>
      </c>
      <c r="N696">
        <v>9.2999999999999999E-2</v>
      </c>
      <c r="O696" s="2">
        <v>23995</v>
      </c>
      <c r="P696" s="2">
        <v>2239.5300000000002</v>
      </c>
    </row>
    <row r="697" spans="2:22" x14ac:dyDescent="0.25">
      <c r="B697" t="s">
        <v>135</v>
      </c>
      <c r="C697" t="s">
        <v>136</v>
      </c>
      <c r="E697" t="s">
        <v>137</v>
      </c>
      <c r="F697">
        <v>1</v>
      </c>
      <c r="G697" s="2">
        <v>850</v>
      </c>
      <c r="H697" s="2">
        <v>850</v>
      </c>
      <c r="J697" t="s">
        <v>21</v>
      </c>
      <c r="K697" t="s">
        <v>22</v>
      </c>
      <c r="M697" t="s">
        <v>23</v>
      </c>
      <c r="N697">
        <v>1.8</v>
      </c>
      <c r="O697" s="2">
        <v>600</v>
      </c>
      <c r="P697" s="2">
        <v>1080</v>
      </c>
      <c r="R697" s="50">
        <f>+S697/N687</f>
        <v>0.6428571428571429</v>
      </c>
      <c r="S697" s="50">
        <f>+T697*9</f>
        <v>45</v>
      </c>
      <c r="T697" s="50">
        <v>5</v>
      </c>
      <c r="U697" s="50" t="s">
        <v>1255</v>
      </c>
      <c r="V697" s="45" t="s">
        <v>1259</v>
      </c>
    </row>
    <row r="698" spans="2:22" x14ac:dyDescent="0.25">
      <c r="B698" t="s">
        <v>26</v>
      </c>
      <c r="C698" t="s">
        <v>27</v>
      </c>
      <c r="E698" t="s">
        <v>18</v>
      </c>
      <c r="F698">
        <v>2.4E-2</v>
      </c>
      <c r="G698" s="2">
        <v>24228</v>
      </c>
      <c r="H698" s="2">
        <v>581.47</v>
      </c>
      <c r="J698" t="s">
        <v>135</v>
      </c>
      <c r="K698" t="s">
        <v>136</v>
      </c>
      <c r="M698" t="s">
        <v>137</v>
      </c>
      <c r="N698">
        <v>1</v>
      </c>
      <c r="O698" s="2">
        <v>850</v>
      </c>
      <c r="P698" s="2">
        <v>850</v>
      </c>
    </row>
    <row r="699" spans="2:22" x14ac:dyDescent="0.25">
      <c r="B699" t="s">
        <v>21</v>
      </c>
      <c r="C699" t="s">
        <v>22</v>
      </c>
      <c r="E699" t="s">
        <v>23</v>
      </c>
      <c r="F699">
        <v>0.5</v>
      </c>
      <c r="G699" s="2">
        <v>600</v>
      </c>
      <c r="H699" s="2">
        <v>300</v>
      </c>
      <c r="J699" t="s">
        <v>26</v>
      </c>
      <c r="K699" t="s">
        <v>27</v>
      </c>
      <c r="M699" t="s">
        <v>18</v>
      </c>
      <c r="N699">
        <v>2.4E-2</v>
      </c>
      <c r="O699" s="2">
        <v>24228</v>
      </c>
      <c r="P699" s="2">
        <v>581.47</v>
      </c>
    </row>
    <row r="700" spans="2:22" x14ac:dyDescent="0.25">
      <c r="B700" t="s">
        <v>28</v>
      </c>
      <c r="C700" t="s">
        <v>29</v>
      </c>
      <c r="E700" t="s">
        <v>30</v>
      </c>
      <c r="F700">
        <v>1</v>
      </c>
      <c r="G700" s="2">
        <v>2000</v>
      </c>
      <c r="H700" s="2">
        <v>2000</v>
      </c>
      <c r="J700" t="s">
        <v>21</v>
      </c>
      <c r="K700" t="s">
        <v>22</v>
      </c>
      <c r="M700" t="s">
        <v>23</v>
      </c>
      <c r="N700">
        <v>0.5</v>
      </c>
      <c r="O700" s="2">
        <v>600</v>
      </c>
      <c r="P700" s="2">
        <v>300</v>
      </c>
    </row>
    <row r="701" spans="2:22" x14ac:dyDescent="0.25">
      <c r="G701" s="2"/>
      <c r="H701" s="2"/>
      <c r="J701" t="s">
        <v>28</v>
      </c>
      <c r="K701" t="s">
        <v>29</v>
      </c>
      <c r="M701" t="s">
        <v>30</v>
      </c>
      <c r="N701">
        <v>1</v>
      </c>
      <c r="O701" s="2">
        <v>2000</v>
      </c>
      <c r="P701" s="2">
        <v>2000</v>
      </c>
    </row>
    <row r="702" spans="2:22" x14ac:dyDescent="0.25">
      <c r="B702" s="3"/>
      <c r="C702" s="3"/>
      <c r="D702" s="3"/>
      <c r="E702" s="5" t="s">
        <v>31</v>
      </c>
      <c r="F702" s="3"/>
      <c r="G702" s="4"/>
      <c r="H702" s="4">
        <v>2230</v>
      </c>
      <c r="O702" s="2"/>
      <c r="P702" s="2"/>
    </row>
    <row r="703" spans="2:22" x14ac:dyDescent="0.25">
      <c r="B703" s="3"/>
      <c r="C703" s="3"/>
      <c r="D703" s="3"/>
      <c r="E703" s="5" t="s">
        <v>32</v>
      </c>
      <c r="F703" s="3"/>
      <c r="G703" s="4"/>
      <c r="H703" s="4">
        <v>1041.8</v>
      </c>
      <c r="J703" s="3"/>
      <c r="K703" s="3"/>
      <c r="L703" s="3"/>
      <c r="M703" s="5" t="s">
        <v>31</v>
      </c>
      <c r="N703" s="3"/>
      <c r="O703" s="4"/>
      <c r="P703" s="4">
        <f>+P697+P698+P700</f>
        <v>2230</v>
      </c>
    </row>
    <row r="704" spans="2:22" x14ac:dyDescent="0.25">
      <c r="B704" s="3"/>
      <c r="C704" s="3"/>
      <c r="D704" s="3"/>
      <c r="E704" s="5" t="s">
        <v>33</v>
      </c>
      <c r="F704" s="3"/>
      <c r="G704" s="4"/>
      <c r="H704" s="4">
        <v>4389.28</v>
      </c>
      <c r="J704" s="3"/>
      <c r="K704" s="3"/>
      <c r="L704" s="3"/>
      <c r="M704" s="5" t="s">
        <v>32</v>
      </c>
      <c r="N704" s="3"/>
      <c r="O704" s="4"/>
      <c r="P704" s="4">
        <f>+P693</f>
        <v>3348.6428571428573</v>
      </c>
    </row>
    <row r="705" spans="2:19" x14ac:dyDescent="0.25">
      <c r="B705" s="3"/>
      <c r="C705" s="3"/>
      <c r="D705" s="3"/>
      <c r="E705" s="5" t="s">
        <v>34</v>
      </c>
      <c r="F705" s="3"/>
      <c r="G705" s="4"/>
      <c r="H705" s="4">
        <v>2000</v>
      </c>
      <c r="J705" s="3"/>
      <c r="K705" s="3"/>
      <c r="L705" s="3"/>
      <c r="M705" s="5" t="s">
        <v>33</v>
      </c>
      <c r="N705" s="3"/>
      <c r="O705" s="4"/>
      <c r="P705" s="4">
        <f>+P694+P696+P699+P695</f>
        <v>36532.137142857144</v>
      </c>
    </row>
    <row r="706" spans="2:19" x14ac:dyDescent="0.25">
      <c r="G706" s="2"/>
      <c r="H706" s="2"/>
      <c r="J706" s="3"/>
      <c r="K706" s="3"/>
      <c r="L706" s="3"/>
      <c r="M706" s="5" t="s">
        <v>34</v>
      </c>
      <c r="N706" s="3"/>
      <c r="O706" s="4"/>
      <c r="P706" s="4">
        <f>+P701</f>
        <v>2000</v>
      </c>
    </row>
    <row r="707" spans="2:19" x14ac:dyDescent="0.25">
      <c r="B707" s="3"/>
      <c r="C707" s="5"/>
      <c r="D707" s="5"/>
      <c r="E707" s="5" t="s">
        <v>35</v>
      </c>
      <c r="F707" s="3"/>
      <c r="G707" s="4"/>
      <c r="H707" s="4">
        <v>9661.08</v>
      </c>
      <c r="O707" s="2"/>
      <c r="P707" s="2"/>
    </row>
    <row r="708" spans="2:19" x14ac:dyDescent="0.25">
      <c r="B708" s="3"/>
      <c r="C708" s="5"/>
      <c r="D708" s="5"/>
      <c r="E708" s="5" t="s">
        <v>36</v>
      </c>
      <c r="F708" s="3"/>
      <c r="G708" s="4"/>
      <c r="H708" s="4">
        <v>5690376.1200000001</v>
      </c>
      <c r="J708" s="3"/>
      <c r="K708" s="5"/>
      <c r="L708" s="5"/>
      <c r="M708" s="5" t="s">
        <v>35</v>
      </c>
      <c r="N708" s="3"/>
      <c r="O708" s="4"/>
      <c r="P708" s="4">
        <f>SUM(P703:P707)</f>
        <v>44110.78</v>
      </c>
    </row>
    <row r="709" spans="2:19" x14ac:dyDescent="0.25">
      <c r="J709" s="3"/>
      <c r="K709" s="5"/>
      <c r="L709" s="5"/>
      <c r="M709" s="5" t="s">
        <v>36</v>
      </c>
      <c r="N709" s="3"/>
      <c r="O709" s="4"/>
      <c r="P709" s="4">
        <v>5690376.1200000001</v>
      </c>
    </row>
    <row r="711" spans="2:19" x14ac:dyDescent="0.25">
      <c r="B711" s="6" t="s">
        <v>1144</v>
      </c>
      <c r="C711" s="6" t="s">
        <v>724</v>
      </c>
      <c r="D711" s="6"/>
      <c r="E711" s="6" t="s">
        <v>65</v>
      </c>
      <c r="F711" s="7">
        <v>2080</v>
      </c>
      <c r="G711" s="7"/>
      <c r="H711" s="7"/>
      <c r="J711" s="6" t="s">
        <v>1308</v>
      </c>
      <c r="K711" s="6" t="s">
        <v>724</v>
      </c>
      <c r="L711" s="6"/>
      <c r="M711" s="6" t="s">
        <v>65</v>
      </c>
      <c r="N711" s="7">
        <v>2080</v>
      </c>
      <c r="O711" s="7"/>
      <c r="P711" s="7"/>
    </row>
    <row r="712" spans="2:19" x14ac:dyDescent="0.25">
      <c r="G712" s="2"/>
      <c r="H712" s="2"/>
      <c r="O712" s="2"/>
      <c r="P712" s="2"/>
    </row>
    <row r="713" spans="2:19" x14ac:dyDescent="0.25">
      <c r="B713" s="3"/>
      <c r="C713" s="3"/>
      <c r="D713" s="3"/>
      <c r="E713" s="3"/>
      <c r="F713" s="3"/>
      <c r="G713" s="4"/>
      <c r="H713" s="4"/>
      <c r="J713" s="3"/>
      <c r="K713" s="3"/>
      <c r="L713" s="3"/>
      <c r="M713" s="3"/>
      <c r="N713" s="3"/>
      <c r="O713" s="4"/>
      <c r="P713" s="4"/>
    </row>
    <row r="714" spans="2:19" x14ac:dyDescent="0.25">
      <c r="B714" s="12" t="s">
        <v>5</v>
      </c>
      <c r="C714" s="12" t="s">
        <v>6</v>
      </c>
      <c r="D714" s="12"/>
      <c r="E714" s="8" t="s">
        <v>7</v>
      </c>
      <c r="F714" s="8" t="s">
        <v>8</v>
      </c>
      <c r="G714" s="9" t="s">
        <v>4</v>
      </c>
      <c r="H714" s="9" t="s">
        <v>1205</v>
      </c>
      <c r="J714" s="12" t="s">
        <v>5</v>
      </c>
      <c r="K714" s="12" t="s">
        <v>6</v>
      </c>
      <c r="L714" s="12"/>
      <c r="M714" s="8" t="s">
        <v>7</v>
      </c>
      <c r="N714" s="8" t="s">
        <v>8</v>
      </c>
      <c r="O714" s="9" t="s">
        <v>4</v>
      </c>
      <c r="P714" s="9" t="s">
        <v>1205</v>
      </c>
    </row>
    <row r="715" spans="2:19" x14ac:dyDescent="0.25">
      <c r="B715" s="8"/>
      <c r="C715" s="8"/>
      <c r="D715" s="8"/>
      <c r="E715" s="8"/>
      <c r="F715" s="8"/>
      <c r="G715" s="8" t="s">
        <v>9</v>
      </c>
      <c r="H715" s="8" t="s">
        <v>9</v>
      </c>
      <c r="J715" s="8"/>
      <c r="K715" s="8"/>
      <c r="L715" s="8"/>
      <c r="M715" s="8"/>
      <c r="N715" s="8"/>
      <c r="O715" s="8" t="s">
        <v>9</v>
      </c>
      <c r="P715" s="8" t="s">
        <v>9</v>
      </c>
    </row>
    <row r="716" spans="2:19" x14ac:dyDescent="0.25">
      <c r="G716" s="2"/>
      <c r="H716" s="2"/>
      <c r="O716" s="2"/>
      <c r="P716" s="2"/>
    </row>
    <row r="717" spans="2:19" x14ac:dyDescent="0.25">
      <c r="B717" t="s">
        <v>52</v>
      </c>
      <c r="C717" t="s">
        <v>53</v>
      </c>
      <c r="E717" t="s">
        <v>14</v>
      </c>
      <c r="F717">
        <v>0.3</v>
      </c>
      <c r="G717" s="2">
        <v>5418</v>
      </c>
      <c r="H717" s="2">
        <v>1625.4</v>
      </c>
      <c r="J717" t="s">
        <v>52</v>
      </c>
      <c r="K717" t="s">
        <v>53</v>
      </c>
      <c r="M717" t="s">
        <v>14</v>
      </c>
      <c r="N717">
        <v>0.3</v>
      </c>
      <c r="O717" s="2">
        <v>5418</v>
      </c>
      <c r="P717" s="2">
        <f>+N717*O717</f>
        <v>1625.3999999999999</v>
      </c>
    </row>
    <row r="718" spans="2:19" x14ac:dyDescent="0.25">
      <c r="B718" t="s">
        <v>54</v>
      </c>
      <c r="C718" t="s">
        <v>55</v>
      </c>
      <c r="E718" t="s">
        <v>56</v>
      </c>
      <c r="F718">
        <v>0.3</v>
      </c>
      <c r="G718" s="2">
        <v>1543.99</v>
      </c>
      <c r="H718" s="2">
        <v>463.2</v>
      </c>
      <c r="J718" t="s">
        <v>54</v>
      </c>
      <c r="K718" t="s">
        <v>55</v>
      </c>
      <c r="M718" t="s">
        <v>56</v>
      </c>
      <c r="N718">
        <v>0.3</v>
      </c>
      <c r="O718" s="2">
        <v>1543.99</v>
      </c>
      <c r="P718" s="2">
        <f t="shared" ref="P718:P719" si="31">+N718*O718</f>
        <v>463.197</v>
      </c>
    </row>
    <row r="719" spans="2:19" x14ac:dyDescent="0.25">
      <c r="B719" t="s">
        <v>320</v>
      </c>
      <c r="C719" t="s">
        <v>321</v>
      </c>
      <c r="E719" t="s">
        <v>65</v>
      </c>
      <c r="F719">
        <v>1.02</v>
      </c>
      <c r="G719" s="2">
        <v>1720</v>
      </c>
      <c r="H719" s="2">
        <v>1754.4</v>
      </c>
      <c r="J719" t="s">
        <v>320</v>
      </c>
      <c r="K719" t="s">
        <v>321</v>
      </c>
      <c r="M719" t="s">
        <v>65</v>
      </c>
      <c r="N719">
        <v>1.02</v>
      </c>
      <c r="O719" s="52">
        <v>2800</v>
      </c>
      <c r="P719" s="2">
        <f t="shared" si="31"/>
        <v>2856</v>
      </c>
      <c r="Q719" s="51" t="s">
        <v>1309</v>
      </c>
      <c r="R719" s="50"/>
      <c r="S719" s="50"/>
    </row>
    <row r="720" spans="2:19" x14ac:dyDescent="0.25">
      <c r="B720" t="s">
        <v>322</v>
      </c>
      <c r="C720" t="s">
        <v>323</v>
      </c>
      <c r="E720" t="s">
        <v>76</v>
      </c>
      <c r="F720" s="1">
        <v>390000</v>
      </c>
      <c r="G720" s="2">
        <v>49.03</v>
      </c>
      <c r="H720" s="2"/>
      <c r="J720" t="s">
        <v>322</v>
      </c>
      <c r="K720" t="s">
        <v>323</v>
      </c>
      <c r="M720" t="s">
        <v>76</v>
      </c>
      <c r="N720" s="1">
        <v>390000</v>
      </c>
      <c r="O720" s="2">
        <v>49.03</v>
      </c>
      <c r="P720" s="2">
        <v>49</v>
      </c>
    </row>
    <row r="721" spans="2:16" x14ac:dyDescent="0.25">
      <c r="G721" s="2"/>
      <c r="H721" s="2"/>
      <c r="O721" s="2"/>
      <c r="P721" s="2"/>
    </row>
    <row r="722" spans="2:16" x14ac:dyDescent="0.25">
      <c r="B722" s="3"/>
      <c r="C722" s="3"/>
      <c r="D722" s="3"/>
      <c r="E722" s="5" t="s">
        <v>31</v>
      </c>
      <c r="F722" s="3"/>
      <c r="G722" s="4"/>
      <c r="H722" s="4">
        <v>1754.4</v>
      </c>
      <c r="J722" s="3"/>
      <c r="K722" s="3"/>
      <c r="L722" s="3"/>
      <c r="M722" s="5" t="s">
        <v>31</v>
      </c>
      <c r="N722" s="3"/>
      <c r="O722" s="4"/>
      <c r="P722" s="4">
        <f>+P719</f>
        <v>2856</v>
      </c>
    </row>
    <row r="723" spans="2:16" x14ac:dyDescent="0.25">
      <c r="B723" s="3"/>
      <c r="C723" s="3"/>
      <c r="D723" s="3"/>
      <c r="E723" s="5" t="s">
        <v>32</v>
      </c>
      <c r="F723" s="3"/>
      <c r="G723" s="4"/>
      <c r="H723" s="4">
        <v>1625.4</v>
      </c>
      <c r="J723" s="3"/>
      <c r="K723" s="3"/>
      <c r="L723" s="3"/>
      <c r="M723" s="5" t="s">
        <v>32</v>
      </c>
      <c r="N723" s="3"/>
      <c r="O723" s="4"/>
      <c r="P723" s="4">
        <f>+P717</f>
        <v>1625.3999999999999</v>
      </c>
    </row>
    <row r="724" spans="2:16" x14ac:dyDescent="0.25">
      <c r="B724" s="3"/>
      <c r="C724" s="3"/>
      <c r="D724" s="3"/>
      <c r="E724" s="5" t="s">
        <v>33</v>
      </c>
      <c r="F724" s="3"/>
      <c r="G724" s="4"/>
      <c r="H724" s="4">
        <v>463.2</v>
      </c>
      <c r="J724" s="3"/>
      <c r="K724" s="3"/>
      <c r="L724" s="3"/>
      <c r="M724" s="5" t="s">
        <v>33</v>
      </c>
      <c r="N724" s="3"/>
      <c r="O724" s="4"/>
      <c r="P724" s="4">
        <f>+P718</f>
        <v>463.197</v>
      </c>
    </row>
    <row r="725" spans="2:16" x14ac:dyDescent="0.25">
      <c r="B725" s="3"/>
      <c r="C725" s="3"/>
      <c r="D725" s="3"/>
      <c r="E725" s="5" t="s">
        <v>34</v>
      </c>
      <c r="F725" s="3"/>
      <c r="G725" s="4"/>
      <c r="H725" s="4">
        <v>49.03</v>
      </c>
      <c r="J725" s="3"/>
      <c r="K725" s="3"/>
      <c r="L725" s="3"/>
      <c r="M725" s="5" t="s">
        <v>34</v>
      </c>
      <c r="N725" s="3"/>
      <c r="O725" s="4"/>
      <c r="P725" s="4">
        <f>+P720</f>
        <v>49</v>
      </c>
    </row>
    <row r="726" spans="2:16" x14ac:dyDescent="0.25">
      <c r="G726" s="2"/>
      <c r="H726" s="2"/>
      <c r="O726" s="2"/>
      <c r="P726" s="2"/>
    </row>
    <row r="727" spans="2:16" x14ac:dyDescent="0.25">
      <c r="B727" s="3"/>
      <c r="C727" s="5"/>
      <c r="D727" s="5"/>
      <c r="E727" s="5" t="s">
        <v>35</v>
      </c>
      <c r="F727" s="3"/>
      <c r="G727" s="4"/>
      <c r="H727" s="4">
        <v>3892.03</v>
      </c>
      <c r="J727" s="3"/>
      <c r="K727" s="5"/>
      <c r="L727" s="5"/>
      <c r="M727" s="5" t="s">
        <v>35</v>
      </c>
      <c r="N727" s="3"/>
      <c r="O727" s="4"/>
      <c r="P727" s="4">
        <f>SUM(P722:P726)</f>
        <v>4993.5969999999998</v>
      </c>
    </row>
    <row r="728" spans="2:16" x14ac:dyDescent="0.25">
      <c r="B728" s="3"/>
      <c r="C728" s="5"/>
      <c r="D728" s="5"/>
      <c r="E728" s="5" t="s">
        <v>36</v>
      </c>
      <c r="F728" s="3"/>
      <c r="G728" s="4"/>
      <c r="H728" s="4">
        <v>8095422.4000000004</v>
      </c>
      <c r="J728" s="3"/>
      <c r="K728" s="5"/>
      <c r="L728" s="5"/>
      <c r="M728" s="5" t="s">
        <v>36</v>
      </c>
      <c r="N728" s="3"/>
      <c r="O728" s="4"/>
      <c r="P728" s="4">
        <v>8095422.4000000004</v>
      </c>
    </row>
    <row r="730" spans="2:16" x14ac:dyDescent="0.25">
      <c r="B730" s="6" t="s">
        <v>1145</v>
      </c>
      <c r="C730" s="6" t="s">
        <v>1146</v>
      </c>
      <c r="D730" s="6"/>
      <c r="E730" s="6" t="s">
        <v>65</v>
      </c>
      <c r="F730" s="7">
        <v>6400</v>
      </c>
      <c r="G730" s="7"/>
      <c r="H730" s="7"/>
      <c r="J730" s="6" t="s">
        <v>1310</v>
      </c>
      <c r="K730" s="6" t="s">
        <v>1146</v>
      </c>
      <c r="L730" s="6"/>
      <c r="M730" s="6" t="s">
        <v>65</v>
      </c>
      <c r="N730" s="7">
        <v>6400</v>
      </c>
      <c r="O730" s="7"/>
      <c r="P730" s="7"/>
    </row>
    <row r="731" spans="2:16" x14ac:dyDescent="0.25">
      <c r="G731" s="2"/>
      <c r="H731" s="2"/>
      <c r="O731" s="2"/>
      <c r="P731" s="2"/>
    </row>
    <row r="732" spans="2:16" x14ac:dyDescent="0.25">
      <c r="B732" s="3"/>
      <c r="C732" s="3"/>
      <c r="D732" s="3"/>
      <c r="E732" s="3"/>
      <c r="F732" s="3"/>
      <c r="G732" s="4"/>
      <c r="H732" s="4"/>
      <c r="J732" s="3"/>
      <c r="K732" s="3"/>
      <c r="L732" s="3"/>
      <c r="M732" s="3"/>
      <c r="N732" s="3"/>
      <c r="O732" s="4"/>
      <c r="P732" s="4"/>
    </row>
    <row r="733" spans="2:16" x14ac:dyDescent="0.25">
      <c r="B733" s="12" t="s">
        <v>5</v>
      </c>
      <c r="C733" s="12" t="s">
        <v>6</v>
      </c>
      <c r="D733" s="12"/>
      <c r="E733" s="8" t="s">
        <v>7</v>
      </c>
      <c r="F733" s="8" t="s">
        <v>8</v>
      </c>
      <c r="G733" s="9" t="s">
        <v>4</v>
      </c>
      <c r="H733" s="9" t="s">
        <v>1205</v>
      </c>
      <c r="J733" s="12" t="s">
        <v>5</v>
      </c>
      <c r="K733" s="12" t="s">
        <v>6</v>
      </c>
      <c r="L733" s="12"/>
      <c r="M733" s="8" t="s">
        <v>7</v>
      </c>
      <c r="N733" s="8" t="s">
        <v>8</v>
      </c>
      <c r="O733" s="9" t="s">
        <v>4</v>
      </c>
      <c r="P733" s="9" t="s">
        <v>1205</v>
      </c>
    </row>
    <row r="734" spans="2:16" x14ac:dyDescent="0.25">
      <c r="B734" s="8"/>
      <c r="C734" s="8"/>
      <c r="D734" s="8"/>
      <c r="E734" s="8"/>
      <c r="F734" s="8"/>
      <c r="G734" s="8" t="s">
        <v>9</v>
      </c>
      <c r="H734" s="8" t="s">
        <v>9</v>
      </c>
      <c r="J734" s="8"/>
      <c r="K734" s="8"/>
      <c r="L734" s="8"/>
      <c r="M734" s="8"/>
      <c r="N734" s="8"/>
      <c r="O734" s="8" t="s">
        <v>9</v>
      </c>
      <c r="P734" s="8" t="s">
        <v>9</v>
      </c>
    </row>
    <row r="735" spans="2:16" x14ac:dyDescent="0.25">
      <c r="G735" s="2"/>
      <c r="H735" s="2"/>
      <c r="O735" s="2"/>
      <c r="P735" s="2"/>
    </row>
    <row r="736" spans="2:16" x14ac:dyDescent="0.25">
      <c r="B736" t="s">
        <v>306</v>
      </c>
      <c r="C736" t="s">
        <v>305</v>
      </c>
      <c r="E736" t="s">
        <v>14</v>
      </c>
      <c r="F736">
        <v>0.06</v>
      </c>
      <c r="G736" s="2">
        <v>6383</v>
      </c>
      <c r="H736" s="2">
        <v>382.98</v>
      </c>
      <c r="J736" t="s">
        <v>306</v>
      </c>
      <c r="K736" t="s">
        <v>305</v>
      </c>
      <c r="M736" t="s">
        <v>14</v>
      </c>
      <c r="N736">
        <v>0.06</v>
      </c>
      <c r="O736" s="2">
        <v>6383</v>
      </c>
      <c r="P736" s="2">
        <f>+N736*O736</f>
        <v>382.97999999999996</v>
      </c>
    </row>
    <row r="737" spans="2:19" x14ac:dyDescent="0.25">
      <c r="B737" t="s">
        <v>54</v>
      </c>
      <c r="C737" t="s">
        <v>55</v>
      </c>
      <c r="E737" t="s">
        <v>56</v>
      </c>
      <c r="F737">
        <v>0.06</v>
      </c>
      <c r="G737" s="2">
        <v>1543.99</v>
      </c>
      <c r="H737" s="2">
        <v>92.64</v>
      </c>
      <c r="J737" t="s">
        <v>54</v>
      </c>
      <c r="K737" t="s">
        <v>55</v>
      </c>
      <c r="M737" t="s">
        <v>56</v>
      </c>
      <c r="N737">
        <v>0.06</v>
      </c>
      <c r="O737" s="2">
        <v>1543.99</v>
      </c>
      <c r="P737" s="2">
        <f t="shared" ref="P737:P738" si="32">+N737*O737</f>
        <v>92.639399999999995</v>
      </c>
    </row>
    <row r="738" spans="2:19" x14ac:dyDescent="0.25">
      <c r="B738" t="s">
        <v>729</v>
      </c>
      <c r="C738" t="s">
        <v>730</v>
      </c>
      <c r="E738" t="s">
        <v>65</v>
      </c>
      <c r="F738">
        <v>1</v>
      </c>
      <c r="G738" s="2">
        <v>1130</v>
      </c>
      <c r="H738" s="2">
        <v>1130</v>
      </c>
      <c r="J738" t="s">
        <v>729</v>
      </c>
      <c r="K738" t="s">
        <v>730</v>
      </c>
      <c r="M738" t="s">
        <v>65</v>
      </c>
      <c r="N738">
        <v>1</v>
      </c>
      <c r="O738" s="2">
        <v>2800</v>
      </c>
      <c r="P738" s="2">
        <f t="shared" si="32"/>
        <v>2800</v>
      </c>
      <c r="Q738" s="51" t="s">
        <v>1309</v>
      </c>
      <c r="R738" s="50"/>
      <c r="S738" s="50"/>
    </row>
    <row r="739" spans="2:19" x14ac:dyDescent="0.25">
      <c r="B739" t="s">
        <v>315</v>
      </c>
      <c r="C739" t="s">
        <v>316</v>
      </c>
      <c r="E739" t="s">
        <v>79</v>
      </c>
      <c r="F739" s="1">
        <v>390000</v>
      </c>
      <c r="G739" s="2">
        <v>34.57</v>
      </c>
      <c r="H739" s="2"/>
      <c r="J739" t="s">
        <v>315</v>
      </c>
      <c r="K739" t="s">
        <v>316</v>
      </c>
      <c r="M739" t="s">
        <v>79</v>
      </c>
      <c r="N739" s="1">
        <v>390000</v>
      </c>
      <c r="O739" s="2">
        <v>34.57</v>
      </c>
      <c r="P739" s="2">
        <v>35</v>
      </c>
    </row>
    <row r="740" spans="2:19" x14ac:dyDescent="0.25">
      <c r="G740" s="2"/>
      <c r="H740" s="2"/>
      <c r="O740" s="2"/>
      <c r="P740" s="2"/>
    </row>
    <row r="741" spans="2:19" x14ac:dyDescent="0.25">
      <c r="B741" s="3"/>
      <c r="C741" s="3"/>
      <c r="D741" s="3"/>
      <c r="E741" s="5" t="s">
        <v>31</v>
      </c>
      <c r="F741" s="3"/>
      <c r="G741" s="4"/>
      <c r="H741" s="4">
        <v>1130</v>
      </c>
      <c r="J741" s="3"/>
      <c r="K741" s="3"/>
      <c r="L741" s="3"/>
      <c r="M741" s="5" t="s">
        <v>31</v>
      </c>
      <c r="N741" s="3"/>
      <c r="O741" s="4"/>
      <c r="P741" s="4">
        <f>+P738</f>
        <v>2800</v>
      </c>
    </row>
    <row r="742" spans="2:19" x14ac:dyDescent="0.25">
      <c r="B742" s="3"/>
      <c r="C742" s="3"/>
      <c r="D742" s="3"/>
      <c r="E742" s="5" t="s">
        <v>32</v>
      </c>
      <c r="F742" s="3"/>
      <c r="G742" s="4"/>
      <c r="H742" s="4">
        <v>382.98</v>
      </c>
      <c r="J742" s="3"/>
      <c r="K742" s="3"/>
      <c r="L742" s="3"/>
      <c r="M742" s="5" t="s">
        <v>32</v>
      </c>
      <c r="N742" s="3"/>
      <c r="O742" s="4"/>
      <c r="P742" s="4">
        <f>+P736</f>
        <v>382.97999999999996</v>
      </c>
    </row>
    <row r="743" spans="2:19" x14ac:dyDescent="0.25">
      <c r="B743" s="3"/>
      <c r="C743" s="3"/>
      <c r="D743" s="3"/>
      <c r="E743" s="5" t="s">
        <v>33</v>
      </c>
      <c r="F743" s="3"/>
      <c r="G743" s="4"/>
      <c r="H743" s="4">
        <v>92.64</v>
      </c>
      <c r="J743" s="3"/>
      <c r="K743" s="3"/>
      <c r="L743" s="3"/>
      <c r="M743" s="5" t="s">
        <v>33</v>
      </c>
      <c r="N743" s="3"/>
      <c r="O743" s="4"/>
      <c r="P743" s="4">
        <f>+P737</f>
        <v>92.639399999999995</v>
      </c>
    </row>
    <row r="744" spans="2:19" x14ac:dyDescent="0.25">
      <c r="B744" s="3"/>
      <c r="C744" s="3"/>
      <c r="D744" s="3"/>
      <c r="E744" s="5" t="s">
        <v>34</v>
      </c>
      <c r="F744" s="3"/>
      <c r="G744" s="4"/>
      <c r="H744" s="4">
        <v>34.57</v>
      </c>
      <c r="J744" s="3"/>
      <c r="K744" s="3"/>
      <c r="L744" s="3"/>
      <c r="M744" s="5" t="s">
        <v>34</v>
      </c>
      <c r="N744" s="3"/>
      <c r="O744" s="4"/>
      <c r="P744" s="4">
        <f>+P739</f>
        <v>35</v>
      </c>
    </row>
    <row r="745" spans="2:19" x14ac:dyDescent="0.25">
      <c r="G745" s="2"/>
      <c r="H745" s="2"/>
      <c r="O745" s="2"/>
      <c r="P745" s="2"/>
    </row>
    <row r="746" spans="2:19" x14ac:dyDescent="0.25">
      <c r="B746" s="3"/>
      <c r="C746" s="5"/>
      <c r="D746" s="5"/>
      <c r="E746" s="5" t="s">
        <v>35</v>
      </c>
      <c r="F746" s="3"/>
      <c r="G746" s="4"/>
      <c r="H746" s="4">
        <v>1640.19</v>
      </c>
      <c r="J746" s="3"/>
      <c r="K746" s="5"/>
      <c r="L746" s="5"/>
      <c r="M746" s="5" t="s">
        <v>35</v>
      </c>
      <c r="N746" s="3"/>
      <c r="O746" s="4"/>
      <c r="P746" s="4">
        <f>SUM(P741:P745)</f>
        <v>3310.6194</v>
      </c>
    </row>
    <row r="747" spans="2:19" x14ac:dyDescent="0.25">
      <c r="B747" s="3"/>
      <c r="C747" s="5"/>
      <c r="D747" s="5"/>
      <c r="E747" s="5" t="s">
        <v>36</v>
      </c>
      <c r="F747" s="3"/>
      <c r="G747" s="4"/>
      <c r="H747" s="4">
        <v>10497216</v>
      </c>
      <c r="J747" s="3"/>
      <c r="K747" s="5"/>
      <c r="L747" s="5"/>
      <c r="M747" s="5" t="s">
        <v>36</v>
      </c>
      <c r="N747" s="3"/>
      <c r="O747" s="4"/>
      <c r="P747" s="4">
        <v>10497216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450"/>
  <sheetViews>
    <sheetView workbookViewId="0">
      <pane xSplit="5" ySplit="2" topLeftCell="X303" activePane="bottomRight" state="frozen"/>
      <selection activeCell="P708" sqref="P708"/>
      <selection pane="topRight" activeCell="P708" sqref="P708"/>
      <selection pane="bottomLeft" activeCell="P708" sqref="P708"/>
      <selection pane="bottomRight" activeCell="P708" sqref="P708"/>
    </sheetView>
  </sheetViews>
  <sheetFormatPr baseColWidth="10" defaultRowHeight="15" x14ac:dyDescent="0.25"/>
  <cols>
    <col min="1" max="1" width="10.5703125" bestFit="1" customWidth="1"/>
    <col min="2" max="2" width="36.85546875" customWidth="1"/>
    <col min="3" max="3" width="5.28515625" customWidth="1"/>
    <col min="4" max="4" width="8.140625" bestFit="1" customWidth="1"/>
    <col min="5" max="10" width="12.7109375" customWidth="1"/>
    <col min="11" max="11" width="15.42578125" customWidth="1"/>
    <col min="12" max="12" width="12.7109375" customWidth="1"/>
    <col min="13" max="14" width="14" customWidth="1"/>
    <col min="15" max="15" width="12.7109375" customWidth="1"/>
    <col min="19" max="19" width="13.5703125" bestFit="1" customWidth="1"/>
    <col min="22" max="22" width="14.42578125" customWidth="1"/>
    <col min="23" max="23" width="15.5703125" customWidth="1"/>
    <col min="24" max="24" width="3.140625" style="32" customWidth="1"/>
    <col min="26" max="26" width="15.140625" bestFit="1" customWidth="1"/>
    <col min="27" max="31" width="11.5703125" bestFit="1" customWidth="1"/>
    <col min="32" max="32" width="13.140625" bestFit="1" customWidth="1"/>
    <col min="33" max="34" width="11.5703125" bestFit="1" customWidth="1"/>
    <col min="35" max="35" width="13.140625" bestFit="1" customWidth="1"/>
    <col min="36" max="38" width="11.5703125" bestFit="1" customWidth="1"/>
    <col min="39" max="39" width="13.140625" bestFit="1" customWidth="1"/>
    <col min="40" max="43" width="11.5703125" bestFit="1" customWidth="1"/>
  </cols>
  <sheetData>
    <row r="1" spans="1:43" x14ac:dyDescent="0.25">
      <c r="Y1" t="s">
        <v>1314</v>
      </c>
      <c r="Z1" s="19" t="e">
        <f t="shared" ref="Z1:AQ1" si="0">SUBTOTAL(9,Z3:Z445)</f>
        <v>#REF!</v>
      </c>
      <c r="AA1" s="19">
        <f t="shared" si="0"/>
        <v>-1057263.9756293211</v>
      </c>
      <c r="AB1" s="19">
        <f t="shared" si="0"/>
        <v>-2114527.9512586421</v>
      </c>
      <c r="AC1" s="19">
        <f t="shared" si="0"/>
        <v>-1762106.6260488688</v>
      </c>
      <c r="AD1" s="19">
        <f t="shared" si="0"/>
        <v>-648455.23838598363</v>
      </c>
      <c r="AE1" s="19">
        <f t="shared" si="0"/>
        <v>-6153276.3381626494</v>
      </c>
      <c r="AF1" s="19">
        <f t="shared" si="0"/>
        <v>-39532319.390007891</v>
      </c>
      <c r="AG1" s="19" t="e">
        <f t="shared" si="0"/>
        <v>#REF!</v>
      </c>
      <c r="AH1" s="19">
        <f t="shared" si="0"/>
        <v>-74619.602510244207</v>
      </c>
      <c r="AI1" s="19">
        <f t="shared" si="0"/>
        <v>-13350150.6186968</v>
      </c>
      <c r="AJ1" s="19">
        <f t="shared" si="0"/>
        <v>-1654547.8923694217</v>
      </c>
      <c r="AK1" s="19">
        <f t="shared" si="0"/>
        <v>-52726968.655442826</v>
      </c>
      <c r="AL1" s="19">
        <f t="shared" si="0"/>
        <v>-29520059.799141295</v>
      </c>
      <c r="AM1" s="19">
        <f t="shared" si="0"/>
        <v>-9545680.9793448392</v>
      </c>
      <c r="AN1" s="19">
        <f t="shared" si="0"/>
        <v>-1972302.4624029312</v>
      </c>
      <c r="AO1" s="19">
        <f t="shared" si="0"/>
        <v>-2216600.7123153135</v>
      </c>
      <c r="AP1" s="19">
        <f t="shared" si="0"/>
        <v>257587696.6910907</v>
      </c>
      <c r="AQ1" s="19">
        <f t="shared" si="0"/>
        <v>-3532397.2968695653</v>
      </c>
    </row>
    <row r="2" spans="1:43" ht="32.25" customHeight="1" x14ac:dyDescent="0.25">
      <c r="A2" s="22" t="s">
        <v>1217</v>
      </c>
      <c r="B2" s="22" t="s">
        <v>1208</v>
      </c>
      <c r="C2" s="22"/>
      <c r="D2" s="22" t="s">
        <v>1232</v>
      </c>
      <c r="E2" s="23" t="s">
        <v>1224</v>
      </c>
      <c r="F2" s="20" t="s">
        <v>1223</v>
      </c>
      <c r="G2" s="20" t="s">
        <v>1211</v>
      </c>
      <c r="H2" s="20" t="s">
        <v>1212</v>
      </c>
      <c r="I2" s="20" t="s">
        <v>1213</v>
      </c>
      <c r="J2" s="20" t="s">
        <v>1214</v>
      </c>
      <c r="K2" s="20" t="s">
        <v>1215</v>
      </c>
      <c r="L2" s="20" t="s">
        <v>1225</v>
      </c>
      <c r="M2" s="20" t="s">
        <v>1227</v>
      </c>
      <c r="N2" s="20" t="s">
        <v>1240</v>
      </c>
      <c r="O2" s="20" t="s">
        <v>1228</v>
      </c>
      <c r="P2" s="20" t="s">
        <v>1229</v>
      </c>
      <c r="Q2" s="20" t="s">
        <v>1234</v>
      </c>
      <c r="R2" s="20" t="s">
        <v>1242</v>
      </c>
      <c r="S2" s="20" t="s">
        <v>1233</v>
      </c>
      <c r="T2" s="20" t="s">
        <v>1235</v>
      </c>
      <c r="U2" s="20" t="s">
        <v>1238</v>
      </c>
      <c r="V2" s="20" t="s">
        <v>1239</v>
      </c>
      <c r="W2" s="20" t="s">
        <v>1241</v>
      </c>
      <c r="Y2" s="20" t="s">
        <v>1311</v>
      </c>
      <c r="Z2" s="20" t="s">
        <v>1312</v>
      </c>
      <c r="AA2" s="20" t="s">
        <v>1211</v>
      </c>
      <c r="AB2" s="20" t="s">
        <v>1212</v>
      </c>
      <c r="AC2" s="20" t="s">
        <v>1213</v>
      </c>
      <c r="AD2" s="20" t="s">
        <v>1214</v>
      </c>
      <c r="AE2" s="20" t="s">
        <v>1215</v>
      </c>
      <c r="AF2" s="20" t="s">
        <v>1225</v>
      </c>
      <c r="AG2" s="20" t="s">
        <v>1227</v>
      </c>
      <c r="AH2" s="20" t="s">
        <v>1240</v>
      </c>
      <c r="AI2" s="20" t="s">
        <v>1228</v>
      </c>
      <c r="AJ2" s="20" t="s">
        <v>1229</v>
      </c>
      <c r="AK2" s="20" t="s">
        <v>1234</v>
      </c>
      <c r="AL2" s="20" t="s">
        <v>1242</v>
      </c>
      <c r="AM2" s="20" t="s">
        <v>1233</v>
      </c>
      <c r="AN2" s="20" t="s">
        <v>1235</v>
      </c>
      <c r="AO2" s="20" t="s">
        <v>1238</v>
      </c>
      <c r="AP2" s="20" t="s">
        <v>1239</v>
      </c>
      <c r="AQ2" s="20" t="s">
        <v>1241</v>
      </c>
    </row>
    <row r="3" spans="1:43" ht="15" customHeight="1" x14ac:dyDescent="0.25">
      <c r="A3" s="22" t="s">
        <v>1247</v>
      </c>
      <c r="B3" s="22" t="s">
        <v>1248</v>
      </c>
      <c r="C3" s="22"/>
      <c r="D3" s="22">
        <v>0</v>
      </c>
      <c r="E3" s="23">
        <v>0</v>
      </c>
      <c r="F3" s="20">
        <v>0</v>
      </c>
      <c r="G3">
        <v>150</v>
      </c>
      <c r="H3">
        <v>300</v>
      </c>
      <c r="I3">
        <v>250</v>
      </c>
      <c r="J3">
        <v>92</v>
      </c>
      <c r="K3">
        <v>873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</row>
    <row r="4" spans="1:43" ht="15" customHeight="1" x14ac:dyDescent="0.25">
      <c r="A4" s="2" t="s">
        <v>1222</v>
      </c>
      <c r="B4" t="s">
        <v>2</v>
      </c>
      <c r="C4" t="s">
        <v>1313</v>
      </c>
      <c r="D4">
        <v>3.7999999999999999E-2</v>
      </c>
      <c r="E4" s="2">
        <f>SUM(G4:AA4)</f>
        <v>5325.4520000000002</v>
      </c>
      <c r="F4" s="19">
        <f>D4*PU!F14</f>
        <v>197.94200000000001</v>
      </c>
      <c r="G4" s="19">
        <f>$D$4*G3</f>
        <v>5.7</v>
      </c>
      <c r="H4" s="19">
        <f>$D$4*H3</f>
        <v>11.4</v>
      </c>
      <c r="I4" s="19">
        <f>$D$4*I3</f>
        <v>9.5</v>
      </c>
      <c r="J4" s="19">
        <f>$D$4*J3</f>
        <v>3.496</v>
      </c>
      <c r="K4" s="19">
        <f>$D$4*K3</f>
        <v>33.173999999999999</v>
      </c>
      <c r="L4" s="19">
        <f>F4-SUM(G4:K4)</f>
        <v>134.67200000000003</v>
      </c>
      <c r="M4" s="21">
        <v>0</v>
      </c>
      <c r="N4" s="21">
        <v>0</v>
      </c>
      <c r="O4" s="2">
        <f>+PU!G15+PU!G16+PU!G19+PU!G21</f>
        <v>3627.51</v>
      </c>
      <c r="P4" s="2">
        <f>+PU!G17+PU!G20</f>
        <v>1500</v>
      </c>
      <c r="Q4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Z4" s="21">
        <f>SUM(AA4:AQ4)</f>
        <v>0</v>
      </c>
      <c r="AA4" s="21">
        <f>+$Y4*G4</f>
        <v>0</v>
      </c>
      <c r="AB4" s="21">
        <f t="shared" ref="AB4:AQ4" si="1">+$Y4*H4</f>
        <v>0</v>
      </c>
      <c r="AC4" s="21">
        <f t="shared" si="1"/>
        <v>0</v>
      </c>
      <c r="AD4" s="21">
        <f t="shared" si="1"/>
        <v>0</v>
      </c>
      <c r="AE4" s="21">
        <f t="shared" si="1"/>
        <v>0</v>
      </c>
      <c r="AF4" s="21">
        <f t="shared" si="1"/>
        <v>0</v>
      </c>
      <c r="AG4" s="21">
        <f t="shared" si="1"/>
        <v>0</v>
      </c>
      <c r="AH4" s="21">
        <f t="shared" si="1"/>
        <v>0</v>
      </c>
      <c r="AI4" s="21">
        <f t="shared" si="1"/>
        <v>0</v>
      </c>
      <c r="AJ4" s="21">
        <f t="shared" si="1"/>
        <v>0</v>
      </c>
      <c r="AK4" s="21">
        <f t="shared" si="1"/>
        <v>0</v>
      </c>
      <c r="AL4" s="21">
        <f t="shared" si="1"/>
        <v>0</v>
      </c>
      <c r="AM4" s="21">
        <f t="shared" si="1"/>
        <v>0</v>
      </c>
      <c r="AN4" s="21">
        <f t="shared" si="1"/>
        <v>0</v>
      </c>
      <c r="AO4" s="21">
        <f t="shared" si="1"/>
        <v>0</v>
      </c>
      <c r="AP4" s="21">
        <f t="shared" si="1"/>
        <v>0</v>
      </c>
      <c r="AQ4" s="21">
        <f t="shared" si="1"/>
        <v>0</v>
      </c>
    </row>
    <row r="5" spans="1:43" x14ac:dyDescent="0.25">
      <c r="A5" s="2" t="s">
        <v>1231</v>
      </c>
      <c r="B5" t="s">
        <v>1230</v>
      </c>
      <c r="C5" t="s">
        <v>1313</v>
      </c>
      <c r="D5">
        <v>0.72</v>
      </c>
      <c r="E5" s="2">
        <f t="shared" ref="E5:E14" si="2">SUM(G5:AA5)</f>
        <v>12080.43</v>
      </c>
      <c r="F5" s="19">
        <f>D5*PU!F38</f>
        <v>3750.48</v>
      </c>
      <c r="G5">
        <f>$D$5*G3</f>
        <v>108</v>
      </c>
      <c r="H5">
        <f>$D$5*H3</f>
        <v>216</v>
      </c>
      <c r="I5">
        <f>$D$5*I3</f>
        <v>180</v>
      </c>
      <c r="J5">
        <f>$D$5*J3</f>
        <v>66.239999999999995</v>
      </c>
      <c r="K5">
        <f>$D$5*K3</f>
        <v>628.55999999999995</v>
      </c>
      <c r="L5" s="19">
        <f>F5-(SUM(G5:K5))</f>
        <v>2551.6800000000003</v>
      </c>
      <c r="M5" s="21">
        <v>0</v>
      </c>
      <c r="N5" s="21">
        <v>0</v>
      </c>
      <c r="O5" s="2">
        <f>+PU!G39+PU!G40</f>
        <v>1307.3600000000001</v>
      </c>
      <c r="P5" s="2">
        <f>+PU!G41</f>
        <v>1080</v>
      </c>
      <c r="Q5" s="2">
        <f>+PU!G42</f>
        <v>5942.59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Z5" s="21">
        <f t="shared" ref="Z5:Z68" si="3">SUM(AA5:AQ5)</f>
        <v>0</v>
      </c>
      <c r="AA5" s="21">
        <f t="shared" ref="AA5:AA68" si="4">+$Y5*G5</f>
        <v>0</v>
      </c>
      <c r="AB5" s="21">
        <f t="shared" ref="AB5:AB68" si="5">+$Y5*H5</f>
        <v>0</v>
      </c>
      <c r="AC5" s="21">
        <f t="shared" ref="AC5:AC68" si="6">+$Y5*I5</f>
        <v>0</v>
      </c>
      <c r="AD5" s="21">
        <f t="shared" ref="AD5:AD68" si="7">+$Y5*J5</f>
        <v>0</v>
      </c>
      <c r="AE5" s="21">
        <f t="shared" ref="AE5:AE68" si="8">+$Y5*K5</f>
        <v>0</v>
      </c>
      <c r="AF5" s="21">
        <f t="shared" ref="AF5:AF68" si="9">+$Y5*L5</f>
        <v>0</v>
      </c>
      <c r="AG5" s="21">
        <f t="shared" ref="AG5:AG68" si="10">+$Y5*M5</f>
        <v>0</v>
      </c>
      <c r="AH5" s="21">
        <f t="shared" ref="AH5:AH68" si="11">+$Y5*N5</f>
        <v>0</v>
      </c>
      <c r="AI5" s="21">
        <f t="shared" ref="AI5:AI68" si="12">+$Y5*O5</f>
        <v>0</v>
      </c>
      <c r="AJ5" s="21">
        <f t="shared" ref="AJ5:AJ68" si="13">+$Y5*P5</f>
        <v>0</v>
      </c>
      <c r="AK5" s="21">
        <f t="shared" ref="AK5:AK68" si="14">+$Y5*Q5</f>
        <v>0</v>
      </c>
      <c r="AL5" s="21">
        <f t="shared" ref="AL5:AL68" si="15">+$Y5*R5</f>
        <v>0</v>
      </c>
      <c r="AM5" s="21">
        <f t="shared" ref="AM5:AM68" si="16">+$Y5*S5</f>
        <v>0</v>
      </c>
      <c r="AN5" s="21">
        <f t="shared" ref="AN5:AN68" si="17">+$Y5*T5</f>
        <v>0</v>
      </c>
      <c r="AO5" s="21">
        <f t="shared" ref="AO5:AO68" si="18">+$Y5*U5</f>
        <v>0</v>
      </c>
      <c r="AP5" s="21">
        <f t="shared" ref="AP5:AP68" si="19">+$Y5*V5</f>
        <v>0</v>
      </c>
      <c r="AQ5" s="21">
        <f t="shared" ref="AQ5:AQ68" si="20">+$Y5*W5</f>
        <v>0</v>
      </c>
    </row>
    <row r="6" spans="1:43" x14ac:dyDescent="0.25">
      <c r="A6" s="2" t="s">
        <v>45</v>
      </c>
      <c r="B6" t="s">
        <v>46</v>
      </c>
      <c r="C6" t="s">
        <v>1313</v>
      </c>
      <c r="D6">
        <v>2</v>
      </c>
      <c r="E6" s="2">
        <f t="shared" si="2"/>
        <v>6257865.25</v>
      </c>
      <c r="F6" s="19">
        <f>+D6*PU!F58</f>
        <v>10836</v>
      </c>
      <c r="G6">
        <f>$D$6*G3</f>
        <v>300</v>
      </c>
      <c r="H6">
        <f>$D$6*H3</f>
        <v>600</v>
      </c>
      <c r="I6">
        <f>$D$6*I3</f>
        <v>500</v>
      </c>
      <c r="J6">
        <f>$D$6*J3</f>
        <v>184</v>
      </c>
      <c r="K6">
        <f>$D$6*K3</f>
        <v>1746</v>
      </c>
      <c r="L6" s="19">
        <f>F6-(SUM(G6:K6))</f>
        <v>7506</v>
      </c>
      <c r="M6" s="21">
        <v>0</v>
      </c>
      <c r="N6" s="21">
        <v>0</v>
      </c>
      <c r="O6" s="2">
        <f>+PU!G59</f>
        <v>3087.98</v>
      </c>
      <c r="P6">
        <v>0</v>
      </c>
      <c r="Q6">
        <v>0</v>
      </c>
      <c r="R6" s="21">
        <v>0</v>
      </c>
      <c r="S6" s="2">
        <f>SUM(PU!G60:G66)</f>
        <v>5905.81</v>
      </c>
      <c r="T6" s="2">
        <f>+PU!G67</f>
        <v>660.46</v>
      </c>
      <c r="U6" s="21">
        <v>0</v>
      </c>
      <c r="V6" s="21">
        <v>0</v>
      </c>
      <c r="W6" s="21">
        <v>0</v>
      </c>
      <c r="Y6" s="21">
        <v>300</v>
      </c>
      <c r="Z6" s="60">
        <f t="shared" si="3"/>
        <v>6147075</v>
      </c>
      <c r="AA6" s="21">
        <f t="shared" si="4"/>
        <v>90000</v>
      </c>
      <c r="AB6" s="21">
        <f t="shared" si="5"/>
        <v>180000</v>
      </c>
      <c r="AC6" s="21">
        <f t="shared" si="6"/>
        <v>150000</v>
      </c>
      <c r="AD6" s="21">
        <f t="shared" si="7"/>
        <v>55200</v>
      </c>
      <c r="AE6" s="21">
        <f t="shared" si="8"/>
        <v>523800</v>
      </c>
      <c r="AF6" s="21">
        <f t="shared" si="9"/>
        <v>2251800</v>
      </c>
      <c r="AG6" s="21">
        <f t="shared" si="10"/>
        <v>0</v>
      </c>
      <c r="AH6" s="21">
        <f t="shared" si="11"/>
        <v>0</v>
      </c>
      <c r="AI6" s="21">
        <f t="shared" si="12"/>
        <v>926394</v>
      </c>
      <c r="AJ6" s="21">
        <f t="shared" si="13"/>
        <v>0</v>
      </c>
      <c r="AK6" s="21">
        <f t="shared" si="14"/>
        <v>0</v>
      </c>
      <c r="AL6" s="21">
        <f t="shared" si="15"/>
        <v>0</v>
      </c>
      <c r="AM6" s="21">
        <f t="shared" si="16"/>
        <v>1771743.0000000002</v>
      </c>
      <c r="AN6" s="21">
        <f t="shared" si="17"/>
        <v>198138</v>
      </c>
      <c r="AO6" s="21">
        <f t="shared" si="18"/>
        <v>0</v>
      </c>
      <c r="AP6" s="21">
        <f t="shared" si="19"/>
        <v>0</v>
      </c>
      <c r="AQ6" s="21">
        <f t="shared" si="20"/>
        <v>0</v>
      </c>
    </row>
    <row r="7" spans="1:43" x14ac:dyDescent="0.25">
      <c r="A7" s="2" t="s">
        <v>77</v>
      </c>
      <c r="B7" t="s">
        <v>78</v>
      </c>
      <c r="C7" t="s">
        <v>1313</v>
      </c>
      <c r="D7">
        <f>+PU!E84</f>
        <v>30</v>
      </c>
      <c r="E7" s="2">
        <f t="shared" si="2"/>
        <v>1231831.1000000001</v>
      </c>
      <c r="F7" s="19">
        <f>+D7*PU!F84</f>
        <v>162540</v>
      </c>
      <c r="G7">
        <f>$D$7*G3</f>
        <v>4500</v>
      </c>
      <c r="H7">
        <f>$D$7*H3</f>
        <v>9000</v>
      </c>
      <c r="I7">
        <f>$D$7*I3</f>
        <v>7500</v>
      </c>
      <c r="J7">
        <f>$D$7*J3</f>
        <v>2760</v>
      </c>
      <c r="K7">
        <f>$D$7*K3</f>
        <v>26190</v>
      </c>
      <c r="L7" s="19">
        <f>F7-(SUM(G7:K7))</f>
        <v>112590</v>
      </c>
      <c r="M7" s="21">
        <v>0</v>
      </c>
      <c r="N7" s="21">
        <v>0</v>
      </c>
      <c r="O7" s="21">
        <f>+PU!G85</f>
        <v>46319.7</v>
      </c>
      <c r="P7" s="21"/>
      <c r="Q7" s="21"/>
      <c r="R7" s="21">
        <v>0</v>
      </c>
      <c r="S7" s="21">
        <f>+PU!G86</f>
        <v>150000</v>
      </c>
      <c r="T7" s="21">
        <f>+PU!G87</f>
        <v>48750</v>
      </c>
      <c r="U7" s="21">
        <v>0</v>
      </c>
      <c r="V7" s="21">
        <v>0</v>
      </c>
      <c r="W7" s="21">
        <v>0</v>
      </c>
      <c r="Y7" s="21">
        <v>2</v>
      </c>
      <c r="Z7" s="60">
        <f t="shared" si="3"/>
        <v>815219.4</v>
      </c>
      <c r="AA7" s="21">
        <f t="shared" si="4"/>
        <v>9000</v>
      </c>
      <c r="AB7" s="21">
        <f t="shared" si="5"/>
        <v>18000</v>
      </c>
      <c r="AC7" s="21">
        <f t="shared" si="6"/>
        <v>15000</v>
      </c>
      <c r="AD7" s="21">
        <f t="shared" si="7"/>
        <v>5520</v>
      </c>
      <c r="AE7" s="21">
        <f t="shared" si="8"/>
        <v>52380</v>
      </c>
      <c r="AF7" s="21">
        <f t="shared" si="9"/>
        <v>225180</v>
      </c>
      <c r="AG7" s="21">
        <f t="shared" si="10"/>
        <v>0</v>
      </c>
      <c r="AH7" s="21">
        <f t="shared" si="11"/>
        <v>0</v>
      </c>
      <c r="AI7" s="21">
        <f t="shared" si="12"/>
        <v>92639.4</v>
      </c>
      <c r="AJ7" s="21">
        <f t="shared" si="13"/>
        <v>0</v>
      </c>
      <c r="AK7" s="21">
        <f t="shared" si="14"/>
        <v>0</v>
      </c>
      <c r="AL7" s="21">
        <f t="shared" si="15"/>
        <v>0</v>
      </c>
      <c r="AM7" s="21">
        <f t="shared" si="16"/>
        <v>300000</v>
      </c>
      <c r="AN7" s="21">
        <f t="shared" si="17"/>
        <v>97500</v>
      </c>
      <c r="AO7" s="21">
        <f t="shared" si="18"/>
        <v>0</v>
      </c>
      <c r="AP7" s="21">
        <f t="shared" si="19"/>
        <v>0</v>
      </c>
      <c r="AQ7" s="21">
        <f t="shared" si="20"/>
        <v>0</v>
      </c>
    </row>
    <row r="8" spans="1:43" x14ac:dyDescent="0.25">
      <c r="A8" s="2" t="s">
        <v>1236</v>
      </c>
      <c r="B8" t="s">
        <v>87</v>
      </c>
      <c r="C8" t="s">
        <v>1313</v>
      </c>
      <c r="D8">
        <f>+PU!E104</f>
        <v>0.27</v>
      </c>
      <c r="E8" s="2">
        <f t="shared" si="2"/>
        <v>4131.3600000000006</v>
      </c>
      <c r="F8" s="19">
        <f>+D8*PU!F104</f>
        <v>1406.43</v>
      </c>
      <c r="G8">
        <f>$D$8*G3</f>
        <v>40.5</v>
      </c>
      <c r="H8">
        <f>$D$8*H3</f>
        <v>81</v>
      </c>
      <c r="I8">
        <f>$D$8*I3</f>
        <v>67.5</v>
      </c>
      <c r="J8">
        <f>$D$8*J3</f>
        <v>24.840000000000003</v>
      </c>
      <c r="K8">
        <f>$D$8*K3</f>
        <v>235.71</v>
      </c>
      <c r="L8" s="19">
        <f>F8-(SUM(G8:K8))</f>
        <v>956.88000000000011</v>
      </c>
      <c r="M8" s="21">
        <v>0</v>
      </c>
      <c r="N8" s="21">
        <v>0</v>
      </c>
      <c r="O8" s="21">
        <f>+PU!G105+PU!G106+PU!G107</f>
        <v>1239.54</v>
      </c>
      <c r="P8" s="21">
        <f>+PU!G108</f>
        <v>324</v>
      </c>
      <c r="Q8" s="21">
        <f>+PU!G109</f>
        <v>891.39</v>
      </c>
      <c r="R8" s="21">
        <v>0</v>
      </c>
      <c r="S8" s="21">
        <v>0</v>
      </c>
      <c r="T8" s="21">
        <v>0</v>
      </c>
      <c r="U8" s="2">
        <f>+PU!G110</f>
        <v>270</v>
      </c>
      <c r="V8" s="21">
        <v>0</v>
      </c>
      <c r="W8" s="21">
        <v>0</v>
      </c>
      <c r="Z8" s="21">
        <f t="shared" si="3"/>
        <v>0</v>
      </c>
      <c r="AA8" s="21">
        <f t="shared" si="4"/>
        <v>0</v>
      </c>
      <c r="AB8" s="21">
        <f t="shared" si="5"/>
        <v>0</v>
      </c>
      <c r="AC8" s="21">
        <f t="shared" si="6"/>
        <v>0</v>
      </c>
      <c r="AD8" s="21">
        <f t="shared" si="7"/>
        <v>0</v>
      </c>
      <c r="AE8" s="21">
        <f t="shared" si="8"/>
        <v>0</v>
      </c>
      <c r="AF8" s="21">
        <f t="shared" si="9"/>
        <v>0</v>
      </c>
      <c r="AG8" s="21">
        <f t="shared" si="10"/>
        <v>0</v>
      </c>
      <c r="AH8" s="21">
        <f t="shared" si="11"/>
        <v>0</v>
      </c>
      <c r="AI8" s="21">
        <f t="shared" si="12"/>
        <v>0</v>
      </c>
      <c r="AJ8" s="21">
        <f t="shared" si="13"/>
        <v>0</v>
      </c>
      <c r="AK8" s="21">
        <f t="shared" si="14"/>
        <v>0</v>
      </c>
      <c r="AL8" s="21">
        <f t="shared" si="15"/>
        <v>0</v>
      </c>
      <c r="AM8" s="21">
        <f t="shared" si="16"/>
        <v>0</v>
      </c>
      <c r="AN8" s="21">
        <f t="shared" si="17"/>
        <v>0</v>
      </c>
      <c r="AO8" s="21">
        <f t="shared" si="18"/>
        <v>0</v>
      </c>
      <c r="AP8" s="21">
        <f t="shared" si="19"/>
        <v>0</v>
      </c>
      <c r="AQ8" s="21">
        <f t="shared" si="20"/>
        <v>0</v>
      </c>
    </row>
    <row r="9" spans="1:43" x14ac:dyDescent="0.25">
      <c r="A9" s="2" t="s">
        <v>1237</v>
      </c>
      <c r="B9" t="s">
        <v>97</v>
      </c>
      <c r="C9" t="s">
        <v>1313</v>
      </c>
      <c r="E9" s="19">
        <f t="shared" si="2"/>
        <v>0</v>
      </c>
      <c r="F9" s="19">
        <f>+D9*PU!F146</f>
        <v>0</v>
      </c>
      <c r="G9" s="19">
        <f>$D$9*G$3</f>
        <v>0</v>
      </c>
      <c r="H9" s="19">
        <f>$D$9*H$3</f>
        <v>0</v>
      </c>
      <c r="I9" s="19">
        <f>$D$9*I$3</f>
        <v>0</v>
      </c>
      <c r="J9" s="19">
        <f>$D$9*J$3</f>
        <v>0</v>
      </c>
      <c r="K9" s="19">
        <f>$D$9*K$3</f>
        <v>0</v>
      </c>
      <c r="L9" s="19">
        <f t="shared" ref="L9:L76" si="21">F9-(SUM(G9:K9))</f>
        <v>0</v>
      </c>
      <c r="M9" s="19">
        <f t="shared" ref="M9" si="22">G9-(SUM(H9:L9))</f>
        <v>0</v>
      </c>
      <c r="N9" s="19">
        <f t="shared" ref="N9" si="23">H9-(SUM(I9:M9))</f>
        <v>0</v>
      </c>
      <c r="O9" s="19">
        <f t="shared" ref="O9" si="24">I9-(SUM(J9:N9))</f>
        <v>0</v>
      </c>
      <c r="P9" s="19">
        <f t="shared" ref="P9" si="25">J9-(SUM(K9:O9))</f>
        <v>0</v>
      </c>
      <c r="Q9" s="19">
        <f t="shared" ref="Q9" si="26">K9-(SUM(L9:P9))</f>
        <v>0</v>
      </c>
      <c r="R9" s="21">
        <v>0</v>
      </c>
      <c r="S9" s="19">
        <f t="shared" ref="S9" si="27">L9-(SUM(M9:Q9))</f>
        <v>0</v>
      </c>
      <c r="T9" s="19">
        <f t="shared" ref="T9" si="28">M9-(SUM(N9:S9))</f>
        <v>0</v>
      </c>
      <c r="U9" s="19">
        <f t="shared" ref="U9" si="29">N9-(SUM(O9:T9))</f>
        <v>0</v>
      </c>
      <c r="V9" s="19">
        <f t="shared" ref="V9" si="30">O9-(SUM(P9:U9))</f>
        <v>0</v>
      </c>
      <c r="W9" s="19">
        <f t="shared" ref="W9" si="31">P9-(SUM(Q9:V9))</f>
        <v>0</v>
      </c>
      <c r="Z9" s="21">
        <f t="shared" si="3"/>
        <v>0</v>
      </c>
      <c r="AA9" s="21">
        <f t="shared" si="4"/>
        <v>0</v>
      </c>
      <c r="AB9" s="21">
        <f t="shared" si="5"/>
        <v>0</v>
      </c>
      <c r="AC9" s="21">
        <f t="shared" si="6"/>
        <v>0</v>
      </c>
      <c r="AD9" s="21">
        <f t="shared" si="7"/>
        <v>0</v>
      </c>
      <c r="AE9" s="21">
        <f t="shared" si="8"/>
        <v>0</v>
      </c>
      <c r="AF9" s="21">
        <f t="shared" si="9"/>
        <v>0</v>
      </c>
      <c r="AG9" s="21">
        <f t="shared" si="10"/>
        <v>0</v>
      </c>
      <c r="AH9" s="21">
        <f t="shared" si="11"/>
        <v>0</v>
      </c>
      <c r="AI9" s="21">
        <f t="shared" si="12"/>
        <v>0</v>
      </c>
      <c r="AJ9" s="21">
        <f t="shared" si="13"/>
        <v>0</v>
      </c>
      <c r="AK9" s="21">
        <f t="shared" si="14"/>
        <v>0</v>
      </c>
      <c r="AL9" s="21">
        <f t="shared" si="15"/>
        <v>0</v>
      </c>
      <c r="AM9" s="21">
        <f t="shared" si="16"/>
        <v>0</v>
      </c>
      <c r="AN9" s="21">
        <f t="shared" si="17"/>
        <v>0</v>
      </c>
      <c r="AO9" s="21">
        <f t="shared" si="18"/>
        <v>0</v>
      </c>
      <c r="AP9" s="21">
        <f t="shared" si="19"/>
        <v>0</v>
      </c>
      <c r="AQ9" s="21">
        <f t="shared" si="20"/>
        <v>0</v>
      </c>
    </row>
    <row r="10" spans="1:43" x14ac:dyDescent="0.25">
      <c r="A10" s="2" t="s">
        <v>101</v>
      </c>
      <c r="B10" t="s">
        <v>102</v>
      </c>
      <c r="D10">
        <f>+PU!E146</f>
        <v>120</v>
      </c>
      <c r="E10" s="2">
        <f>SUM(G10:W10)</f>
        <v>2372734.7999999998</v>
      </c>
      <c r="F10" s="19">
        <f>+D10*PU!F146</f>
        <v>650160</v>
      </c>
      <c r="G10" s="19">
        <f t="shared" ref="G10:K19" si="32">$D10*G$3</f>
        <v>18000</v>
      </c>
      <c r="H10" s="19">
        <f t="shared" si="32"/>
        <v>36000</v>
      </c>
      <c r="I10" s="19">
        <f t="shared" si="32"/>
        <v>30000</v>
      </c>
      <c r="J10" s="19">
        <f t="shared" si="32"/>
        <v>11040</v>
      </c>
      <c r="K10" s="19">
        <f t="shared" si="32"/>
        <v>104760</v>
      </c>
      <c r="L10" s="19">
        <f t="shared" si="21"/>
        <v>450360</v>
      </c>
      <c r="M10" s="21">
        <v>0</v>
      </c>
      <c r="N10" s="21">
        <v>0</v>
      </c>
      <c r="O10" s="21">
        <f>+PU!G147</f>
        <v>185278.8</v>
      </c>
      <c r="P10" s="21">
        <v>0</v>
      </c>
      <c r="Q10" s="21">
        <v>0</v>
      </c>
      <c r="R10" s="21">
        <v>0</v>
      </c>
      <c r="S10" s="21">
        <v>0</v>
      </c>
      <c r="T10" s="21">
        <f>+PU!G149</f>
        <v>390000</v>
      </c>
      <c r="U10" s="21">
        <v>0</v>
      </c>
      <c r="V10" s="2">
        <f>+PU!G148</f>
        <v>1147296</v>
      </c>
      <c r="W10" s="21">
        <v>0</v>
      </c>
      <c r="Z10" s="21">
        <f t="shared" si="3"/>
        <v>0</v>
      </c>
      <c r="AA10" s="21">
        <f t="shared" si="4"/>
        <v>0</v>
      </c>
      <c r="AB10" s="21">
        <f t="shared" si="5"/>
        <v>0</v>
      </c>
      <c r="AC10" s="21">
        <f t="shared" si="6"/>
        <v>0</v>
      </c>
      <c r="AD10" s="21">
        <f t="shared" si="7"/>
        <v>0</v>
      </c>
      <c r="AE10" s="21">
        <f t="shared" si="8"/>
        <v>0</v>
      </c>
      <c r="AF10" s="21">
        <f t="shared" si="9"/>
        <v>0</v>
      </c>
      <c r="AG10" s="21">
        <f t="shared" si="10"/>
        <v>0</v>
      </c>
      <c r="AH10" s="21">
        <f t="shared" si="11"/>
        <v>0</v>
      </c>
      <c r="AI10" s="21">
        <f t="shared" si="12"/>
        <v>0</v>
      </c>
      <c r="AJ10" s="21">
        <f t="shared" si="13"/>
        <v>0</v>
      </c>
      <c r="AK10" s="21">
        <f t="shared" si="14"/>
        <v>0</v>
      </c>
      <c r="AL10" s="21">
        <f t="shared" si="15"/>
        <v>0</v>
      </c>
      <c r="AM10" s="21">
        <f t="shared" si="16"/>
        <v>0</v>
      </c>
      <c r="AN10" s="21">
        <f t="shared" si="17"/>
        <v>0</v>
      </c>
      <c r="AO10" s="21">
        <f t="shared" si="18"/>
        <v>0</v>
      </c>
      <c r="AP10" s="21">
        <f t="shared" si="19"/>
        <v>0</v>
      </c>
      <c r="AQ10" s="21">
        <f t="shared" si="20"/>
        <v>0</v>
      </c>
    </row>
    <row r="11" spans="1:43" x14ac:dyDescent="0.25">
      <c r="A11" s="2" t="s">
        <v>107</v>
      </c>
      <c r="B11" t="s">
        <v>108</v>
      </c>
      <c r="D11">
        <f>+PU!E165</f>
        <v>0.63</v>
      </c>
      <c r="E11" s="2">
        <f>SUBTOTAL(9,G11:W11)</f>
        <v>9187.25</v>
      </c>
      <c r="F11" s="19">
        <f>+D11*PU!F165</f>
        <v>3413.34</v>
      </c>
      <c r="G11" s="19">
        <f t="shared" si="32"/>
        <v>94.5</v>
      </c>
      <c r="H11" s="19">
        <f t="shared" si="32"/>
        <v>189</v>
      </c>
      <c r="I11" s="19">
        <f t="shared" si="32"/>
        <v>157.5</v>
      </c>
      <c r="J11" s="19">
        <f t="shared" si="32"/>
        <v>57.96</v>
      </c>
      <c r="K11" s="19">
        <f t="shared" si="32"/>
        <v>549.99</v>
      </c>
      <c r="L11" s="19">
        <f t="shared" si="21"/>
        <v>2364.3900000000003</v>
      </c>
      <c r="M11" s="21">
        <v>0</v>
      </c>
      <c r="N11" s="21">
        <v>0</v>
      </c>
      <c r="O11" s="21">
        <f>+PU!G166</f>
        <v>972.71</v>
      </c>
      <c r="P11" s="21">
        <v>0</v>
      </c>
      <c r="Q11" s="21">
        <v>0</v>
      </c>
      <c r="R11" s="21">
        <v>0</v>
      </c>
      <c r="S11" s="21">
        <f>+PU!G167+PU!G168+PU!G169+PU!G170</f>
        <v>4801.2</v>
      </c>
      <c r="T11" s="21">
        <v>0</v>
      </c>
      <c r="U11" s="21">
        <v>0</v>
      </c>
      <c r="V11" s="21">
        <v>0</v>
      </c>
      <c r="W11" s="21">
        <v>0</v>
      </c>
      <c r="Y11" s="21">
        <v>-1500</v>
      </c>
      <c r="Z11" s="60">
        <f t="shared" si="3"/>
        <v>-13780875</v>
      </c>
      <c r="AA11" s="21">
        <f t="shared" si="4"/>
        <v>-141750</v>
      </c>
      <c r="AB11" s="21">
        <f t="shared" si="5"/>
        <v>-283500</v>
      </c>
      <c r="AC11" s="21">
        <f t="shared" si="6"/>
        <v>-236250</v>
      </c>
      <c r="AD11" s="21">
        <f t="shared" si="7"/>
        <v>-86940</v>
      </c>
      <c r="AE11" s="21">
        <f t="shared" si="8"/>
        <v>-824985</v>
      </c>
      <c r="AF11" s="21">
        <f t="shared" si="9"/>
        <v>-3546585.0000000005</v>
      </c>
      <c r="AG11" s="21">
        <f t="shared" si="10"/>
        <v>0</v>
      </c>
      <c r="AH11" s="21">
        <f t="shared" si="11"/>
        <v>0</v>
      </c>
      <c r="AI11" s="21">
        <f t="shared" si="12"/>
        <v>-1459065</v>
      </c>
      <c r="AJ11" s="21">
        <f t="shared" si="13"/>
        <v>0</v>
      </c>
      <c r="AK11" s="21">
        <f t="shared" si="14"/>
        <v>0</v>
      </c>
      <c r="AL11" s="21">
        <f t="shared" si="15"/>
        <v>0</v>
      </c>
      <c r="AM11" s="21">
        <f t="shared" si="16"/>
        <v>-7201800</v>
      </c>
      <c r="AN11" s="21">
        <f t="shared" si="17"/>
        <v>0</v>
      </c>
      <c r="AO11" s="21">
        <f t="shared" si="18"/>
        <v>0</v>
      </c>
      <c r="AP11" s="21">
        <f t="shared" si="19"/>
        <v>0</v>
      </c>
      <c r="AQ11" s="21">
        <f t="shared" si="20"/>
        <v>0</v>
      </c>
    </row>
    <row r="12" spans="1:43" x14ac:dyDescent="0.25">
      <c r="A12" s="2" t="s">
        <v>123</v>
      </c>
      <c r="B12" t="s">
        <v>124</v>
      </c>
      <c r="C12" t="s">
        <v>1313</v>
      </c>
      <c r="D12" s="1">
        <v>0</v>
      </c>
      <c r="E12" s="2">
        <f t="shared" si="2"/>
        <v>24060637.440000001</v>
      </c>
      <c r="F12" s="19">
        <v>0</v>
      </c>
      <c r="G12" s="19">
        <f t="shared" si="32"/>
        <v>0</v>
      </c>
      <c r="H12" s="19">
        <f t="shared" si="32"/>
        <v>0</v>
      </c>
      <c r="I12" s="19">
        <f t="shared" si="32"/>
        <v>0</v>
      </c>
      <c r="J12" s="19">
        <f t="shared" si="32"/>
        <v>0</v>
      </c>
      <c r="K12" s="19">
        <f t="shared" si="32"/>
        <v>0</v>
      </c>
      <c r="L12" s="19">
        <v>0</v>
      </c>
      <c r="M12" s="19">
        <f>F12-(SUM(G12:K12))</f>
        <v>0</v>
      </c>
      <c r="N12" s="19">
        <v>0</v>
      </c>
      <c r="O12" s="21">
        <f>+PU!G185+PU!G186</f>
        <v>24060637.440000001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Z12" s="21">
        <f t="shared" si="3"/>
        <v>0</v>
      </c>
      <c r="AA12" s="21">
        <f t="shared" si="4"/>
        <v>0</v>
      </c>
      <c r="AB12" s="21">
        <f t="shared" si="5"/>
        <v>0</v>
      </c>
      <c r="AC12" s="21">
        <f t="shared" si="6"/>
        <v>0</v>
      </c>
      <c r="AD12" s="21">
        <f t="shared" si="7"/>
        <v>0</v>
      </c>
      <c r="AE12" s="21">
        <f t="shared" si="8"/>
        <v>0</v>
      </c>
      <c r="AF12" s="21">
        <f t="shared" si="9"/>
        <v>0</v>
      </c>
      <c r="AG12" s="21">
        <f t="shared" si="10"/>
        <v>0</v>
      </c>
      <c r="AH12" s="21">
        <f t="shared" si="11"/>
        <v>0</v>
      </c>
      <c r="AI12" s="21">
        <f t="shared" si="12"/>
        <v>0</v>
      </c>
      <c r="AJ12" s="21">
        <f t="shared" si="13"/>
        <v>0</v>
      </c>
      <c r="AK12" s="21">
        <f t="shared" si="14"/>
        <v>0</v>
      </c>
      <c r="AL12" s="21">
        <f t="shared" si="15"/>
        <v>0</v>
      </c>
      <c r="AM12" s="21">
        <f t="shared" si="16"/>
        <v>0</v>
      </c>
      <c r="AN12" s="21">
        <f t="shared" si="17"/>
        <v>0</v>
      </c>
      <c r="AO12" s="21">
        <f t="shared" si="18"/>
        <v>0</v>
      </c>
      <c r="AP12" s="21">
        <f t="shared" si="19"/>
        <v>0</v>
      </c>
      <c r="AQ12" s="21">
        <f t="shared" si="20"/>
        <v>0</v>
      </c>
    </row>
    <row r="13" spans="1:43" x14ac:dyDescent="0.25">
      <c r="A13" s="33" t="s">
        <v>1246</v>
      </c>
      <c r="B13" t="s">
        <v>130</v>
      </c>
      <c r="C13" t="s">
        <v>1313</v>
      </c>
      <c r="D13" s="48">
        <f>+'PU con cambio '!N12</f>
        <v>3.01255230125523</v>
      </c>
      <c r="E13" s="2">
        <f t="shared" si="2"/>
        <v>12653102.392748702</v>
      </c>
      <c r="F13" s="19">
        <f>+D13*'PU con cambio '!O12</f>
        <v>15692.384937238494</v>
      </c>
      <c r="G13" s="19">
        <f t="shared" si="32"/>
        <v>451.88284518828448</v>
      </c>
      <c r="H13" s="19">
        <f t="shared" si="32"/>
        <v>903.76569037656895</v>
      </c>
      <c r="I13" s="19">
        <f t="shared" si="32"/>
        <v>753.13807531380746</v>
      </c>
      <c r="J13" s="19">
        <f t="shared" si="32"/>
        <v>277.15481171548117</v>
      </c>
      <c r="K13" s="19">
        <f t="shared" si="32"/>
        <v>2629.9581589958157</v>
      </c>
      <c r="L13" s="19">
        <f t="shared" si="21"/>
        <v>10676.485355648536</v>
      </c>
      <c r="M13" s="21">
        <v>0</v>
      </c>
      <c r="N13" s="21">
        <f>+'PU con cambio '!P17</f>
        <v>850</v>
      </c>
      <c r="O13" s="21">
        <f>+'PU con cambio '!P13+'PU con cambio '!P14+'PU con cambio '!P15</f>
        <v>41450.999765690372</v>
      </c>
      <c r="P13" s="21">
        <f>+'PU con cambio '!P16</f>
        <v>1080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Y13" s="48">
        <v>211.57095055330961</v>
      </c>
      <c r="Z13" s="60">
        <f t="shared" si="3"/>
        <v>12498212.153999999</v>
      </c>
      <c r="AA13" s="21">
        <f t="shared" si="4"/>
        <v>95605.283095219405</v>
      </c>
      <c r="AB13" s="21">
        <f t="shared" si="5"/>
        <v>191210.56619043881</v>
      </c>
      <c r="AC13" s="21">
        <f t="shared" si="6"/>
        <v>159342.13849203233</v>
      </c>
      <c r="AD13" s="21">
        <f t="shared" si="7"/>
        <v>58637.906965067901</v>
      </c>
      <c r="AE13" s="21">
        <f t="shared" si="8"/>
        <v>556422.74761417694</v>
      </c>
      <c r="AF13" s="21">
        <f t="shared" si="9"/>
        <v>2258834.1552630505</v>
      </c>
      <c r="AG13" s="21">
        <f t="shared" si="10"/>
        <v>0</v>
      </c>
      <c r="AH13" s="21">
        <f t="shared" si="11"/>
        <v>179835.30797031318</v>
      </c>
      <c r="AI13" s="21">
        <f t="shared" si="12"/>
        <v>8769827.4218121264</v>
      </c>
      <c r="AJ13" s="21">
        <f t="shared" si="13"/>
        <v>228496.62659757439</v>
      </c>
      <c r="AK13" s="21">
        <f t="shared" si="14"/>
        <v>0</v>
      </c>
      <c r="AL13" s="21">
        <f t="shared" si="15"/>
        <v>0</v>
      </c>
      <c r="AM13" s="21">
        <f t="shared" si="16"/>
        <v>0</v>
      </c>
      <c r="AN13" s="21">
        <f t="shared" si="17"/>
        <v>0</v>
      </c>
      <c r="AO13" s="21">
        <f t="shared" si="18"/>
        <v>0</v>
      </c>
      <c r="AP13" s="21">
        <f t="shared" si="19"/>
        <v>0</v>
      </c>
      <c r="AQ13" s="21">
        <f t="shared" si="20"/>
        <v>0</v>
      </c>
    </row>
    <row r="14" spans="1:43" x14ac:dyDescent="0.25">
      <c r="A14" s="33" t="s">
        <v>138</v>
      </c>
      <c r="B14" t="s">
        <v>139</v>
      </c>
      <c r="C14" t="s">
        <v>1313</v>
      </c>
      <c r="D14" s="48">
        <f>+'PU con cambio '!N32</f>
        <v>6.4285714285714288</v>
      </c>
      <c r="E14" s="2">
        <f t="shared" si="2"/>
        <v>328239.98412698414</v>
      </c>
      <c r="F14" s="19">
        <f>+D14*'PU con cambio '!O32</f>
        <v>33486.428571428572</v>
      </c>
      <c r="G14" s="19">
        <f t="shared" si="32"/>
        <v>964.28571428571433</v>
      </c>
      <c r="H14" s="19">
        <f t="shared" si="32"/>
        <v>1928.5714285714287</v>
      </c>
      <c r="I14" s="19">
        <f t="shared" si="32"/>
        <v>1607.1428571428571</v>
      </c>
      <c r="J14" s="19">
        <f t="shared" si="32"/>
        <v>591.42857142857144</v>
      </c>
      <c r="K14" s="19">
        <f t="shared" si="32"/>
        <v>5612.1428571428578</v>
      </c>
      <c r="L14" s="19">
        <f t="shared" si="21"/>
        <v>22782.857142857145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Y14" s="59">
        <v>8.5555555555555554</v>
      </c>
      <c r="Z14" s="60">
        <f t="shared" si="3"/>
        <v>286495</v>
      </c>
      <c r="AA14" s="21">
        <f t="shared" si="4"/>
        <v>8250</v>
      </c>
      <c r="AB14" s="21">
        <f t="shared" si="5"/>
        <v>16500</v>
      </c>
      <c r="AC14" s="21">
        <f t="shared" si="6"/>
        <v>13750</v>
      </c>
      <c r="AD14" s="21">
        <f t="shared" si="7"/>
        <v>5060</v>
      </c>
      <c r="AE14" s="21">
        <f t="shared" si="8"/>
        <v>48015.000000000007</v>
      </c>
      <c r="AF14" s="21">
        <f t="shared" si="9"/>
        <v>194920</v>
      </c>
      <c r="AG14" s="21">
        <f t="shared" si="10"/>
        <v>0</v>
      </c>
      <c r="AH14" s="21">
        <f t="shared" si="11"/>
        <v>0</v>
      </c>
      <c r="AI14" s="21">
        <f t="shared" si="12"/>
        <v>0</v>
      </c>
      <c r="AJ14" s="21">
        <f t="shared" si="13"/>
        <v>0</v>
      </c>
      <c r="AK14" s="21">
        <f t="shared" si="14"/>
        <v>0</v>
      </c>
      <c r="AL14" s="21">
        <f t="shared" si="15"/>
        <v>0</v>
      </c>
      <c r="AM14" s="21">
        <f t="shared" si="16"/>
        <v>0</v>
      </c>
      <c r="AN14" s="21">
        <f t="shared" si="17"/>
        <v>0</v>
      </c>
      <c r="AO14" s="21">
        <f t="shared" si="18"/>
        <v>0</v>
      </c>
      <c r="AP14" s="21">
        <f t="shared" si="19"/>
        <v>0</v>
      </c>
      <c r="AQ14" s="21">
        <f t="shared" si="20"/>
        <v>0</v>
      </c>
    </row>
    <row r="15" spans="1:43" x14ac:dyDescent="0.25">
      <c r="A15" s="33" t="s">
        <v>142</v>
      </c>
      <c r="B15" t="s">
        <v>143</v>
      </c>
      <c r="C15" t="s">
        <v>1313</v>
      </c>
      <c r="D15" s="48">
        <f>+'PU con cambio '!N45</f>
        <v>2.347826086956522</v>
      </c>
      <c r="E15" s="2">
        <f t="shared" ref="E15:E45" si="33">SUM(G15:AA15)</f>
        <v>3424569.7770929346</v>
      </c>
      <c r="F15" s="19">
        <f>+D15*'PU con cambio '!O45</f>
        <v>12229.826086956522</v>
      </c>
      <c r="G15" s="19">
        <f t="shared" si="32"/>
        <v>352.17391304347831</v>
      </c>
      <c r="H15" s="19">
        <f t="shared" si="32"/>
        <v>704.34782608695662</v>
      </c>
      <c r="I15" s="19">
        <f t="shared" si="32"/>
        <v>586.95652173913049</v>
      </c>
      <c r="J15" s="19">
        <f t="shared" si="32"/>
        <v>216.00000000000003</v>
      </c>
      <c r="K15" s="19">
        <f t="shared" si="32"/>
        <v>2049.6521739130435</v>
      </c>
      <c r="L15" s="19">
        <f t="shared" si="21"/>
        <v>8320.6956521739121</v>
      </c>
      <c r="M15" s="21">
        <v>0</v>
      </c>
      <c r="N15" s="21">
        <v>0</v>
      </c>
      <c r="O15" s="21">
        <f>+'PU con cambio '!P46+'PU con cambio '!P47+'PU con cambio '!P48</f>
        <v>8281.4110000000001</v>
      </c>
      <c r="P15" s="21">
        <f>+'PU con cambio '!P50</f>
        <v>1650</v>
      </c>
      <c r="Q15" s="21">
        <f>+'PU con cambio '!P51</f>
        <v>51960</v>
      </c>
      <c r="R15" s="21">
        <v>0</v>
      </c>
      <c r="S15" s="21"/>
      <c r="T15" s="21">
        <v>0</v>
      </c>
      <c r="U15" s="2">
        <f>+'PU con cambio '!P52</f>
        <v>1665</v>
      </c>
      <c r="V15" s="21">
        <v>0</v>
      </c>
      <c r="W15" s="21">
        <f>+'PU con cambio '!P49</f>
        <v>2286</v>
      </c>
      <c r="Y15" s="59">
        <v>42.671087053735398</v>
      </c>
      <c r="Z15" s="60">
        <f t="shared" si="3"/>
        <v>3331427.2252173913</v>
      </c>
      <c r="AA15" s="21">
        <f t="shared" si="4"/>
        <v>15027.643701532903</v>
      </c>
      <c r="AB15" s="21">
        <f t="shared" si="5"/>
        <v>30055.287403065806</v>
      </c>
      <c r="AC15" s="21">
        <f t="shared" si="6"/>
        <v>25046.072835888172</v>
      </c>
      <c r="AD15" s="21">
        <f t="shared" si="7"/>
        <v>9216.9548036068481</v>
      </c>
      <c r="AE15" s="21">
        <f t="shared" si="8"/>
        <v>87460.886342921483</v>
      </c>
      <c r="AF15" s="21">
        <f t="shared" si="9"/>
        <v>355053.12852155062</v>
      </c>
      <c r="AG15" s="21">
        <f t="shared" si="10"/>
        <v>0</v>
      </c>
      <c r="AH15" s="21">
        <f t="shared" si="11"/>
        <v>0</v>
      </c>
      <c r="AI15" s="21">
        <f t="shared" si="12"/>
        <v>353376.80970876192</v>
      </c>
      <c r="AJ15" s="21">
        <f t="shared" si="13"/>
        <v>70407.29363866341</v>
      </c>
      <c r="AK15" s="21">
        <f t="shared" si="14"/>
        <v>2217189.6833120915</v>
      </c>
      <c r="AL15" s="21">
        <f t="shared" si="15"/>
        <v>0</v>
      </c>
      <c r="AM15" s="21">
        <f t="shared" si="16"/>
        <v>0</v>
      </c>
      <c r="AN15" s="21">
        <f t="shared" si="17"/>
        <v>0</v>
      </c>
      <c r="AO15" s="21">
        <f t="shared" si="18"/>
        <v>71047.359944469441</v>
      </c>
      <c r="AP15" s="21">
        <f t="shared" si="19"/>
        <v>0</v>
      </c>
      <c r="AQ15" s="21">
        <f t="shared" si="20"/>
        <v>97546.105004839119</v>
      </c>
    </row>
    <row r="16" spans="1:43" x14ac:dyDescent="0.25">
      <c r="A16" s="33" t="s">
        <v>148</v>
      </c>
      <c r="B16" t="s">
        <v>149</v>
      </c>
      <c r="C16" t="s">
        <v>1313</v>
      </c>
      <c r="D16" s="48">
        <f>+'PU con cambio '!N68</f>
        <v>4.1326530612244898</v>
      </c>
      <c r="E16" s="19">
        <f t="shared" si="33"/>
        <v>121538.7944485192</v>
      </c>
      <c r="F16" s="19">
        <f>+D16*'PU con cambio '!O68</f>
        <v>22390.714285714286</v>
      </c>
      <c r="G16" s="19">
        <f t="shared" si="32"/>
        <v>619.89795918367349</v>
      </c>
      <c r="H16" s="19">
        <f t="shared" si="32"/>
        <v>1239.795918367347</v>
      </c>
      <c r="I16" s="19">
        <f t="shared" si="32"/>
        <v>1033.1632653061224</v>
      </c>
      <c r="J16" s="19">
        <f t="shared" si="32"/>
        <v>380.20408163265307</v>
      </c>
      <c r="K16" s="19">
        <f t="shared" si="32"/>
        <v>3607.8061224489797</v>
      </c>
      <c r="L16" s="19">
        <f t="shared" si="21"/>
        <v>15509.84693877551</v>
      </c>
      <c r="M16" s="21">
        <v>0</v>
      </c>
      <c r="N16" s="21">
        <v>0</v>
      </c>
      <c r="O16" s="21">
        <f>+'PU con cambio '!P69</f>
        <v>6380.7750000000005</v>
      </c>
      <c r="P16" s="21">
        <v>0</v>
      </c>
      <c r="Q16" s="21">
        <f>+'PU con cambio '!P71</f>
        <v>51960</v>
      </c>
      <c r="R16" s="21">
        <v>0</v>
      </c>
      <c r="S16" s="21">
        <f>+'PU con cambio '!P70</f>
        <v>4200</v>
      </c>
      <c r="T16" s="21">
        <v>0</v>
      </c>
      <c r="U16" s="21">
        <v>0</v>
      </c>
      <c r="V16" s="21">
        <v>0</v>
      </c>
      <c r="W16" s="21">
        <v>0</v>
      </c>
      <c r="Y16">
        <v>0.42789343864847007</v>
      </c>
      <c r="Z16" s="60">
        <f t="shared" si="3"/>
        <v>36341.626999999986</v>
      </c>
      <c r="AA16" s="21">
        <f t="shared" si="4"/>
        <v>265.25026936627097</v>
      </c>
      <c r="AB16" s="21">
        <f t="shared" si="5"/>
        <v>530.50053873254194</v>
      </c>
      <c r="AC16" s="21">
        <f t="shared" si="6"/>
        <v>442.0837822771183</v>
      </c>
      <c r="AD16" s="21">
        <f t="shared" si="7"/>
        <v>162.68683187797956</v>
      </c>
      <c r="AE16" s="21">
        <f t="shared" si="8"/>
        <v>1543.7565677116972</v>
      </c>
      <c r="AF16" s="21">
        <f t="shared" si="9"/>
        <v>6636.5617395441004</v>
      </c>
      <c r="AG16" s="21">
        <f t="shared" si="10"/>
        <v>0</v>
      </c>
      <c r="AH16" s="21">
        <f t="shared" si="11"/>
        <v>0</v>
      </c>
      <c r="AI16" s="21">
        <f t="shared" si="12"/>
        <v>2730.2917559921921</v>
      </c>
      <c r="AJ16" s="21">
        <f t="shared" si="13"/>
        <v>0</v>
      </c>
      <c r="AK16" s="21">
        <f t="shared" si="14"/>
        <v>22233.343072174506</v>
      </c>
      <c r="AL16" s="21">
        <f t="shared" si="15"/>
        <v>0</v>
      </c>
      <c r="AM16" s="21">
        <f t="shared" si="16"/>
        <v>1797.1524423235744</v>
      </c>
      <c r="AN16" s="21">
        <f t="shared" si="17"/>
        <v>0</v>
      </c>
      <c r="AO16" s="21">
        <f t="shared" si="18"/>
        <v>0</v>
      </c>
      <c r="AP16" s="21">
        <f t="shared" si="19"/>
        <v>0</v>
      </c>
      <c r="AQ16" s="21">
        <f t="shared" si="20"/>
        <v>0</v>
      </c>
    </row>
    <row r="17" spans="1:43" x14ac:dyDescent="0.25">
      <c r="A17" s="33" t="s">
        <v>156</v>
      </c>
      <c r="B17" t="s">
        <v>157</v>
      </c>
      <c r="C17" t="s">
        <v>1313</v>
      </c>
      <c r="D17" s="48">
        <f>+'PU con cambio '!N86</f>
        <v>4.8358208955223878</v>
      </c>
      <c r="E17" s="19">
        <f t="shared" si="33"/>
        <v>671698.76003347209</v>
      </c>
      <c r="F17" s="19">
        <f>+D17*'PU con cambio '!O86</f>
        <v>26200.477611940296</v>
      </c>
      <c r="G17" s="19">
        <f t="shared" si="32"/>
        <v>725.37313432835822</v>
      </c>
      <c r="H17" s="19">
        <f t="shared" si="32"/>
        <v>1450.7462686567164</v>
      </c>
      <c r="I17" s="19">
        <f t="shared" si="32"/>
        <v>1208.955223880597</v>
      </c>
      <c r="J17" s="19">
        <f t="shared" si="32"/>
        <v>444.8955223880597</v>
      </c>
      <c r="K17" s="19">
        <f t="shared" si="32"/>
        <v>4221.6716417910447</v>
      </c>
      <c r="L17" s="19">
        <f t="shared" si="21"/>
        <v>18148.835820895518</v>
      </c>
      <c r="M17" s="21">
        <v>0</v>
      </c>
      <c r="N17" s="21">
        <v>0</v>
      </c>
      <c r="O17" s="21">
        <f>+'PU con cambio '!P87</f>
        <v>7466.4591044776116</v>
      </c>
      <c r="P17" s="21">
        <v>0</v>
      </c>
      <c r="Q17" s="21">
        <f>+'PU con cambio '!P89+'PU con cambio '!P90</f>
        <v>61950</v>
      </c>
      <c r="R17" s="21">
        <v>0</v>
      </c>
      <c r="S17" s="21">
        <f>+'PU con cambio '!P91</f>
        <v>359.8</v>
      </c>
      <c r="T17" s="21">
        <v>0</v>
      </c>
      <c r="U17" s="2">
        <f>+'PU con cambio '!P92</f>
        <v>1900</v>
      </c>
      <c r="V17" s="21">
        <v>0</v>
      </c>
      <c r="W17" s="2">
        <f>+'PU con cambio '!P88</f>
        <v>588</v>
      </c>
      <c r="Y17">
        <v>5.7790866961727163</v>
      </c>
      <c r="Z17" s="60">
        <f t="shared" si="3"/>
        <v>569036.24999999988</v>
      </c>
      <c r="AA17" s="21">
        <f t="shared" si="4"/>
        <v>4191.9942303581192</v>
      </c>
      <c r="AB17" s="21">
        <f t="shared" si="5"/>
        <v>8383.9884607162385</v>
      </c>
      <c r="AC17" s="21">
        <f t="shared" si="6"/>
        <v>6986.6570505968657</v>
      </c>
      <c r="AD17" s="21">
        <f t="shared" si="7"/>
        <v>2571.0897946196469</v>
      </c>
      <c r="AE17" s="21">
        <f t="shared" si="8"/>
        <v>24397.406420684256</v>
      </c>
      <c r="AF17" s="21">
        <f t="shared" si="9"/>
        <v>104883.69564356013</v>
      </c>
      <c r="AG17" s="21">
        <f t="shared" si="10"/>
        <v>0</v>
      </c>
      <c r="AH17" s="21">
        <f t="shared" si="11"/>
        <v>0</v>
      </c>
      <c r="AI17" s="21">
        <f t="shared" si="12"/>
        <v>43149.314478204222</v>
      </c>
      <c r="AJ17" s="21">
        <f t="shared" si="13"/>
        <v>0</v>
      </c>
      <c r="AK17" s="21">
        <f t="shared" si="14"/>
        <v>358014.42082789977</v>
      </c>
      <c r="AL17" s="21">
        <f t="shared" si="15"/>
        <v>0</v>
      </c>
      <c r="AM17" s="21">
        <f t="shared" si="16"/>
        <v>2079.3153932829432</v>
      </c>
      <c r="AN17" s="21">
        <f t="shared" si="17"/>
        <v>0</v>
      </c>
      <c r="AO17" s="21">
        <f t="shared" si="18"/>
        <v>10980.264722728161</v>
      </c>
      <c r="AP17" s="21">
        <f t="shared" si="19"/>
        <v>0</v>
      </c>
      <c r="AQ17" s="21">
        <f t="shared" si="20"/>
        <v>3398.102977349557</v>
      </c>
    </row>
    <row r="18" spans="1:43" x14ac:dyDescent="0.25">
      <c r="A18" s="33" t="s">
        <v>175</v>
      </c>
      <c r="B18" t="s">
        <v>176</v>
      </c>
      <c r="C18" t="s">
        <v>1313</v>
      </c>
      <c r="D18" s="48">
        <f>+'PU con cambio '!N107</f>
        <v>3.3836176512054141</v>
      </c>
      <c r="E18" s="19">
        <f t="shared" si="33"/>
        <v>1559905.4808569725</v>
      </c>
      <c r="F18" s="19">
        <f>+D18*'PU con cambio '!O107</f>
        <v>18332.440434230935</v>
      </c>
      <c r="G18" s="19">
        <f t="shared" si="32"/>
        <v>507.54264768081214</v>
      </c>
      <c r="H18" s="19">
        <f t="shared" si="32"/>
        <v>1015.0852953616243</v>
      </c>
      <c r="I18" s="19">
        <f t="shared" si="32"/>
        <v>845.90441280135349</v>
      </c>
      <c r="J18" s="19">
        <f t="shared" si="32"/>
        <v>311.29282391089811</v>
      </c>
      <c r="K18" s="19">
        <f t="shared" si="32"/>
        <v>2953.8982095023266</v>
      </c>
      <c r="L18" s="19">
        <f t="shared" si="21"/>
        <v>12698.717044973921</v>
      </c>
      <c r="M18" s="21">
        <v>0</v>
      </c>
      <c r="N18" s="21">
        <v>0</v>
      </c>
      <c r="O18" s="21">
        <f>+'PU con cambio '!P108</f>
        <v>5224.2718172846471</v>
      </c>
      <c r="P18" s="21">
        <v>0</v>
      </c>
      <c r="Q18" s="21">
        <f>+'PU con cambio '!P110+'PU con cambio '!P111</f>
        <v>61950</v>
      </c>
      <c r="R18" s="21">
        <v>0</v>
      </c>
      <c r="S18" s="21">
        <f>+'PU con cambio '!P112</f>
        <v>359.8</v>
      </c>
      <c r="T18" s="21">
        <v>0</v>
      </c>
      <c r="U18" s="2">
        <f>+'PU con cambio '!P113</f>
        <v>1900</v>
      </c>
      <c r="V18" s="21">
        <v>0</v>
      </c>
      <c r="W18" s="2">
        <f>+'PU con cambio '!P109</f>
        <v>588</v>
      </c>
      <c r="Y18">
        <v>16.559761199687998</v>
      </c>
      <c r="Z18" s="60">
        <f t="shared" si="3"/>
        <v>1463129.6238000055</v>
      </c>
      <c r="AA18" s="21">
        <f t="shared" si="4"/>
        <v>8404.7850442516283</v>
      </c>
      <c r="AB18" s="21">
        <f t="shared" si="5"/>
        <v>16809.570088503257</v>
      </c>
      <c r="AC18" s="21">
        <f t="shared" si="6"/>
        <v>14007.975073752712</v>
      </c>
      <c r="AD18" s="21">
        <f t="shared" si="7"/>
        <v>5154.934827140999</v>
      </c>
      <c r="AE18" s="21">
        <f t="shared" si="8"/>
        <v>48915.848957544476</v>
      </c>
      <c r="AF18" s="21">
        <f t="shared" si="9"/>
        <v>210287.72180717575</v>
      </c>
      <c r="AG18" s="21">
        <f t="shared" si="10"/>
        <v>0</v>
      </c>
      <c r="AH18" s="21">
        <f t="shared" si="11"/>
        <v>0</v>
      </c>
      <c r="AI18" s="21">
        <f t="shared" si="12"/>
        <v>86512.693736493806</v>
      </c>
      <c r="AJ18" s="21">
        <f t="shared" si="13"/>
        <v>0</v>
      </c>
      <c r="AK18" s="21">
        <f t="shared" si="14"/>
        <v>1025877.2063206715</v>
      </c>
      <c r="AL18" s="21">
        <f t="shared" si="15"/>
        <v>0</v>
      </c>
      <c r="AM18" s="21">
        <f t="shared" si="16"/>
        <v>5958.2020796477418</v>
      </c>
      <c r="AN18" s="21">
        <f t="shared" si="17"/>
        <v>0</v>
      </c>
      <c r="AO18" s="21">
        <f t="shared" si="18"/>
        <v>31463.546279407197</v>
      </c>
      <c r="AP18" s="21">
        <f t="shared" si="19"/>
        <v>0</v>
      </c>
      <c r="AQ18" s="21">
        <f t="shared" si="20"/>
        <v>9737.1395854165421</v>
      </c>
    </row>
    <row r="19" spans="1:43" x14ac:dyDescent="0.25">
      <c r="A19" s="33" t="s">
        <v>177</v>
      </c>
      <c r="B19" t="s">
        <v>178</v>
      </c>
      <c r="C19" t="s">
        <v>1313</v>
      </c>
      <c r="D19" s="48">
        <f>+'PU con cambio '!N128</f>
        <v>7.0434782608695654</v>
      </c>
      <c r="E19" s="19">
        <f t="shared" si="33"/>
        <v>489383.38170865795</v>
      </c>
      <c r="F19" s="19">
        <f>+D19*'PU con cambio '!O128</f>
        <v>38161.565217391304</v>
      </c>
      <c r="G19" s="19">
        <f t="shared" si="32"/>
        <v>1056.5217391304348</v>
      </c>
      <c r="H19" s="19">
        <f t="shared" si="32"/>
        <v>2113.0434782608695</v>
      </c>
      <c r="I19" s="19">
        <f t="shared" si="32"/>
        <v>1760.8695652173913</v>
      </c>
      <c r="J19" s="19">
        <f t="shared" si="32"/>
        <v>648</v>
      </c>
      <c r="K19" s="19">
        <f t="shared" si="32"/>
        <v>6148.9565217391309</v>
      </c>
      <c r="L19" s="19">
        <f t="shared" si="21"/>
        <v>26434.17391304348</v>
      </c>
      <c r="M19" s="21">
        <v>0</v>
      </c>
      <c r="N19" s="21">
        <v>0</v>
      </c>
      <c r="O19" s="21">
        <f>+'PU con cambio '!P129</f>
        <v>10875.06</v>
      </c>
      <c r="P19" s="21">
        <v>0</v>
      </c>
      <c r="Q19" s="21">
        <f>+'PU con cambio '!P131+'PU con cambio '!P132</f>
        <v>61950</v>
      </c>
      <c r="R19" s="21">
        <v>0</v>
      </c>
      <c r="S19" s="21">
        <f>+'PU con cambio '!P133</f>
        <v>359.8</v>
      </c>
      <c r="T19" s="21">
        <v>0</v>
      </c>
      <c r="U19" s="2">
        <f>+PU!G330</f>
        <v>1900</v>
      </c>
      <c r="V19" s="21">
        <v>0</v>
      </c>
      <c r="W19" s="2">
        <f>+'PU con cambio '!P130</f>
        <v>588</v>
      </c>
      <c r="Y19">
        <v>3.2687143567458614</v>
      </c>
      <c r="Z19" s="60">
        <f t="shared" si="3"/>
        <v>372092.22000000015</v>
      </c>
      <c r="AA19" s="21">
        <f t="shared" si="4"/>
        <v>3453.467776909758</v>
      </c>
      <c r="AB19" s="21">
        <f t="shared" si="5"/>
        <v>6906.9355538195159</v>
      </c>
      <c r="AC19" s="21">
        <f t="shared" si="6"/>
        <v>5755.7796281829296</v>
      </c>
      <c r="AD19" s="21">
        <f t="shared" si="7"/>
        <v>2118.1269031713182</v>
      </c>
      <c r="AE19" s="21">
        <f t="shared" si="8"/>
        <v>20099.182461614793</v>
      </c>
      <c r="AF19" s="21">
        <f t="shared" si="9"/>
        <v>86405.763778282155</v>
      </c>
      <c r="AG19" s="21">
        <f t="shared" si="10"/>
        <v>0</v>
      </c>
      <c r="AH19" s="21">
        <f t="shared" si="11"/>
        <v>0</v>
      </c>
      <c r="AI19" s="21">
        <f t="shared" si="12"/>
        <v>35547.464752472646</v>
      </c>
      <c r="AJ19" s="21">
        <f t="shared" si="13"/>
        <v>0</v>
      </c>
      <c r="AK19" s="21">
        <f t="shared" si="14"/>
        <v>202496.85440040613</v>
      </c>
      <c r="AL19" s="21">
        <f t="shared" si="15"/>
        <v>0</v>
      </c>
      <c r="AM19" s="21">
        <f t="shared" si="16"/>
        <v>1176.083425557161</v>
      </c>
      <c r="AN19" s="21">
        <f t="shared" si="17"/>
        <v>0</v>
      </c>
      <c r="AO19" s="21">
        <f t="shared" si="18"/>
        <v>6210.5572778171363</v>
      </c>
      <c r="AP19" s="21">
        <f t="shared" si="19"/>
        <v>0</v>
      </c>
      <c r="AQ19" s="21">
        <f t="shared" si="20"/>
        <v>1922.0040417665666</v>
      </c>
    </row>
    <row r="20" spans="1:43" x14ac:dyDescent="0.25">
      <c r="A20" s="33" t="s">
        <v>180</v>
      </c>
      <c r="B20" t="s">
        <v>181</v>
      </c>
      <c r="C20" t="s">
        <v>1313</v>
      </c>
      <c r="D20" s="48">
        <f>+'PU con cambio '!N149</f>
        <v>8.3236994219653173</v>
      </c>
      <c r="E20" s="19">
        <f t="shared" si="33"/>
        <v>1598867.2962994154</v>
      </c>
      <c r="F20" s="19">
        <f>+D20*'PU con cambio '!O149</f>
        <v>45097.803468208091</v>
      </c>
      <c r="G20" s="19">
        <f t="shared" ref="G20:K29" si="34">$D20*G$3</f>
        <v>1248.5549132947976</v>
      </c>
      <c r="H20" s="19">
        <f t="shared" si="34"/>
        <v>2497.1098265895953</v>
      </c>
      <c r="I20" s="19">
        <f t="shared" si="34"/>
        <v>2080.9248554913293</v>
      </c>
      <c r="J20" s="19">
        <f t="shared" si="34"/>
        <v>765.7803468208092</v>
      </c>
      <c r="K20" s="19">
        <f t="shared" si="34"/>
        <v>7266.5895953757217</v>
      </c>
      <c r="L20" s="19">
        <f t="shared" si="21"/>
        <v>31238.843930635838</v>
      </c>
      <c r="M20" s="21">
        <v>0</v>
      </c>
      <c r="N20" s="21">
        <v>0</v>
      </c>
      <c r="O20" s="2">
        <f>+'PU con cambio '!P150</f>
        <v>12851.708670520231</v>
      </c>
      <c r="P20" s="21">
        <v>0</v>
      </c>
      <c r="Q20" s="2">
        <f>+'PU con cambio '!P152+'PU con cambio '!P153</f>
        <v>103005</v>
      </c>
      <c r="R20" s="21">
        <v>0</v>
      </c>
      <c r="S20" s="2">
        <f>+'PU con cambio '!P154</f>
        <v>359.8</v>
      </c>
      <c r="T20" s="21">
        <v>0</v>
      </c>
      <c r="U20" s="2">
        <f>+PU!G353</f>
        <v>1900</v>
      </c>
      <c r="V20" s="21">
        <v>0</v>
      </c>
      <c r="W20" s="2">
        <f>+'PU con cambio '!P151</f>
        <v>588</v>
      </c>
      <c r="Y20">
        <v>8.6946304200749545</v>
      </c>
      <c r="Z20" s="60">
        <f t="shared" si="3"/>
        <v>1424200.5660000001</v>
      </c>
      <c r="AA20" s="21">
        <f t="shared" si="4"/>
        <v>10855.723530266994</v>
      </c>
      <c r="AB20" s="21">
        <f t="shared" si="5"/>
        <v>21711.447060533988</v>
      </c>
      <c r="AC20" s="21">
        <f t="shared" si="6"/>
        <v>18092.87255044499</v>
      </c>
      <c r="AD20" s="21">
        <f t="shared" si="7"/>
        <v>6658.1770985637568</v>
      </c>
      <c r="AE20" s="21">
        <f t="shared" si="8"/>
        <v>63180.310946153906</v>
      </c>
      <c r="AF20" s="21">
        <f t="shared" si="9"/>
        <v>271610.20272728021</v>
      </c>
      <c r="AG20" s="21">
        <f t="shared" si="10"/>
        <v>0</v>
      </c>
      <c r="AH20" s="21">
        <f t="shared" si="11"/>
        <v>0</v>
      </c>
      <c r="AI20" s="21">
        <f t="shared" si="12"/>
        <v>111740.85715664625</v>
      </c>
      <c r="AJ20" s="21">
        <f t="shared" si="13"/>
        <v>0</v>
      </c>
      <c r="AK20" s="21">
        <f t="shared" si="14"/>
        <v>895590.40641982073</v>
      </c>
      <c r="AL20" s="21">
        <f t="shared" si="15"/>
        <v>0</v>
      </c>
      <c r="AM20" s="21">
        <f t="shared" si="16"/>
        <v>3128.3280251429687</v>
      </c>
      <c r="AN20" s="21">
        <f t="shared" si="17"/>
        <v>0</v>
      </c>
      <c r="AO20" s="21">
        <f t="shared" si="18"/>
        <v>16519.797798142412</v>
      </c>
      <c r="AP20" s="21">
        <f t="shared" si="19"/>
        <v>0</v>
      </c>
      <c r="AQ20" s="21">
        <f t="shared" si="20"/>
        <v>5112.4426870040734</v>
      </c>
    </row>
    <row r="21" spans="1:43" x14ac:dyDescent="0.25">
      <c r="A21" s="33" t="s">
        <v>182</v>
      </c>
      <c r="B21" t="s">
        <v>183</v>
      </c>
      <c r="C21" t="s">
        <v>1313</v>
      </c>
      <c r="D21" s="48">
        <f>+'PU con cambio '!N170</f>
        <v>3.9852398523985237</v>
      </c>
      <c r="E21" s="19">
        <f t="shared" si="33"/>
        <v>2971131.6373735839</v>
      </c>
      <c r="F21" s="19">
        <f>+D21*'PU con cambio '!O170</f>
        <v>21592.0295202952</v>
      </c>
      <c r="G21" s="19">
        <f t="shared" si="34"/>
        <v>597.78597785977854</v>
      </c>
      <c r="H21" s="19">
        <f t="shared" si="34"/>
        <v>1195.5719557195571</v>
      </c>
      <c r="I21" s="19">
        <f t="shared" si="34"/>
        <v>996.30996309963098</v>
      </c>
      <c r="J21" s="19">
        <f t="shared" si="34"/>
        <v>366.64206642066421</v>
      </c>
      <c r="K21" s="19">
        <f t="shared" si="34"/>
        <v>3479.1143911439112</v>
      </c>
      <c r="L21" s="19">
        <f t="shared" si="21"/>
        <v>14956.605166051657</v>
      </c>
      <c r="M21" s="21">
        <v>0</v>
      </c>
      <c r="N21" s="21">
        <v>0</v>
      </c>
      <c r="O21" s="2">
        <f>+'PU con cambio '!P171</f>
        <v>6153.1704797047969</v>
      </c>
      <c r="P21" s="21">
        <v>0</v>
      </c>
      <c r="Q21" s="2">
        <f>+'PU con cambio '!P173+'PU con cambio '!P174</f>
        <v>103005</v>
      </c>
      <c r="R21" s="21">
        <v>0</v>
      </c>
      <c r="S21" s="2">
        <f>+'PU con cambio '!P175</f>
        <v>359.8</v>
      </c>
      <c r="T21" s="21">
        <v>0</v>
      </c>
      <c r="U21" s="2">
        <f>+PU!G376</f>
        <v>1900</v>
      </c>
      <c r="V21" s="21">
        <v>0</v>
      </c>
      <c r="W21" s="2">
        <f>+'PU con cambio '!P172</f>
        <v>588</v>
      </c>
      <c r="Y21">
        <v>21.144572254075662</v>
      </c>
      <c r="Z21" s="60">
        <f t="shared" si="3"/>
        <v>2824872.5640000002</v>
      </c>
      <c r="AA21" s="21">
        <f t="shared" si="4"/>
        <v>12639.928801329361</v>
      </c>
      <c r="AB21" s="21">
        <f t="shared" si="5"/>
        <v>25279.857602658722</v>
      </c>
      <c r="AC21" s="21">
        <f t="shared" si="6"/>
        <v>21066.548002215604</v>
      </c>
      <c r="AD21" s="21">
        <f t="shared" si="7"/>
        <v>7752.4896648153426</v>
      </c>
      <c r="AE21" s="21">
        <f t="shared" si="8"/>
        <v>73564.385623736889</v>
      </c>
      <c r="AF21" s="21">
        <f t="shared" si="9"/>
        <v>316251.01860926056</v>
      </c>
      <c r="AG21" s="21">
        <f t="shared" si="10"/>
        <v>0</v>
      </c>
      <c r="AH21" s="21">
        <f t="shared" si="11"/>
        <v>0</v>
      </c>
      <c r="AI21" s="21">
        <f t="shared" si="12"/>
        <v>130106.15779976347</v>
      </c>
      <c r="AJ21" s="21">
        <f t="shared" si="13"/>
        <v>0</v>
      </c>
      <c r="AK21" s="21">
        <f t="shared" si="14"/>
        <v>2177996.6650310634</v>
      </c>
      <c r="AL21" s="21">
        <f t="shared" si="15"/>
        <v>0</v>
      </c>
      <c r="AM21" s="21">
        <f t="shared" si="16"/>
        <v>7607.8170970164238</v>
      </c>
      <c r="AN21" s="21">
        <f t="shared" si="17"/>
        <v>0</v>
      </c>
      <c r="AO21" s="21">
        <f t="shared" si="18"/>
        <v>40174.687282743755</v>
      </c>
      <c r="AP21" s="21">
        <f t="shared" si="19"/>
        <v>0</v>
      </c>
      <c r="AQ21" s="21">
        <f t="shared" si="20"/>
        <v>12433.008485396489</v>
      </c>
    </row>
    <row r="22" spans="1:43" x14ac:dyDescent="0.25">
      <c r="A22" s="33" t="s">
        <v>184</v>
      </c>
      <c r="B22" t="s">
        <v>185</v>
      </c>
      <c r="C22" t="s">
        <v>1313</v>
      </c>
      <c r="D22" s="48">
        <f>+'PU con cambio '!N191</f>
        <v>4.5</v>
      </c>
      <c r="E22" s="19">
        <f>SUM(G22:W22)</f>
        <v>137181.755</v>
      </c>
      <c r="F22" s="19">
        <f>+D22*'PU con cambio '!O191</f>
        <v>24381</v>
      </c>
      <c r="G22" s="19">
        <f t="shared" si="34"/>
        <v>675</v>
      </c>
      <c r="H22" s="19">
        <f t="shared" si="34"/>
        <v>1350</v>
      </c>
      <c r="I22" s="19">
        <f t="shared" si="34"/>
        <v>1125</v>
      </c>
      <c r="J22" s="19">
        <f t="shared" si="34"/>
        <v>414</v>
      </c>
      <c r="K22" s="19">
        <f t="shared" si="34"/>
        <v>3928.5</v>
      </c>
      <c r="L22" s="19">
        <f t="shared" si="21"/>
        <v>16888.5</v>
      </c>
      <c r="M22" s="21">
        <v>0</v>
      </c>
      <c r="N22" s="21">
        <v>0</v>
      </c>
      <c r="O22" s="2">
        <f>+'PU con cambio '!P192</f>
        <v>6947.9549999999999</v>
      </c>
      <c r="P22" s="21">
        <v>0</v>
      </c>
      <c r="Q22" s="2">
        <f>+'PU con cambio '!P194+'PU con cambio '!P195</f>
        <v>103005</v>
      </c>
      <c r="R22" s="21">
        <v>0</v>
      </c>
      <c r="S22" s="2">
        <f>+'PU con cambio '!P196</f>
        <v>359.8</v>
      </c>
      <c r="T22" s="21">
        <v>0</v>
      </c>
      <c r="U22" s="2">
        <f>+PU!G399</f>
        <v>1900</v>
      </c>
      <c r="V22" s="21">
        <v>0</v>
      </c>
      <c r="W22" s="2">
        <f>+'PU con cambio '!P193</f>
        <v>588</v>
      </c>
      <c r="Y22">
        <v>8.1210763049357393</v>
      </c>
      <c r="Z22" s="60">
        <f t="shared" si="3"/>
        <v>1114063.4999999998</v>
      </c>
      <c r="AA22" s="21">
        <f t="shared" si="4"/>
        <v>5481.7265058316243</v>
      </c>
      <c r="AB22" s="21">
        <f t="shared" si="5"/>
        <v>10963.453011663249</v>
      </c>
      <c r="AC22" s="21">
        <f t="shared" si="6"/>
        <v>9136.210843052706</v>
      </c>
      <c r="AD22" s="21">
        <f t="shared" si="7"/>
        <v>3362.1255902433959</v>
      </c>
      <c r="AE22" s="21">
        <f t="shared" si="8"/>
        <v>31903.648263940053</v>
      </c>
      <c r="AF22" s="21">
        <f t="shared" si="9"/>
        <v>137152.79717590724</v>
      </c>
      <c r="AG22" s="21">
        <f t="shared" si="10"/>
        <v>0</v>
      </c>
      <c r="AH22" s="21">
        <f t="shared" si="11"/>
        <v>0</v>
      </c>
      <c r="AI22" s="21">
        <f t="shared" si="12"/>
        <v>56424.872718259794</v>
      </c>
      <c r="AJ22" s="21">
        <f t="shared" si="13"/>
        <v>0</v>
      </c>
      <c r="AK22" s="21">
        <f t="shared" si="14"/>
        <v>836511.46478990582</v>
      </c>
      <c r="AL22" s="21">
        <f t="shared" si="15"/>
        <v>0</v>
      </c>
      <c r="AM22" s="21">
        <f t="shared" si="16"/>
        <v>2921.9632545158793</v>
      </c>
      <c r="AN22" s="21">
        <f t="shared" si="17"/>
        <v>0</v>
      </c>
      <c r="AO22" s="21">
        <f t="shared" si="18"/>
        <v>15430.044979377904</v>
      </c>
      <c r="AP22" s="21">
        <f t="shared" si="19"/>
        <v>0</v>
      </c>
      <c r="AQ22" s="21">
        <f t="shared" si="20"/>
        <v>4775.1928673022148</v>
      </c>
    </row>
    <row r="23" spans="1:43" x14ac:dyDescent="0.25">
      <c r="A23" s="2" t="s">
        <v>186</v>
      </c>
      <c r="B23" t="s">
        <v>187</v>
      </c>
      <c r="C23" t="s">
        <v>1313</v>
      </c>
      <c r="D23">
        <f>+PU!E415</f>
        <v>2.5</v>
      </c>
      <c r="E23" s="19">
        <f t="shared" si="33"/>
        <v>21524.37</v>
      </c>
      <c r="F23" s="19">
        <f>+D23*PU!F415</f>
        <v>13545</v>
      </c>
      <c r="G23" s="19">
        <f t="shared" si="34"/>
        <v>375</v>
      </c>
      <c r="H23" s="19">
        <f t="shared" si="34"/>
        <v>750</v>
      </c>
      <c r="I23" s="19">
        <f t="shared" si="34"/>
        <v>625</v>
      </c>
      <c r="J23" s="19">
        <f t="shared" si="34"/>
        <v>230</v>
      </c>
      <c r="K23" s="19">
        <f t="shared" si="34"/>
        <v>2182.5</v>
      </c>
      <c r="L23" s="19">
        <f t="shared" si="21"/>
        <v>9382.5</v>
      </c>
      <c r="M23" s="21">
        <v>0</v>
      </c>
      <c r="N23" s="21">
        <v>0</v>
      </c>
      <c r="O23" s="2">
        <f>+PU!G416+PU!G417</f>
        <v>7141.23</v>
      </c>
      <c r="P23" s="21">
        <v>0</v>
      </c>
      <c r="Q23" s="21">
        <v>0</v>
      </c>
      <c r="R23" s="21">
        <v>0</v>
      </c>
      <c r="S23" s="2">
        <f>+PU!G418+PU!G419+PU!G420</f>
        <v>500</v>
      </c>
      <c r="T23" s="2">
        <f>+PU!G421</f>
        <v>338.14</v>
      </c>
      <c r="U23" s="21">
        <v>0</v>
      </c>
      <c r="V23" s="21">
        <v>0</v>
      </c>
      <c r="W23" s="21">
        <v>0</v>
      </c>
      <c r="Z23" s="21">
        <f t="shared" si="3"/>
        <v>0</v>
      </c>
      <c r="AA23" s="21">
        <f t="shared" si="4"/>
        <v>0</v>
      </c>
      <c r="AB23" s="21">
        <f t="shared" si="5"/>
        <v>0</v>
      </c>
      <c r="AC23" s="21">
        <f t="shared" si="6"/>
        <v>0</v>
      </c>
      <c r="AD23" s="21">
        <f t="shared" si="7"/>
        <v>0</v>
      </c>
      <c r="AE23" s="21">
        <f t="shared" si="8"/>
        <v>0</v>
      </c>
      <c r="AF23" s="21">
        <f t="shared" si="9"/>
        <v>0</v>
      </c>
      <c r="AG23" s="21">
        <f t="shared" si="10"/>
        <v>0</v>
      </c>
      <c r="AH23" s="21">
        <f t="shared" si="11"/>
        <v>0</v>
      </c>
      <c r="AI23" s="21">
        <f t="shared" si="12"/>
        <v>0</v>
      </c>
      <c r="AJ23" s="21">
        <f t="shared" si="13"/>
        <v>0</v>
      </c>
      <c r="AK23" s="21">
        <f t="shared" si="14"/>
        <v>0</v>
      </c>
      <c r="AL23" s="21">
        <f t="shared" si="15"/>
        <v>0</v>
      </c>
      <c r="AM23" s="21">
        <f t="shared" si="16"/>
        <v>0</v>
      </c>
      <c r="AN23" s="21">
        <f t="shared" si="17"/>
        <v>0</v>
      </c>
      <c r="AO23" s="21">
        <f t="shared" si="18"/>
        <v>0</v>
      </c>
      <c r="AP23" s="21">
        <f t="shared" si="19"/>
        <v>0</v>
      </c>
      <c r="AQ23" s="21">
        <f t="shared" si="20"/>
        <v>0</v>
      </c>
    </row>
    <row r="24" spans="1:43" x14ac:dyDescent="0.25">
      <c r="A24" s="33" t="s">
        <v>203</v>
      </c>
      <c r="B24" t="s">
        <v>204</v>
      </c>
      <c r="C24" t="s">
        <v>1313</v>
      </c>
      <c r="D24">
        <f>+'PU con cambio '!N213</f>
        <v>3.91</v>
      </c>
      <c r="E24" s="19">
        <f t="shared" si="33"/>
        <v>3501847.5382840801</v>
      </c>
      <c r="F24" s="19">
        <f>+D24*'PU con cambio '!O213</f>
        <v>21184.38</v>
      </c>
      <c r="G24" s="19">
        <f t="shared" si="34"/>
        <v>586.5</v>
      </c>
      <c r="H24" s="19">
        <f t="shared" si="34"/>
        <v>1173</v>
      </c>
      <c r="I24" s="19">
        <f t="shared" si="34"/>
        <v>977.5</v>
      </c>
      <c r="J24" s="19">
        <f t="shared" si="34"/>
        <v>359.72</v>
      </c>
      <c r="K24" s="19">
        <f t="shared" si="34"/>
        <v>3413.4300000000003</v>
      </c>
      <c r="L24" s="19">
        <f t="shared" si="21"/>
        <v>14674.23</v>
      </c>
      <c r="M24" s="21">
        <v>0</v>
      </c>
      <c r="N24" s="21">
        <v>0</v>
      </c>
      <c r="O24" s="2">
        <f>+'PU con cambio '!P214+'PU con cambio '!P215</f>
        <v>9324.5008999999991</v>
      </c>
      <c r="P24" s="21">
        <v>0</v>
      </c>
      <c r="Q24" s="21">
        <v>0</v>
      </c>
      <c r="R24" s="21">
        <v>0</v>
      </c>
      <c r="S24" s="2">
        <f>+'PU con cambio '!P216+'PU con cambio '!P217+'PU con cambio '!P218</f>
        <v>500</v>
      </c>
      <c r="T24" s="2">
        <f>+'PU con cambio '!P219</f>
        <v>390</v>
      </c>
      <c r="U24" s="21">
        <v>0</v>
      </c>
      <c r="V24" s="21">
        <v>0</v>
      </c>
      <c r="W24" s="21">
        <v>0</v>
      </c>
      <c r="Y24">
        <v>108.49769682396547</v>
      </c>
      <c r="Z24" s="60">
        <f t="shared" si="3"/>
        <v>3406706.2605000003</v>
      </c>
      <c r="AA24" s="21">
        <f t="shared" si="4"/>
        <v>63633.899187255745</v>
      </c>
      <c r="AB24" s="21">
        <f t="shared" si="5"/>
        <v>127267.79837451149</v>
      </c>
      <c r="AC24" s="21">
        <f t="shared" si="6"/>
        <v>106056.49864542624</v>
      </c>
      <c r="AD24" s="21">
        <f t="shared" si="7"/>
        <v>39028.791501516862</v>
      </c>
      <c r="AE24" s="21">
        <f t="shared" si="8"/>
        <v>370349.29326982849</v>
      </c>
      <c r="AF24" s="21">
        <f t="shared" si="9"/>
        <v>1592120.1576651388</v>
      </c>
      <c r="AG24" s="21">
        <f t="shared" si="10"/>
        <v>0</v>
      </c>
      <c r="AH24" s="21">
        <f t="shared" si="11"/>
        <v>0</v>
      </c>
      <c r="AI24" s="21">
        <f t="shared" si="12"/>
        <v>1011686.871682993</v>
      </c>
      <c r="AJ24" s="21">
        <f t="shared" si="13"/>
        <v>0</v>
      </c>
      <c r="AK24" s="21">
        <f t="shared" si="14"/>
        <v>0</v>
      </c>
      <c r="AL24" s="21">
        <f t="shared" si="15"/>
        <v>0</v>
      </c>
      <c r="AM24" s="21">
        <f t="shared" si="16"/>
        <v>54248.848411982734</v>
      </c>
      <c r="AN24" s="21">
        <f t="shared" si="17"/>
        <v>42314.10176134653</v>
      </c>
      <c r="AO24" s="21">
        <f t="shared" si="18"/>
        <v>0</v>
      </c>
      <c r="AP24" s="21">
        <f t="shared" si="19"/>
        <v>0</v>
      </c>
      <c r="AQ24" s="21">
        <f t="shared" si="20"/>
        <v>0</v>
      </c>
    </row>
    <row r="25" spans="1:43" x14ac:dyDescent="0.25">
      <c r="A25" s="33" t="s">
        <v>205</v>
      </c>
      <c r="B25" t="s">
        <v>206</v>
      </c>
      <c r="C25" t="s">
        <v>1313</v>
      </c>
      <c r="D25" s="48">
        <f>+'PU con cambio '!N235</f>
        <v>3.75</v>
      </c>
      <c r="E25" s="19">
        <f t="shared" si="33"/>
        <v>672783.96719284903</v>
      </c>
      <c r="F25" s="19">
        <f>+D25*'PU con cambio '!O235</f>
        <v>20317.5</v>
      </c>
      <c r="G25" s="19">
        <f t="shared" si="34"/>
        <v>562.5</v>
      </c>
      <c r="H25" s="19">
        <f t="shared" si="34"/>
        <v>1125</v>
      </c>
      <c r="I25" s="19">
        <f t="shared" si="34"/>
        <v>937.5</v>
      </c>
      <c r="J25" s="19">
        <f t="shared" si="34"/>
        <v>345</v>
      </c>
      <c r="K25" s="19">
        <f t="shared" si="34"/>
        <v>3273.75</v>
      </c>
      <c r="L25" s="19">
        <f t="shared" si="21"/>
        <v>14073.75</v>
      </c>
      <c r="M25" s="21">
        <v>0</v>
      </c>
      <c r="N25" s="21">
        <v>0</v>
      </c>
      <c r="O25" s="2">
        <f>+'PU con cambio '!P236+'PU con cambio '!P237</f>
        <v>9077.4624999999996</v>
      </c>
      <c r="P25" s="21">
        <v>0</v>
      </c>
      <c r="Q25" s="21">
        <v>0</v>
      </c>
      <c r="R25" s="21">
        <v>0</v>
      </c>
      <c r="S25" s="2">
        <f>+'PU con cambio '!P238+'PU con cambio '!P239+'PU con cambio '!P240</f>
        <v>500</v>
      </c>
      <c r="T25" s="2">
        <f>+'PU con cambio '!P241</f>
        <v>390</v>
      </c>
      <c r="U25" s="21">
        <v>0</v>
      </c>
      <c r="V25" s="21">
        <v>0</v>
      </c>
      <c r="W25" s="21">
        <v>0</v>
      </c>
      <c r="Y25">
        <v>20.82758596778848</v>
      </c>
      <c r="Z25" s="60">
        <f t="shared" si="3"/>
        <v>630762.66000000027</v>
      </c>
      <c r="AA25" s="21">
        <f t="shared" si="4"/>
        <v>11715.51710688102</v>
      </c>
      <c r="AB25" s="21">
        <f t="shared" si="5"/>
        <v>23431.034213762039</v>
      </c>
      <c r="AC25" s="21">
        <f t="shared" si="6"/>
        <v>19525.8618448017</v>
      </c>
      <c r="AD25" s="21">
        <f t="shared" si="7"/>
        <v>7185.5171588870253</v>
      </c>
      <c r="AE25" s="21">
        <f t="shared" si="8"/>
        <v>68184.309562047536</v>
      </c>
      <c r="AF25" s="21">
        <f t="shared" si="9"/>
        <v>293122.2380141631</v>
      </c>
      <c r="AG25" s="21">
        <f t="shared" si="10"/>
        <v>0</v>
      </c>
      <c r="AH25" s="21">
        <f t="shared" si="11"/>
        <v>0</v>
      </c>
      <c r="AI25" s="21">
        <f t="shared" si="12"/>
        <v>189061.63058812614</v>
      </c>
      <c r="AJ25" s="21">
        <f t="shared" si="13"/>
        <v>0</v>
      </c>
      <c r="AK25" s="21">
        <f t="shared" si="14"/>
        <v>0</v>
      </c>
      <c r="AL25" s="21">
        <f t="shared" si="15"/>
        <v>0</v>
      </c>
      <c r="AM25" s="21">
        <f t="shared" si="16"/>
        <v>10413.79298389424</v>
      </c>
      <c r="AN25" s="21">
        <f t="shared" si="17"/>
        <v>8122.7585274375069</v>
      </c>
      <c r="AO25" s="21">
        <f t="shared" si="18"/>
        <v>0</v>
      </c>
      <c r="AP25" s="21">
        <f t="shared" si="19"/>
        <v>0</v>
      </c>
      <c r="AQ25" s="21">
        <f t="shared" si="20"/>
        <v>0</v>
      </c>
    </row>
    <row r="26" spans="1:43" x14ac:dyDescent="0.25">
      <c r="A26" s="33" t="s">
        <v>207</v>
      </c>
      <c r="B26" t="s">
        <v>208</v>
      </c>
      <c r="C26" t="s">
        <v>1313</v>
      </c>
      <c r="D26" s="48">
        <f>+'PU con cambio '!N257</f>
        <v>3.5555555555555554</v>
      </c>
      <c r="E26" s="19">
        <f t="shared" si="33"/>
        <v>639968.53764310118</v>
      </c>
      <c r="F26" s="19">
        <f>+D26*'PU con cambio '!O257</f>
        <v>19264</v>
      </c>
      <c r="G26" s="19">
        <f t="shared" si="34"/>
        <v>533.33333333333326</v>
      </c>
      <c r="H26" s="19">
        <f t="shared" si="34"/>
        <v>1066.6666666666665</v>
      </c>
      <c r="I26" s="19">
        <f t="shared" si="34"/>
        <v>888.8888888888888</v>
      </c>
      <c r="J26" s="19">
        <f t="shared" si="34"/>
        <v>327.11111111111109</v>
      </c>
      <c r="K26" s="19">
        <f t="shared" si="34"/>
        <v>3104</v>
      </c>
      <c r="L26" s="19">
        <f t="shared" si="21"/>
        <v>13344</v>
      </c>
      <c r="M26" s="21">
        <v>0</v>
      </c>
      <c r="N26" s="21">
        <v>0</v>
      </c>
      <c r="O26" s="2">
        <f>+'PU con cambio '!P258+'PU con cambio '!P259</f>
        <v>8777.2422222222231</v>
      </c>
      <c r="P26" s="21">
        <v>0</v>
      </c>
      <c r="Q26" s="21">
        <v>0</v>
      </c>
      <c r="R26" s="21">
        <v>0</v>
      </c>
      <c r="S26" s="2">
        <f>+'PU con cambio '!P260+'PU con cambio '!P261+'PU con cambio '!P262</f>
        <v>500</v>
      </c>
      <c r="T26" s="2">
        <f>+'PU con cambio '!P263</f>
        <v>390</v>
      </c>
      <c r="U26" s="21">
        <v>0</v>
      </c>
      <c r="V26" s="21">
        <v>0</v>
      </c>
      <c r="W26" s="21">
        <v>0</v>
      </c>
      <c r="Y26">
        <v>20.737327674757449</v>
      </c>
      <c r="Z26" s="60">
        <f t="shared" si="3"/>
        <v>599956.65000000014</v>
      </c>
      <c r="AA26" s="21">
        <f t="shared" si="4"/>
        <v>11059.908093203971</v>
      </c>
      <c r="AB26" s="21">
        <f t="shared" si="5"/>
        <v>22119.816186407941</v>
      </c>
      <c r="AC26" s="21">
        <f t="shared" si="6"/>
        <v>18433.180155339953</v>
      </c>
      <c r="AD26" s="21">
        <f t="shared" si="7"/>
        <v>6783.4102971651027</v>
      </c>
      <c r="AE26" s="21">
        <f t="shared" si="8"/>
        <v>64368.665102447121</v>
      </c>
      <c r="AF26" s="21">
        <f t="shared" si="9"/>
        <v>276718.90049196337</v>
      </c>
      <c r="AG26" s="21">
        <f t="shared" si="10"/>
        <v>0</v>
      </c>
      <c r="AH26" s="21">
        <f t="shared" si="11"/>
        <v>0</v>
      </c>
      <c r="AI26" s="21">
        <f t="shared" si="12"/>
        <v>182016.54804293846</v>
      </c>
      <c r="AJ26" s="21">
        <f t="shared" si="13"/>
        <v>0</v>
      </c>
      <c r="AK26" s="21">
        <f t="shared" si="14"/>
        <v>0</v>
      </c>
      <c r="AL26" s="21">
        <f t="shared" si="15"/>
        <v>0</v>
      </c>
      <c r="AM26" s="21">
        <f t="shared" si="16"/>
        <v>10368.663837378725</v>
      </c>
      <c r="AN26" s="21">
        <f t="shared" si="17"/>
        <v>8087.5577931554053</v>
      </c>
      <c r="AO26" s="21">
        <f t="shared" si="18"/>
        <v>0</v>
      </c>
      <c r="AP26" s="21">
        <f t="shared" si="19"/>
        <v>0</v>
      </c>
      <c r="AQ26" s="21">
        <f t="shared" si="20"/>
        <v>0</v>
      </c>
    </row>
    <row r="27" spans="1:43" x14ac:dyDescent="0.25">
      <c r="A27" s="33" t="s">
        <v>209</v>
      </c>
      <c r="B27" t="s">
        <v>210</v>
      </c>
      <c r="C27" t="s">
        <v>1313</v>
      </c>
      <c r="D27" s="48">
        <f>+'PU con cambio '!N279</f>
        <v>6.5454545454545459</v>
      </c>
      <c r="E27" s="19">
        <f t="shared" si="33"/>
        <v>2582395.1393979285</v>
      </c>
      <c r="F27" s="19">
        <f>+D27*'PU con cambio '!O279</f>
        <v>35463.272727272728</v>
      </c>
      <c r="G27" s="19">
        <f t="shared" si="34"/>
        <v>981.81818181818187</v>
      </c>
      <c r="H27" s="19">
        <f t="shared" si="34"/>
        <v>1963.6363636363637</v>
      </c>
      <c r="I27" s="19">
        <f t="shared" si="34"/>
        <v>1636.3636363636365</v>
      </c>
      <c r="J27" s="19">
        <f t="shared" si="34"/>
        <v>602.18181818181824</v>
      </c>
      <c r="K27" s="19">
        <f t="shared" si="34"/>
        <v>5714.1818181818189</v>
      </c>
      <c r="L27" s="19">
        <f t="shared" si="21"/>
        <v>24565.090909090908</v>
      </c>
      <c r="M27" s="21">
        <v>0</v>
      </c>
      <c r="N27" s="21">
        <v>0</v>
      </c>
      <c r="O27" s="2">
        <f>+'PU con cambio '!P280+'PU con cambio '!P281</f>
        <v>13393.616363636364</v>
      </c>
      <c r="P27" s="21">
        <v>0</v>
      </c>
      <c r="Q27" s="21">
        <v>0</v>
      </c>
      <c r="R27" s="21">
        <v>0</v>
      </c>
      <c r="S27" s="2">
        <f>+'PU con cambio '!P282+'PU con cambio '!P283+'PU con cambio '!P284</f>
        <v>500</v>
      </c>
      <c r="T27" s="2">
        <f>+'PU con cambio '!P285</f>
        <v>390</v>
      </c>
      <c r="U27" s="21">
        <v>0</v>
      </c>
      <c r="V27" s="21">
        <v>0</v>
      </c>
      <c r="W27" s="21">
        <v>0</v>
      </c>
      <c r="Y27">
        <v>49.924361611063205</v>
      </c>
      <c r="Z27" s="60">
        <f t="shared" si="3"/>
        <v>2483581.6800000011</v>
      </c>
      <c r="AA27" s="21">
        <f t="shared" si="4"/>
        <v>49016.645945407516</v>
      </c>
      <c r="AB27" s="21">
        <f t="shared" si="5"/>
        <v>98033.291890815031</v>
      </c>
      <c r="AC27" s="21">
        <f t="shared" si="6"/>
        <v>81694.409909012524</v>
      </c>
      <c r="AD27" s="21">
        <f t="shared" si="7"/>
        <v>30063.542846516608</v>
      </c>
      <c r="AE27" s="21">
        <f t="shared" si="8"/>
        <v>285276.87940227176</v>
      </c>
      <c r="AF27" s="21">
        <f t="shared" si="9"/>
        <v>1226396.4815540959</v>
      </c>
      <c r="AG27" s="21">
        <f t="shared" si="10"/>
        <v>0</v>
      </c>
      <c r="AH27" s="21">
        <f t="shared" si="11"/>
        <v>0</v>
      </c>
      <c r="AI27" s="21">
        <f t="shared" si="12"/>
        <v>668667.74661803525</v>
      </c>
      <c r="AJ27" s="21">
        <f t="shared" si="13"/>
        <v>0</v>
      </c>
      <c r="AK27" s="21">
        <f t="shared" si="14"/>
        <v>0</v>
      </c>
      <c r="AL27" s="21">
        <f t="shared" si="15"/>
        <v>0</v>
      </c>
      <c r="AM27" s="21">
        <f t="shared" si="16"/>
        <v>24962.180805531603</v>
      </c>
      <c r="AN27" s="21">
        <f t="shared" si="17"/>
        <v>19470.501028314651</v>
      </c>
      <c r="AO27" s="21">
        <f t="shared" si="18"/>
        <v>0</v>
      </c>
      <c r="AP27" s="21">
        <f t="shared" si="19"/>
        <v>0</v>
      </c>
      <c r="AQ27" s="21">
        <f t="shared" si="20"/>
        <v>0</v>
      </c>
    </row>
    <row r="28" spans="1:43" x14ac:dyDescent="0.25">
      <c r="A28" s="33" t="s">
        <v>211</v>
      </c>
      <c r="B28" t="s">
        <v>212</v>
      </c>
      <c r="C28" t="s">
        <v>1313</v>
      </c>
      <c r="D28" s="48">
        <f>+'PU con cambio '!N301</f>
        <v>7.1743445439109738E-2</v>
      </c>
      <c r="E28" s="19">
        <f t="shared" si="33"/>
        <v>9469845.1085374765</v>
      </c>
      <c r="F28" s="19">
        <f>+D28*'PU con cambio '!O301</f>
        <v>388.70598738909655</v>
      </c>
      <c r="G28" s="19">
        <f t="shared" si="34"/>
        <v>10.761516815866461</v>
      </c>
      <c r="H28" s="19">
        <f t="shared" si="34"/>
        <v>21.523033631732922</v>
      </c>
      <c r="I28" s="19">
        <f t="shared" si="34"/>
        <v>17.935861359777434</v>
      </c>
      <c r="J28" s="19">
        <f t="shared" si="34"/>
        <v>6.600396980398096</v>
      </c>
      <c r="K28" s="19">
        <f t="shared" si="34"/>
        <v>62.632027868342803</v>
      </c>
      <c r="L28" s="19">
        <f t="shared" si="21"/>
        <v>269.25315073297884</v>
      </c>
      <c r="M28" s="21">
        <v>0</v>
      </c>
      <c r="N28" s="21">
        <v>0</v>
      </c>
      <c r="O28" s="2">
        <f>+'PU con cambio '!P302</f>
        <v>110.77116232353104</v>
      </c>
      <c r="P28" s="21">
        <v>0</v>
      </c>
      <c r="Q28" s="2">
        <f>+'PU con cambio '!P303</f>
        <v>504</v>
      </c>
      <c r="R28" s="21">
        <v>0</v>
      </c>
      <c r="S28" s="2">
        <f>+'PU con cambio '!P304</f>
        <v>6.7</v>
      </c>
      <c r="T28" s="2">
        <f>+'PU con cambio '!P310</f>
        <v>13</v>
      </c>
      <c r="U28" s="21">
        <v>0</v>
      </c>
      <c r="V28" s="21">
        <v>0</v>
      </c>
      <c r="W28" s="21">
        <v>0</v>
      </c>
      <c r="Y28">
        <v>9149.1623973709829</v>
      </c>
      <c r="Z28" s="60">
        <f t="shared" si="3"/>
        <v>9361213.9039999936</v>
      </c>
      <c r="AA28" s="21">
        <f t="shared" si="4"/>
        <v>98458.864990400936</v>
      </c>
      <c r="AB28" s="21">
        <f t="shared" si="5"/>
        <v>196917.72998080187</v>
      </c>
      <c r="AC28" s="21">
        <f t="shared" si="6"/>
        <v>164098.10831733487</v>
      </c>
      <c r="AD28" s="21">
        <f t="shared" si="7"/>
        <v>60388.103860779243</v>
      </c>
      <c r="AE28" s="21">
        <f t="shared" si="8"/>
        <v>573030.59424413345</v>
      </c>
      <c r="AF28" s="21">
        <f t="shared" si="9"/>
        <v>2463440.8020598311</v>
      </c>
      <c r="AG28" s="21">
        <f t="shared" si="10"/>
        <v>0</v>
      </c>
      <c r="AH28" s="21">
        <f t="shared" si="11"/>
        <v>0</v>
      </c>
      <c r="AI28" s="21">
        <f t="shared" si="12"/>
        <v>1013463.3530435276</v>
      </c>
      <c r="AJ28" s="21">
        <f t="shared" si="13"/>
        <v>0</v>
      </c>
      <c r="AK28" s="21">
        <f t="shared" si="14"/>
        <v>4611177.8482749751</v>
      </c>
      <c r="AL28" s="21">
        <f t="shared" si="15"/>
        <v>0</v>
      </c>
      <c r="AM28" s="21">
        <f t="shared" si="16"/>
        <v>61299.388062385588</v>
      </c>
      <c r="AN28" s="21">
        <f t="shared" si="17"/>
        <v>118939.11116582277</v>
      </c>
      <c r="AO28" s="21">
        <f t="shared" si="18"/>
        <v>0</v>
      </c>
      <c r="AP28" s="21">
        <f t="shared" si="19"/>
        <v>0</v>
      </c>
      <c r="AQ28" s="21">
        <f t="shared" si="20"/>
        <v>0</v>
      </c>
    </row>
    <row r="29" spans="1:43" x14ac:dyDescent="0.25">
      <c r="A29" s="33" t="s">
        <v>225</v>
      </c>
      <c r="B29" t="s">
        <v>226</v>
      </c>
      <c r="C29" t="s">
        <v>1313</v>
      </c>
      <c r="D29" s="48">
        <f>+'PU con cambio '!N321</f>
        <v>0.52682926829268295</v>
      </c>
      <c r="E29" s="19">
        <f t="shared" si="33"/>
        <v>973486.47130259685</v>
      </c>
      <c r="F29" s="19">
        <f>+D29*PU!F551</f>
        <v>2854.3609756097562</v>
      </c>
      <c r="G29" s="19">
        <f t="shared" si="34"/>
        <v>79.024390243902445</v>
      </c>
      <c r="H29" s="19">
        <f t="shared" si="34"/>
        <v>158.04878048780489</v>
      </c>
      <c r="I29" s="19">
        <f t="shared" si="34"/>
        <v>131.70731707317074</v>
      </c>
      <c r="J29" s="19">
        <f t="shared" si="34"/>
        <v>48.46829268292683</v>
      </c>
      <c r="K29" s="19">
        <f t="shared" si="34"/>
        <v>459.92195121951221</v>
      </c>
      <c r="L29" s="19">
        <f t="shared" si="21"/>
        <v>1977.1902439024391</v>
      </c>
      <c r="M29" s="21">
        <v>0</v>
      </c>
      <c r="N29" s="21">
        <v>0</v>
      </c>
      <c r="O29" s="2">
        <f>+'PU con cambio '!P322</f>
        <v>813.41912195121961</v>
      </c>
      <c r="P29" s="21">
        <v>0</v>
      </c>
      <c r="Q29" s="2">
        <f>+'PU con cambio '!P323+'PU con cambio '!P324</f>
        <v>736.61400000000003</v>
      </c>
      <c r="R29" s="21">
        <v>0</v>
      </c>
      <c r="S29" s="2">
        <v>0</v>
      </c>
      <c r="T29" s="21">
        <v>0</v>
      </c>
      <c r="U29" s="21">
        <v>0</v>
      </c>
      <c r="V29" s="21">
        <v>0</v>
      </c>
      <c r="W29" s="21">
        <v>0</v>
      </c>
      <c r="Y29">
        <v>216.09983096813994</v>
      </c>
      <c r="Z29" s="60">
        <f t="shared" si="3"/>
        <v>951788.82000000007</v>
      </c>
      <c r="AA29" s="21">
        <f t="shared" si="4"/>
        <v>17077.157374067647</v>
      </c>
      <c r="AB29" s="21">
        <f t="shared" si="5"/>
        <v>34154.314748135293</v>
      </c>
      <c r="AC29" s="21">
        <f t="shared" si="6"/>
        <v>28461.928956779408</v>
      </c>
      <c r="AD29" s="21">
        <f t="shared" si="7"/>
        <v>10473.989856094822</v>
      </c>
      <c r="AE29" s="21">
        <f t="shared" si="8"/>
        <v>99389.055917073696</v>
      </c>
      <c r="AF29" s="21">
        <f t="shared" si="9"/>
        <v>427270.47749917244</v>
      </c>
      <c r="AG29" s="21">
        <f t="shared" si="10"/>
        <v>0</v>
      </c>
      <c r="AH29" s="21">
        <f t="shared" si="11"/>
        <v>0</v>
      </c>
      <c r="AI29" s="21">
        <f t="shared" si="12"/>
        <v>175779.73475991137</v>
      </c>
      <c r="AJ29" s="21">
        <f t="shared" si="13"/>
        <v>0</v>
      </c>
      <c r="AK29" s="21">
        <f t="shared" si="14"/>
        <v>159182.16088876544</v>
      </c>
      <c r="AL29" s="21">
        <f t="shared" si="15"/>
        <v>0</v>
      </c>
      <c r="AM29" s="21">
        <f t="shared" si="16"/>
        <v>0</v>
      </c>
      <c r="AN29" s="21">
        <f t="shared" si="17"/>
        <v>0</v>
      </c>
      <c r="AO29" s="21">
        <f t="shared" si="18"/>
        <v>0</v>
      </c>
      <c r="AP29" s="21">
        <f t="shared" si="19"/>
        <v>0</v>
      </c>
      <c r="AQ29" s="21">
        <f t="shared" si="20"/>
        <v>0</v>
      </c>
    </row>
    <row r="30" spans="1:43" x14ac:dyDescent="0.25">
      <c r="A30" s="33" t="s">
        <v>231</v>
      </c>
      <c r="B30" t="s">
        <v>232</v>
      </c>
      <c r="C30" t="s">
        <v>1313</v>
      </c>
      <c r="D30" s="48">
        <f>+'PU con cambio '!N339</f>
        <v>0.45201793721973094</v>
      </c>
      <c r="E30" s="19">
        <f t="shared" si="33"/>
        <v>3146.9443587443943</v>
      </c>
      <c r="F30" s="19">
        <f>+D30*PU!F570</f>
        <v>2449.0331838565021</v>
      </c>
      <c r="G30" s="19">
        <f t="shared" ref="G30:K39" si="35">$D30*G$3</f>
        <v>67.802690582959642</v>
      </c>
      <c r="H30" s="19">
        <f t="shared" si="35"/>
        <v>135.60538116591928</v>
      </c>
      <c r="I30" s="19">
        <f t="shared" si="35"/>
        <v>113.00448430493273</v>
      </c>
      <c r="J30" s="19">
        <f t="shared" si="35"/>
        <v>41.585650224215243</v>
      </c>
      <c r="K30" s="19">
        <f t="shared" si="35"/>
        <v>394.61165919282513</v>
      </c>
      <c r="L30" s="19">
        <f t="shared" si="21"/>
        <v>1696.4233183856502</v>
      </c>
      <c r="M30" s="21">
        <v>0</v>
      </c>
      <c r="N30" s="21">
        <v>0</v>
      </c>
      <c r="O30" s="2">
        <f>+'PU con cambio '!P340</f>
        <v>697.91117488789234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Z30" s="21">
        <f t="shared" si="3"/>
        <v>0</v>
      </c>
      <c r="AA30" s="21">
        <f t="shared" si="4"/>
        <v>0</v>
      </c>
      <c r="AB30" s="21">
        <f t="shared" si="5"/>
        <v>0</v>
      </c>
      <c r="AC30" s="21">
        <f t="shared" si="6"/>
        <v>0</v>
      </c>
      <c r="AD30" s="21">
        <f t="shared" si="7"/>
        <v>0</v>
      </c>
      <c r="AE30" s="21">
        <f t="shared" si="8"/>
        <v>0</v>
      </c>
      <c r="AF30" s="21">
        <f t="shared" si="9"/>
        <v>0</v>
      </c>
      <c r="AG30" s="21">
        <f t="shared" si="10"/>
        <v>0</v>
      </c>
      <c r="AH30" s="21">
        <f t="shared" si="11"/>
        <v>0</v>
      </c>
      <c r="AI30" s="21">
        <f t="shared" si="12"/>
        <v>0</v>
      </c>
      <c r="AJ30" s="21">
        <f t="shared" si="13"/>
        <v>0</v>
      </c>
      <c r="AK30" s="21">
        <f t="shared" si="14"/>
        <v>0</v>
      </c>
      <c r="AL30" s="21">
        <f t="shared" si="15"/>
        <v>0</v>
      </c>
      <c r="AM30" s="21">
        <f t="shared" si="16"/>
        <v>0</v>
      </c>
      <c r="AN30" s="21">
        <f t="shared" si="17"/>
        <v>0</v>
      </c>
      <c r="AO30" s="21">
        <f t="shared" si="18"/>
        <v>0</v>
      </c>
      <c r="AP30" s="21">
        <f t="shared" si="19"/>
        <v>0</v>
      </c>
      <c r="AQ30" s="21">
        <f t="shared" si="20"/>
        <v>0</v>
      </c>
    </row>
    <row r="31" spans="1:43" x14ac:dyDescent="0.25">
      <c r="A31" s="53" t="s">
        <v>235</v>
      </c>
      <c r="B31" t="s">
        <v>236</v>
      </c>
      <c r="C31" t="s">
        <v>1313</v>
      </c>
      <c r="D31" s="48">
        <f>+'PU con cambio '!N354</f>
        <v>1.032258064516129</v>
      </c>
      <c r="E31" s="19">
        <f t="shared" si="33"/>
        <v>8716.5703225806465</v>
      </c>
      <c r="F31" s="19">
        <f>+D31*PU!F586</f>
        <v>5592.7741935483873</v>
      </c>
      <c r="G31" s="19">
        <f t="shared" si="35"/>
        <v>154.83870967741936</v>
      </c>
      <c r="H31" s="19">
        <f t="shared" si="35"/>
        <v>309.67741935483872</v>
      </c>
      <c r="I31" s="19">
        <f t="shared" si="35"/>
        <v>258.06451612903226</v>
      </c>
      <c r="J31" s="19">
        <f t="shared" si="35"/>
        <v>94.967741935483872</v>
      </c>
      <c r="K31" s="19">
        <f t="shared" si="35"/>
        <v>901.16129032258061</v>
      </c>
      <c r="L31" s="19">
        <f t="shared" si="21"/>
        <v>3874.0645161290327</v>
      </c>
      <c r="M31" s="21">
        <v>0</v>
      </c>
      <c r="N31" s="21">
        <v>0</v>
      </c>
      <c r="O31" s="2">
        <f>+'PU con cambio '!P355</f>
        <v>1593.796129032258</v>
      </c>
      <c r="P31" s="21">
        <v>0</v>
      </c>
      <c r="Q31" s="21">
        <v>0</v>
      </c>
      <c r="R31" s="2">
        <f>+'PU con cambio '!P356</f>
        <v>1530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Z31" s="21">
        <f t="shared" si="3"/>
        <v>0</v>
      </c>
      <c r="AA31" s="21">
        <f t="shared" si="4"/>
        <v>0</v>
      </c>
      <c r="AB31" s="21">
        <f t="shared" si="5"/>
        <v>0</v>
      </c>
      <c r="AC31" s="21">
        <f t="shared" si="6"/>
        <v>0</v>
      </c>
      <c r="AD31" s="21">
        <f t="shared" si="7"/>
        <v>0</v>
      </c>
      <c r="AE31" s="21">
        <f t="shared" si="8"/>
        <v>0</v>
      </c>
      <c r="AF31" s="21">
        <f t="shared" si="9"/>
        <v>0</v>
      </c>
      <c r="AG31" s="21">
        <f t="shared" si="10"/>
        <v>0</v>
      </c>
      <c r="AH31" s="21">
        <f t="shared" si="11"/>
        <v>0</v>
      </c>
      <c r="AI31" s="21">
        <f t="shared" si="12"/>
        <v>0</v>
      </c>
      <c r="AJ31" s="21">
        <f t="shared" si="13"/>
        <v>0</v>
      </c>
      <c r="AK31" s="21">
        <f t="shared" si="14"/>
        <v>0</v>
      </c>
      <c r="AL31" s="21">
        <f t="shared" si="15"/>
        <v>0</v>
      </c>
      <c r="AM31" s="21">
        <f t="shared" si="16"/>
        <v>0</v>
      </c>
      <c r="AN31" s="21">
        <f t="shared" si="17"/>
        <v>0</v>
      </c>
      <c r="AO31" s="21">
        <f t="shared" si="18"/>
        <v>0</v>
      </c>
      <c r="AP31" s="21">
        <f t="shared" si="19"/>
        <v>0</v>
      </c>
      <c r="AQ31" s="21">
        <f t="shared" si="20"/>
        <v>0</v>
      </c>
    </row>
    <row r="32" spans="1:43" x14ac:dyDescent="0.25">
      <c r="A32" s="44" t="s">
        <v>241</v>
      </c>
      <c r="B32" t="s">
        <v>242</v>
      </c>
      <c r="C32" t="s">
        <v>1313</v>
      </c>
      <c r="D32">
        <f>+PU!E604</f>
        <v>0.35</v>
      </c>
      <c r="E32" s="19">
        <f t="shared" si="33"/>
        <v>3374.35</v>
      </c>
      <c r="F32" s="19">
        <f>+D32*PU!F604</f>
        <v>1896.3</v>
      </c>
      <c r="G32" s="19">
        <f t="shared" si="35"/>
        <v>52.5</v>
      </c>
      <c r="H32" s="19">
        <f t="shared" si="35"/>
        <v>105</v>
      </c>
      <c r="I32" s="19">
        <f t="shared" si="35"/>
        <v>87.5</v>
      </c>
      <c r="J32" s="19">
        <f t="shared" si="35"/>
        <v>32.199999999999996</v>
      </c>
      <c r="K32" s="19">
        <f t="shared" si="35"/>
        <v>305.54999999999995</v>
      </c>
      <c r="L32" s="19">
        <f t="shared" si="21"/>
        <v>1313.55</v>
      </c>
      <c r="M32" s="21">
        <v>0</v>
      </c>
      <c r="N32" s="21">
        <v>0</v>
      </c>
      <c r="O32" s="2">
        <f>+PU!G605</f>
        <v>540.4</v>
      </c>
      <c r="P32" s="21">
        <v>0</v>
      </c>
      <c r="Q32" s="2">
        <f>+PU!G606</f>
        <v>937.65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Z32" s="21">
        <f t="shared" si="3"/>
        <v>0</v>
      </c>
      <c r="AA32" s="21">
        <f t="shared" si="4"/>
        <v>0</v>
      </c>
      <c r="AB32" s="21">
        <f t="shared" si="5"/>
        <v>0</v>
      </c>
      <c r="AC32" s="21">
        <f t="shared" si="6"/>
        <v>0</v>
      </c>
      <c r="AD32" s="21">
        <f t="shared" si="7"/>
        <v>0</v>
      </c>
      <c r="AE32" s="21">
        <f t="shared" si="8"/>
        <v>0</v>
      </c>
      <c r="AF32" s="21">
        <f t="shared" si="9"/>
        <v>0</v>
      </c>
      <c r="AG32" s="21">
        <f t="shared" si="10"/>
        <v>0</v>
      </c>
      <c r="AH32" s="21">
        <f t="shared" si="11"/>
        <v>0</v>
      </c>
      <c r="AI32" s="21">
        <f t="shared" si="12"/>
        <v>0</v>
      </c>
      <c r="AJ32" s="21">
        <f t="shared" si="13"/>
        <v>0</v>
      </c>
      <c r="AK32" s="21">
        <f t="shared" si="14"/>
        <v>0</v>
      </c>
      <c r="AL32" s="21">
        <f t="shared" si="15"/>
        <v>0</v>
      </c>
      <c r="AM32" s="21">
        <f t="shared" si="16"/>
        <v>0</v>
      </c>
      <c r="AN32" s="21">
        <f t="shared" si="17"/>
        <v>0</v>
      </c>
      <c r="AO32" s="21">
        <f t="shared" si="18"/>
        <v>0</v>
      </c>
      <c r="AP32" s="21">
        <f t="shared" si="19"/>
        <v>0</v>
      </c>
      <c r="AQ32" s="21">
        <f t="shared" si="20"/>
        <v>0</v>
      </c>
    </row>
    <row r="33" spans="1:43" x14ac:dyDescent="0.25">
      <c r="A33" s="44" t="s">
        <v>252</v>
      </c>
      <c r="B33" t="s">
        <v>253</v>
      </c>
      <c r="C33" t="s">
        <v>1313</v>
      </c>
      <c r="D33">
        <f>+PU!E622</f>
        <v>0.35</v>
      </c>
      <c r="E33" s="19">
        <f t="shared" si="33"/>
        <v>7397.95</v>
      </c>
      <c r="F33" s="19">
        <f>+D33*PU!F622</f>
        <v>1896.3</v>
      </c>
      <c r="G33" s="19">
        <f t="shared" si="35"/>
        <v>52.5</v>
      </c>
      <c r="H33" s="19">
        <f t="shared" si="35"/>
        <v>105</v>
      </c>
      <c r="I33" s="19">
        <f t="shared" si="35"/>
        <v>87.5</v>
      </c>
      <c r="J33" s="19">
        <f t="shared" si="35"/>
        <v>32.199999999999996</v>
      </c>
      <c r="K33" s="19">
        <f t="shared" si="35"/>
        <v>305.54999999999995</v>
      </c>
      <c r="L33" s="19">
        <f t="shared" si="21"/>
        <v>1313.55</v>
      </c>
      <c r="M33" s="21">
        <v>0</v>
      </c>
      <c r="N33" s="21">
        <v>0</v>
      </c>
      <c r="O33" s="2">
        <f>+PU!G623</f>
        <v>540.4</v>
      </c>
      <c r="P33" s="21">
        <v>0</v>
      </c>
      <c r="Q33" s="2">
        <f>+PU!G624</f>
        <v>4961.25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Z33" s="21">
        <f t="shared" si="3"/>
        <v>0</v>
      </c>
      <c r="AA33" s="21">
        <f t="shared" si="4"/>
        <v>0</v>
      </c>
      <c r="AB33" s="21">
        <f t="shared" si="5"/>
        <v>0</v>
      </c>
      <c r="AC33" s="21">
        <f t="shared" si="6"/>
        <v>0</v>
      </c>
      <c r="AD33" s="21">
        <f t="shared" si="7"/>
        <v>0</v>
      </c>
      <c r="AE33" s="21">
        <f t="shared" si="8"/>
        <v>0</v>
      </c>
      <c r="AF33" s="21">
        <f t="shared" si="9"/>
        <v>0</v>
      </c>
      <c r="AG33" s="21">
        <f t="shared" si="10"/>
        <v>0</v>
      </c>
      <c r="AH33" s="21">
        <f t="shared" si="11"/>
        <v>0</v>
      </c>
      <c r="AI33" s="21">
        <f t="shared" si="12"/>
        <v>0</v>
      </c>
      <c r="AJ33" s="21">
        <f t="shared" si="13"/>
        <v>0</v>
      </c>
      <c r="AK33" s="21">
        <f t="shared" si="14"/>
        <v>0</v>
      </c>
      <c r="AL33" s="21">
        <f t="shared" si="15"/>
        <v>0</v>
      </c>
      <c r="AM33" s="21">
        <f t="shared" si="16"/>
        <v>0</v>
      </c>
      <c r="AN33" s="21">
        <f t="shared" si="17"/>
        <v>0</v>
      </c>
      <c r="AO33" s="21">
        <f t="shared" si="18"/>
        <v>0</v>
      </c>
      <c r="AP33" s="21">
        <f t="shared" si="19"/>
        <v>0</v>
      </c>
      <c r="AQ33" s="21">
        <f t="shared" si="20"/>
        <v>0</v>
      </c>
    </row>
    <row r="34" spans="1:43" x14ac:dyDescent="0.25">
      <c r="A34" s="44" t="s">
        <v>258</v>
      </c>
      <c r="B34" t="s">
        <v>259</v>
      </c>
      <c r="C34" t="s">
        <v>1313</v>
      </c>
      <c r="D34">
        <f>+PU!E640</f>
        <v>0.35</v>
      </c>
      <c r="E34" s="19">
        <f t="shared" si="33"/>
        <v>20339.2</v>
      </c>
      <c r="F34" s="19">
        <f>+D34*PU!F640</f>
        <v>1896.3</v>
      </c>
      <c r="G34" s="19">
        <f t="shared" si="35"/>
        <v>52.5</v>
      </c>
      <c r="H34" s="19">
        <f t="shared" si="35"/>
        <v>105</v>
      </c>
      <c r="I34" s="19">
        <f t="shared" si="35"/>
        <v>87.5</v>
      </c>
      <c r="J34" s="19">
        <f t="shared" si="35"/>
        <v>32.199999999999996</v>
      </c>
      <c r="K34" s="19">
        <f t="shared" si="35"/>
        <v>305.54999999999995</v>
      </c>
      <c r="L34" s="19">
        <f t="shared" si="21"/>
        <v>1313.55</v>
      </c>
      <c r="M34" s="21">
        <v>0</v>
      </c>
      <c r="N34" s="21">
        <v>0</v>
      </c>
      <c r="O34" s="2">
        <f>+PU!G641</f>
        <v>540.4</v>
      </c>
      <c r="P34" s="21">
        <v>0</v>
      </c>
      <c r="Q34" s="2">
        <f>+PU!G642</f>
        <v>17902.5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Z34" s="21">
        <f t="shared" si="3"/>
        <v>0</v>
      </c>
      <c r="AA34" s="21">
        <f t="shared" si="4"/>
        <v>0</v>
      </c>
      <c r="AB34" s="21">
        <f t="shared" si="5"/>
        <v>0</v>
      </c>
      <c r="AC34" s="21">
        <f t="shared" si="6"/>
        <v>0</v>
      </c>
      <c r="AD34" s="21">
        <f t="shared" si="7"/>
        <v>0</v>
      </c>
      <c r="AE34" s="21">
        <f t="shared" si="8"/>
        <v>0</v>
      </c>
      <c r="AF34" s="21">
        <f t="shared" si="9"/>
        <v>0</v>
      </c>
      <c r="AG34" s="21">
        <f t="shared" si="10"/>
        <v>0</v>
      </c>
      <c r="AH34" s="21">
        <f t="shared" si="11"/>
        <v>0</v>
      </c>
      <c r="AI34" s="21">
        <f t="shared" si="12"/>
        <v>0</v>
      </c>
      <c r="AJ34" s="21">
        <f t="shared" si="13"/>
        <v>0</v>
      </c>
      <c r="AK34" s="21">
        <f t="shared" si="14"/>
        <v>0</v>
      </c>
      <c r="AL34" s="21">
        <f t="shared" si="15"/>
        <v>0</v>
      </c>
      <c r="AM34" s="21">
        <f t="shared" si="16"/>
        <v>0</v>
      </c>
      <c r="AN34" s="21">
        <f t="shared" si="17"/>
        <v>0</v>
      </c>
      <c r="AO34" s="21">
        <f t="shared" si="18"/>
        <v>0</v>
      </c>
      <c r="AP34" s="21">
        <f t="shared" si="19"/>
        <v>0</v>
      </c>
      <c r="AQ34" s="21">
        <f t="shared" si="20"/>
        <v>0</v>
      </c>
    </row>
    <row r="35" spans="1:43" x14ac:dyDescent="0.25">
      <c r="A35" s="44" t="s">
        <v>264</v>
      </c>
      <c r="B35" t="s">
        <v>265</v>
      </c>
      <c r="C35" t="s">
        <v>1313</v>
      </c>
      <c r="D35">
        <f>+PU!E658</f>
        <v>1.5</v>
      </c>
      <c r="E35" s="19">
        <f t="shared" si="33"/>
        <v>12763.439999999999</v>
      </c>
      <c r="F35" s="19">
        <f>+D35*PU!F658</f>
        <v>8127</v>
      </c>
      <c r="G35" s="19">
        <f t="shared" si="35"/>
        <v>225</v>
      </c>
      <c r="H35" s="19">
        <f t="shared" si="35"/>
        <v>450</v>
      </c>
      <c r="I35" s="19">
        <f t="shared" si="35"/>
        <v>375</v>
      </c>
      <c r="J35" s="19">
        <f t="shared" si="35"/>
        <v>138</v>
      </c>
      <c r="K35" s="19">
        <f t="shared" si="35"/>
        <v>1309.5</v>
      </c>
      <c r="L35" s="19">
        <f t="shared" si="21"/>
        <v>5629.5</v>
      </c>
      <c r="M35" s="21">
        <v>0</v>
      </c>
      <c r="N35" s="21">
        <v>0</v>
      </c>
      <c r="O35" s="2">
        <f>+PU!G659</f>
        <v>2315.9899999999998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">
        <f>+PU!G660+PU!G661</f>
        <v>2320.4499999999998</v>
      </c>
      <c r="Z35" s="21">
        <f t="shared" si="3"/>
        <v>0</v>
      </c>
      <c r="AA35" s="21">
        <f t="shared" si="4"/>
        <v>0</v>
      </c>
      <c r="AB35" s="21">
        <f t="shared" si="5"/>
        <v>0</v>
      </c>
      <c r="AC35" s="21">
        <f t="shared" si="6"/>
        <v>0</v>
      </c>
      <c r="AD35" s="21">
        <f t="shared" si="7"/>
        <v>0</v>
      </c>
      <c r="AE35" s="21">
        <f t="shared" si="8"/>
        <v>0</v>
      </c>
      <c r="AF35" s="21">
        <f t="shared" si="9"/>
        <v>0</v>
      </c>
      <c r="AG35" s="21">
        <f t="shared" si="10"/>
        <v>0</v>
      </c>
      <c r="AH35" s="21">
        <f t="shared" si="11"/>
        <v>0</v>
      </c>
      <c r="AI35" s="21">
        <f t="shared" si="12"/>
        <v>0</v>
      </c>
      <c r="AJ35" s="21">
        <f t="shared" si="13"/>
        <v>0</v>
      </c>
      <c r="AK35" s="21">
        <f t="shared" si="14"/>
        <v>0</v>
      </c>
      <c r="AL35" s="21">
        <f t="shared" si="15"/>
        <v>0</v>
      </c>
      <c r="AM35" s="21">
        <f t="shared" si="16"/>
        <v>0</v>
      </c>
      <c r="AN35" s="21">
        <f t="shared" si="17"/>
        <v>0</v>
      </c>
      <c r="AO35" s="21">
        <f t="shared" si="18"/>
        <v>0</v>
      </c>
      <c r="AP35" s="21">
        <f t="shared" si="19"/>
        <v>0</v>
      </c>
      <c r="AQ35" s="21">
        <f t="shared" si="20"/>
        <v>0</v>
      </c>
    </row>
    <row r="36" spans="1:43" x14ac:dyDescent="0.25">
      <c r="A36" s="44" t="s">
        <v>271</v>
      </c>
      <c r="B36" t="s">
        <v>272</v>
      </c>
      <c r="D36">
        <f>+PU!E678</f>
        <v>1.5</v>
      </c>
      <c r="E36" s="19">
        <f t="shared" si="33"/>
        <v>12763.439999999999</v>
      </c>
      <c r="F36" s="19">
        <f>+D36*PU!F678</f>
        <v>8127</v>
      </c>
      <c r="G36" s="19">
        <f t="shared" si="35"/>
        <v>225</v>
      </c>
      <c r="H36" s="19">
        <f t="shared" si="35"/>
        <v>450</v>
      </c>
      <c r="I36" s="19">
        <f t="shared" si="35"/>
        <v>375</v>
      </c>
      <c r="J36" s="19">
        <f t="shared" si="35"/>
        <v>138</v>
      </c>
      <c r="K36" s="19">
        <f t="shared" si="35"/>
        <v>1309.5</v>
      </c>
      <c r="L36" s="19">
        <f t="shared" si="21"/>
        <v>5629.5</v>
      </c>
      <c r="M36" s="21">
        <v>0</v>
      </c>
      <c r="N36" s="21">
        <v>0</v>
      </c>
      <c r="O36" s="2">
        <f>+PU!G679</f>
        <v>2315.9899999999998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">
        <f>+PU!G680+PU!G681</f>
        <v>2320.4499999999998</v>
      </c>
      <c r="Z36" s="21">
        <f t="shared" si="3"/>
        <v>0</v>
      </c>
      <c r="AA36" s="21">
        <f t="shared" si="4"/>
        <v>0</v>
      </c>
      <c r="AB36" s="21">
        <f t="shared" si="5"/>
        <v>0</v>
      </c>
      <c r="AC36" s="21">
        <f t="shared" si="6"/>
        <v>0</v>
      </c>
      <c r="AD36" s="21">
        <f t="shared" si="7"/>
        <v>0</v>
      </c>
      <c r="AE36" s="21">
        <f t="shared" si="8"/>
        <v>0</v>
      </c>
      <c r="AF36" s="21">
        <f t="shared" si="9"/>
        <v>0</v>
      </c>
      <c r="AG36" s="21">
        <f t="shared" si="10"/>
        <v>0</v>
      </c>
      <c r="AH36" s="21">
        <f t="shared" si="11"/>
        <v>0</v>
      </c>
      <c r="AI36" s="21">
        <f t="shared" si="12"/>
        <v>0</v>
      </c>
      <c r="AJ36" s="21">
        <f t="shared" si="13"/>
        <v>0</v>
      </c>
      <c r="AK36" s="21">
        <f t="shared" si="14"/>
        <v>0</v>
      </c>
      <c r="AL36" s="21">
        <f t="shared" si="15"/>
        <v>0</v>
      </c>
      <c r="AM36" s="21">
        <f t="shared" si="16"/>
        <v>0</v>
      </c>
      <c r="AN36" s="21">
        <f t="shared" si="17"/>
        <v>0</v>
      </c>
      <c r="AO36" s="21">
        <f t="shared" si="18"/>
        <v>0</v>
      </c>
      <c r="AP36" s="21">
        <f t="shared" si="19"/>
        <v>0</v>
      </c>
      <c r="AQ36" s="21">
        <f t="shared" si="20"/>
        <v>0</v>
      </c>
    </row>
    <row r="37" spans="1:43" x14ac:dyDescent="0.25">
      <c r="A37" s="44" t="s">
        <v>273</v>
      </c>
      <c r="B37" t="s">
        <v>274</v>
      </c>
      <c r="D37">
        <f>+PU!E697</f>
        <v>2.4</v>
      </c>
      <c r="E37" s="19">
        <f t="shared" si="33"/>
        <v>81478.02</v>
      </c>
      <c r="F37" s="19">
        <f>+D37*PU!F697</f>
        <v>13003.199999999999</v>
      </c>
      <c r="G37" s="19">
        <f t="shared" si="35"/>
        <v>360</v>
      </c>
      <c r="H37" s="19">
        <f t="shared" si="35"/>
        <v>720</v>
      </c>
      <c r="I37" s="19">
        <f t="shared" si="35"/>
        <v>600</v>
      </c>
      <c r="J37" s="19">
        <f t="shared" si="35"/>
        <v>220.79999999999998</v>
      </c>
      <c r="K37" s="19">
        <f t="shared" si="35"/>
        <v>2095.1999999999998</v>
      </c>
      <c r="L37" s="19">
        <f t="shared" si="21"/>
        <v>9007.1999999999989</v>
      </c>
      <c r="M37" s="21">
        <v>0</v>
      </c>
      <c r="N37" s="21">
        <v>0</v>
      </c>
      <c r="O37" s="2">
        <f>+PU!G698</f>
        <v>3705.58</v>
      </c>
      <c r="P37" s="21">
        <v>0</v>
      </c>
      <c r="Q37" s="2">
        <f>+PU!G701+PU!G702</f>
        <v>61950</v>
      </c>
      <c r="R37" s="21">
        <v>0</v>
      </c>
      <c r="S37" s="2">
        <f>+PU!G703</f>
        <v>359.8</v>
      </c>
      <c r="T37" s="21">
        <v>0</v>
      </c>
      <c r="U37" s="2">
        <f>+PU!G704</f>
        <v>1900</v>
      </c>
      <c r="W37" s="2">
        <f>+PU!G700</f>
        <v>559.44000000000005</v>
      </c>
      <c r="Z37" s="21">
        <f t="shared" si="3"/>
        <v>0</v>
      </c>
      <c r="AA37" s="21">
        <f t="shared" si="4"/>
        <v>0</v>
      </c>
      <c r="AB37" s="21">
        <f t="shared" si="5"/>
        <v>0</v>
      </c>
      <c r="AC37" s="21">
        <f t="shared" si="6"/>
        <v>0</v>
      </c>
      <c r="AD37" s="21">
        <f t="shared" si="7"/>
        <v>0</v>
      </c>
      <c r="AE37" s="21">
        <f t="shared" si="8"/>
        <v>0</v>
      </c>
      <c r="AF37" s="21">
        <f t="shared" si="9"/>
        <v>0</v>
      </c>
      <c r="AG37" s="21">
        <f t="shared" si="10"/>
        <v>0</v>
      </c>
      <c r="AH37" s="21">
        <f t="shared" si="11"/>
        <v>0</v>
      </c>
      <c r="AI37" s="21">
        <f t="shared" si="12"/>
        <v>0</v>
      </c>
      <c r="AJ37" s="21">
        <f t="shared" si="13"/>
        <v>0</v>
      </c>
      <c r="AK37" s="21">
        <f t="shared" si="14"/>
        <v>0</v>
      </c>
      <c r="AL37" s="21">
        <f t="shared" si="15"/>
        <v>0</v>
      </c>
      <c r="AM37" s="21">
        <f t="shared" si="16"/>
        <v>0</v>
      </c>
      <c r="AN37" s="21">
        <f t="shared" si="17"/>
        <v>0</v>
      </c>
      <c r="AO37" s="21">
        <f t="shared" si="18"/>
        <v>0</v>
      </c>
      <c r="AP37" s="21">
        <f t="shared" si="19"/>
        <v>0</v>
      </c>
      <c r="AQ37" s="21">
        <f t="shared" si="20"/>
        <v>0</v>
      </c>
    </row>
    <row r="38" spans="1:43" x14ac:dyDescent="0.25">
      <c r="A38" s="44" t="s">
        <v>275</v>
      </c>
      <c r="B38" t="s">
        <v>187</v>
      </c>
      <c r="D38">
        <f>+PU!E720</f>
        <v>2.5</v>
      </c>
      <c r="E38" s="19">
        <f t="shared" si="33"/>
        <v>21524.37</v>
      </c>
      <c r="F38" s="19">
        <f>+D38*PU!F720</f>
        <v>13545</v>
      </c>
      <c r="G38" s="19">
        <f t="shared" si="35"/>
        <v>375</v>
      </c>
      <c r="H38" s="19">
        <f t="shared" si="35"/>
        <v>750</v>
      </c>
      <c r="I38" s="19">
        <f t="shared" si="35"/>
        <v>625</v>
      </c>
      <c r="J38" s="19">
        <f t="shared" si="35"/>
        <v>230</v>
      </c>
      <c r="K38" s="19">
        <f t="shared" si="35"/>
        <v>2182.5</v>
      </c>
      <c r="L38" s="19">
        <f t="shared" si="21"/>
        <v>9382.5</v>
      </c>
      <c r="M38" s="21">
        <v>0</v>
      </c>
      <c r="N38" s="21">
        <v>0</v>
      </c>
      <c r="O38" s="2">
        <f>+PU!G721+PU!G722</f>
        <v>7141.23</v>
      </c>
      <c r="P38" s="21">
        <v>0</v>
      </c>
      <c r="Q38" s="21">
        <v>0</v>
      </c>
      <c r="R38" s="21">
        <v>0</v>
      </c>
      <c r="S38" s="2">
        <f>+PU!G723+PU!G724+PU!G725</f>
        <v>500</v>
      </c>
      <c r="T38" s="2">
        <f>+PU!G726</f>
        <v>338.14</v>
      </c>
      <c r="U38" s="21">
        <v>0</v>
      </c>
      <c r="V38" s="21">
        <v>0</v>
      </c>
      <c r="W38" s="21">
        <v>0</v>
      </c>
      <c r="Z38" s="21">
        <f t="shared" si="3"/>
        <v>0</v>
      </c>
      <c r="AA38" s="21">
        <f t="shared" si="4"/>
        <v>0</v>
      </c>
      <c r="AB38" s="21">
        <f t="shared" si="5"/>
        <v>0</v>
      </c>
      <c r="AC38" s="21">
        <f t="shared" si="6"/>
        <v>0</v>
      </c>
      <c r="AD38" s="21">
        <f t="shared" si="7"/>
        <v>0</v>
      </c>
      <c r="AE38" s="21">
        <f t="shared" si="8"/>
        <v>0</v>
      </c>
      <c r="AF38" s="21">
        <f t="shared" si="9"/>
        <v>0</v>
      </c>
      <c r="AG38" s="21">
        <f t="shared" si="10"/>
        <v>0</v>
      </c>
      <c r="AH38" s="21">
        <f t="shared" si="11"/>
        <v>0</v>
      </c>
      <c r="AI38" s="21">
        <f t="shared" si="12"/>
        <v>0</v>
      </c>
      <c r="AJ38" s="21">
        <f t="shared" si="13"/>
        <v>0</v>
      </c>
      <c r="AK38" s="21">
        <f t="shared" si="14"/>
        <v>0</v>
      </c>
      <c r="AL38" s="21">
        <f t="shared" si="15"/>
        <v>0</v>
      </c>
      <c r="AM38" s="21">
        <f t="shared" si="16"/>
        <v>0</v>
      </c>
      <c r="AN38" s="21">
        <f t="shared" si="17"/>
        <v>0</v>
      </c>
      <c r="AO38" s="21">
        <f t="shared" si="18"/>
        <v>0</v>
      </c>
      <c r="AP38" s="21">
        <f t="shared" si="19"/>
        <v>0</v>
      </c>
      <c r="AQ38" s="21">
        <f t="shared" si="20"/>
        <v>0</v>
      </c>
    </row>
    <row r="39" spans="1:43" x14ac:dyDescent="0.25">
      <c r="A39" s="44" t="s">
        <v>276</v>
      </c>
      <c r="B39" t="s">
        <v>277</v>
      </c>
      <c r="D39">
        <f>+PU!E743</f>
        <v>1</v>
      </c>
      <c r="E39" s="19">
        <f t="shared" si="33"/>
        <v>7794.3899999999994</v>
      </c>
      <c r="F39" s="19">
        <f>+D39*PU!F743</f>
        <v>5418</v>
      </c>
      <c r="G39" s="19">
        <f t="shared" si="35"/>
        <v>150</v>
      </c>
      <c r="H39" s="19">
        <f t="shared" si="35"/>
        <v>300</v>
      </c>
      <c r="I39" s="19">
        <f t="shared" si="35"/>
        <v>250</v>
      </c>
      <c r="J39" s="19">
        <f t="shared" si="35"/>
        <v>92</v>
      </c>
      <c r="K39" s="19">
        <f t="shared" si="35"/>
        <v>873</v>
      </c>
      <c r="L39" s="19">
        <f t="shared" si="21"/>
        <v>3753</v>
      </c>
      <c r="M39" s="21">
        <v>0</v>
      </c>
      <c r="N39" s="21">
        <v>0</v>
      </c>
      <c r="O39" s="2">
        <f>+PU!G744</f>
        <v>1543.99</v>
      </c>
      <c r="P39" s="21">
        <v>0</v>
      </c>
      <c r="Q39" s="21">
        <v>0</v>
      </c>
      <c r="R39" s="21">
        <v>0</v>
      </c>
      <c r="S39" s="2">
        <f>+PU!G745+PU!G746</f>
        <v>832.4</v>
      </c>
      <c r="T39" s="21">
        <v>0</v>
      </c>
      <c r="U39" s="21">
        <v>0</v>
      </c>
      <c r="V39" s="21">
        <v>0</v>
      </c>
      <c r="W39" s="21">
        <v>0</v>
      </c>
      <c r="Z39" s="21">
        <f t="shared" si="3"/>
        <v>0</v>
      </c>
      <c r="AA39" s="21">
        <f t="shared" si="4"/>
        <v>0</v>
      </c>
      <c r="AB39" s="21">
        <f t="shared" si="5"/>
        <v>0</v>
      </c>
      <c r="AC39" s="21">
        <f t="shared" si="6"/>
        <v>0</v>
      </c>
      <c r="AD39" s="21">
        <f t="shared" si="7"/>
        <v>0</v>
      </c>
      <c r="AE39" s="21">
        <f t="shared" si="8"/>
        <v>0</v>
      </c>
      <c r="AF39" s="21">
        <f t="shared" si="9"/>
        <v>0</v>
      </c>
      <c r="AG39" s="21">
        <f t="shared" si="10"/>
        <v>0</v>
      </c>
      <c r="AH39" s="21">
        <f t="shared" si="11"/>
        <v>0</v>
      </c>
      <c r="AI39" s="21">
        <f t="shared" si="12"/>
        <v>0</v>
      </c>
      <c r="AJ39" s="21">
        <f t="shared" si="13"/>
        <v>0</v>
      </c>
      <c r="AK39" s="21">
        <f t="shared" si="14"/>
        <v>0</v>
      </c>
      <c r="AL39" s="21">
        <f t="shared" si="15"/>
        <v>0</v>
      </c>
      <c r="AM39" s="21">
        <f t="shared" si="16"/>
        <v>0</v>
      </c>
      <c r="AN39" s="21">
        <f t="shared" si="17"/>
        <v>0</v>
      </c>
      <c r="AO39" s="21">
        <f t="shared" si="18"/>
        <v>0</v>
      </c>
      <c r="AP39" s="21">
        <f t="shared" si="19"/>
        <v>0</v>
      </c>
      <c r="AQ39" s="21">
        <f t="shared" si="20"/>
        <v>0</v>
      </c>
    </row>
    <row r="40" spans="1:43" x14ac:dyDescent="0.25">
      <c r="A40" s="44" t="s">
        <v>283</v>
      </c>
      <c r="B40" t="s">
        <v>284</v>
      </c>
      <c r="D40">
        <f>+PU!E762</f>
        <v>0.55400000000000005</v>
      </c>
      <c r="E40" s="19">
        <f t="shared" si="33"/>
        <v>5202.1620000000003</v>
      </c>
      <c r="F40" s="19">
        <f>+D40*PU!F762</f>
        <v>3001.5720000000001</v>
      </c>
      <c r="G40" s="19">
        <f t="shared" ref="G40:K49" si="36">$D40*G$3</f>
        <v>83.100000000000009</v>
      </c>
      <c r="H40" s="19">
        <f t="shared" si="36"/>
        <v>166.20000000000002</v>
      </c>
      <c r="I40" s="19">
        <f t="shared" si="36"/>
        <v>138.5</v>
      </c>
      <c r="J40" s="19">
        <f t="shared" si="36"/>
        <v>50.968000000000004</v>
      </c>
      <c r="K40" s="19">
        <f t="shared" si="36"/>
        <v>483.64200000000005</v>
      </c>
      <c r="L40" s="19">
        <f t="shared" si="21"/>
        <v>2079.1620000000003</v>
      </c>
      <c r="M40" s="21">
        <v>0</v>
      </c>
      <c r="N40" s="21">
        <v>0</v>
      </c>
      <c r="O40" s="2">
        <f>+PU!G763</f>
        <v>855.37</v>
      </c>
      <c r="P40" s="21">
        <v>0</v>
      </c>
      <c r="Q40" s="2">
        <f>+PU!G764+PU!G765</f>
        <v>1345.22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Z40" s="21">
        <f t="shared" si="3"/>
        <v>0</v>
      </c>
      <c r="AA40" s="21">
        <f t="shared" si="4"/>
        <v>0</v>
      </c>
      <c r="AB40" s="21">
        <f t="shared" si="5"/>
        <v>0</v>
      </c>
      <c r="AC40" s="21">
        <f t="shared" si="6"/>
        <v>0</v>
      </c>
      <c r="AD40" s="21">
        <f t="shared" si="7"/>
        <v>0</v>
      </c>
      <c r="AE40" s="21">
        <f t="shared" si="8"/>
        <v>0</v>
      </c>
      <c r="AF40" s="21">
        <f t="shared" si="9"/>
        <v>0</v>
      </c>
      <c r="AG40" s="21">
        <f t="shared" si="10"/>
        <v>0</v>
      </c>
      <c r="AH40" s="21">
        <f t="shared" si="11"/>
        <v>0</v>
      </c>
      <c r="AI40" s="21">
        <f t="shared" si="12"/>
        <v>0</v>
      </c>
      <c r="AJ40" s="21">
        <f t="shared" si="13"/>
        <v>0</v>
      </c>
      <c r="AK40" s="21">
        <f t="shared" si="14"/>
        <v>0</v>
      </c>
      <c r="AL40" s="21">
        <f t="shared" si="15"/>
        <v>0</v>
      </c>
      <c r="AM40" s="21">
        <f t="shared" si="16"/>
        <v>0</v>
      </c>
      <c r="AN40" s="21">
        <f t="shared" si="17"/>
        <v>0</v>
      </c>
      <c r="AO40" s="21">
        <f t="shared" si="18"/>
        <v>0</v>
      </c>
      <c r="AP40" s="21">
        <f t="shared" si="19"/>
        <v>0</v>
      </c>
      <c r="AQ40" s="21">
        <f t="shared" si="20"/>
        <v>0</v>
      </c>
    </row>
    <row r="41" spans="1:43" x14ac:dyDescent="0.25">
      <c r="A41" s="44" t="s">
        <v>285</v>
      </c>
      <c r="B41" t="s">
        <v>212</v>
      </c>
      <c r="D41">
        <f>+PU!E781</f>
        <v>4.4999999999999998E-2</v>
      </c>
      <c r="E41" s="19">
        <f t="shared" si="33"/>
        <v>836.62</v>
      </c>
      <c r="F41" s="19">
        <f>+D41*PU!F781</f>
        <v>243.81</v>
      </c>
      <c r="G41" s="19">
        <f t="shared" si="36"/>
        <v>6.75</v>
      </c>
      <c r="H41" s="19">
        <f t="shared" si="36"/>
        <v>13.5</v>
      </c>
      <c r="I41" s="19">
        <f t="shared" si="36"/>
        <v>11.25</v>
      </c>
      <c r="J41" s="19">
        <f t="shared" si="36"/>
        <v>4.1399999999999997</v>
      </c>
      <c r="K41" s="19">
        <f t="shared" si="36"/>
        <v>39.284999999999997</v>
      </c>
      <c r="L41" s="19">
        <f t="shared" si="21"/>
        <v>168.88499999999999</v>
      </c>
      <c r="M41" s="21">
        <v>0</v>
      </c>
      <c r="N41" s="21">
        <v>0</v>
      </c>
      <c r="O41" s="2">
        <f>+PU!G782</f>
        <v>69.48</v>
      </c>
      <c r="P41" s="21">
        <v>0</v>
      </c>
      <c r="Q41" s="2">
        <f>+PU!G783+PU!G784</f>
        <v>510.7</v>
      </c>
      <c r="R41" s="21">
        <v>0</v>
      </c>
      <c r="S41" s="21">
        <v>0</v>
      </c>
      <c r="T41" s="2">
        <f>+PU!G790</f>
        <v>12.63</v>
      </c>
      <c r="U41" s="21">
        <v>0</v>
      </c>
      <c r="V41" s="21">
        <v>0</v>
      </c>
      <c r="W41" s="21">
        <v>0</v>
      </c>
      <c r="Z41" s="21">
        <f t="shared" si="3"/>
        <v>0</v>
      </c>
      <c r="AA41" s="21">
        <f t="shared" si="4"/>
        <v>0</v>
      </c>
      <c r="AB41" s="21">
        <f t="shared" si="5"/>
        <v>0</v>
      </c>
      <c r="AC41" s="21">
        <f t="shared" si="6"/>
        <v>0</v>
      </c>
      <c r="AD41" s="21">
        <f t="shared" si="7"/>
        <v>0</v>
      </c>
      <c r="AE41" s="21">
        <f t="shared" si="8"/>
        <v>0</v>
      </c>
      <c r="AF41" s="21">
        <f t="shared" si="9"/>
        <v>0</v>
      </c>
      <c r="AG41" s="21">
        <f t="shared" si="10"/>
        <v>0</v>
      </c>
      <c r="AH41" s="21">
        <f t="shared" si="11"/>
        <v>0</v>
      </c>
      <c r="AI41" s="21">
        <f t="shared" si="12"/>
        <v>0</v>
      </c>
      <c r="AJ41" s="21">
        <f t="shared" si="13"/>
        <v>0</v>
      </c>
      <c r="AK41" s="21">
        <f t="shared" si="14"/>
        <v>0</v>
      </c>
      <c r="AL41" s="21">
        <f t="shared" si="15"/>
        <v>0</v>
      </c>
      <c r="AM41" s="21">
        <f t="shared" si="16"/>
        <v>0</v>
      </c>
      <c r="AN41" s="21">
        <f t="shared" si="17"/>
        <v>0</v>
      </c>
      <c r="AO41" s="21">
        <f t="shared" si="18"/>
        <v>0</v>
      </c>
      <c r="AP41" s="21">
        <f t="shared" si="19"/>
        <v>0</v>
      </c>
      <c r="AQ41" s="21">
        <f t="shared" si="20"/>
        <v>0</v>
      </c>
    </row>
    <row r="42" spans="1:43" x14ac:dyDescent="0.25">
      <c r="A42" s="44" t="s">
        <v>286</v>
      </c>
      <c r="B42" t="s">
        <v>287</v>
      </c>
      <c r="D42">
        <f>+PU!E802</f>
        <v>0.35</v>
      </c>
      <c r="E42" s="19">
        <f t="shared" si="33"/>
        <v>3251.41</v>
      </c>
      <c r="F42" s="19">
        <f>+D42*PU!F802</f>
        <v>1896.3</v>
      </c>
      <c r="G42" s="19">
        <f t="shared" si="36"/>
        <v>52.5</v>
      </c>
      <c r="H42" s="19">
        <f t="shared" si="36"/>
        <v>105</v>
      </c>
      <c r="I42" s="19">
        <f t="shared" si="36"/>
        <v>87.5</v>
      </c>
      <c r="J42" s="19">
        <f t="shared" si="36"/>
        <v>32.199999999999996</v>
      </c>
      <c r="K42" s="19">
        <f t="shared" si="36"/>
        <v>305.54999999999995</v>
      </c>
      <c r="L42" s="19">
        <f t="shared" si="21"/>
        <v>1313.55</v>
      </c>
      <c r="M42" s="21">
        <v>0</v>
      </c>
      <c r="N42" s="21">
        <v>0</v>
      </c>
      <c r="O42" s="2">
        <f>+PU!G803</f>
        <v>540.4</v>
      </c>
      <c r="P42" s="21">
        <v>0</v>
      </c>
      <c r="Q42" s="2">
        <f>+PU!G805</f>
        <v>750</v>
      </c>
      <c r="R42" s="21">
        <v>0</v>
      </c>
      <c r="S42" s="2">
        <f>+PU!G804</f>
        <v>64.709999999999994</v>
      </c>
      <c r="T42" s="21">
        <v>0</v>
      </c>
      <c r="U42" s="21">
        <v>0</v>
      </c>
      <c r="V42" s="21">
        <v>0</v>
      </c>
      <c r="W42" s="21">
        <v>0</v>
      </c>
      <c r="Z42" s="21">
        <f t="shared" si="3"/>
        <v>0</v>
      </c>
      <c r="AA42" s="21">
        <f t="shared" si="4"/>
        <v>0</v>
      </c>
      <c r="AB42" s="21">
        <f t="shared" si="5"/>
        <v>0</v>
      </c>
      <c r="AC42" s="21">
        <f t="shared" si="6"/>
        <v>0</v>
      </c>
      <c r="AD42" s="21">
        <f t="shared" si="7"/>
        <v>0</v>
      </c>
      <c r="AE42" s="21">
        <f t="shared" si="8"/>
        <v>0</v>
      </c>
      <c r="AF42" s="21">
        <f t="shared" si="9"/>
        <v>0</v>
      </c>
      <c r="AG42" s="21">
        <f t="shared" si="10"/>
        <v>0</v>
      </c>
      <c r="AH42" s="21">
        <f t="shared" si="11"/>
        <v>0</v>
      </c>
      <c r="AI42" s="21">
        <f t="shared" si="12"/>
        <v>0</v>
      </c>
      <c r="AJ42" s="21">
        <f t="shared" si="13"/>
        <v>0</v>
      </c>
      <c r="AK42" s="21">
        <f t="shared" si="14"/>
        <v>0</v>
      </c>
      <c r="AL42" s="21">
        <f t="shared" si="15"/>
        <v>0</v>
      </c>
      <c r="AM42" s="21">
        <f t="shared" si="16"/>
        <v>0</v>
      </c>
      <c r="AN42" s="21">
        <f t="shared" si="17"/>
        <v>0</v>
      </c>
      <c r="AO42" s="21">
        <f t="shared" si="18"/>
        <v>0</v>
      </c>
      <c r="AP42" s="21">
        <f t="shared" si="19"/>
        <v>0</v>
      </c>
      <c r="AQ42" s="21">
        <f t="shared" si="20"/>
        <v>0</v>
      </c>
    </row>
    <row r="43" spans="1:43" x14ac:dyDescent="0.25">
      <c r="A43" s="44" t="s">
        <v>292</v>
      </c>
      <c r="B43" t="s">
        <v>272</v>
      </c>
      <c r="D43">
        <f>+PU!E821</f>
        <v>1.5</v>
      </c>
      <c r="E43" s="19">
        <f t="shared" si="33"/>
        <v>12763.439999999999</v>
      </c>
      <c r="F43" s="19">
        <f>+D43*PU!F821</f>
        <v>8127</v>
      </c>
      <c r="G43" s="19">
        <f t="shared" si="36"/>
        <v>225</v>
      </c>
      <c r="H43" s="19">
        <f t="shared" si="36"/>
        <v>450</v>
      </c>
      <c r="I43" s="19">
        <f t="shared" si="36"/>
        <v>375</v>
      </c>
      <c r="J43" s="19">
        <f t="shared" si="36"/>
        <v>138</v>
      </c>
      <c r="K43" s="19">
        <f t="shared" si="36"/>
        <v>1309.5</v>
      </c>
      <c r="L43" s="19">
        <f t="shared" si="21"/>
        <v>5629.5</v>
      </c>
      <c r="M43" s="21">
        <v>0</v>
      </c>
      <c r="N43" s="21">
        <v>0</v>
      </c>
      <c r="O43" s="2">
        <f>+PU!G822</f>
        <v>2315.9899999999998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">
        <f>+PU!G823+PU!G824</f>
        <v>2320.4499999999998</v>
      </c>
      <c r="Z43" s="21">
        <f t="shared" si="3"/>
        <v>0</v>
      </c>
      <c r="AA43" s="21">
        <f t="shared" si="4"/>
        <v>0</v>
      </c>
      <c r="AB43" s="21">
        <f t="shared" si="5"/>
        <v>0</v>
      </c>
      <c r="AC43" s="21">
        <f t="shared" si="6"/>
        <v>0</v>
      </c>
      <c r="AD43" s="21">
        <f t="shared" si="7"/>
        <v>0</v>
      </c>
      <c r="AE43" s="21">
        <f t="shared" si="8"/>
        <v>0</v>
      </c>
      <c r="AF43" s="21">
        <f t="shared" si="9"/>
        <v>0</v>
      </c>
      <c r="AG43" s="21">
        <f t="shared" si="10"/>
        <v>0</v>
      </c>
      <c r="AH43" s="21">
        <f t="shared" si="11"/>
        <v>0</v>
      </c>
      <c r="AI43" s="21">
        <f t="shared" si="12"/>
        <v>0</v>
      </c>
      <c r="AJ43" s="21">
        <f t="shared" si="13"/>
        <v>0</v>
      </c>
      <c r="AK43" s="21">
        <f t="shared" si="14"/>
        <v>0</v>
      </c>
      <c r="AL43" s="21">
        <f t="shared" si="15"/>
        <v>0</v>
      </c>
      <c r="AM43" s="21">
        <f t="shared" si="16"/>
        <v>0</v>
      </c>
      <c r="AN43" s="21">
        <f t="shared" si="17"/>
        <v>0</v>
      </c>
      <c r="AO43" s="21">
        <f t="shared" si="18"/>
        <v>0</v>
      </c>
      <c r="AP43" s="21">
        <f t="shared" si="19"/>
        <v>0</v>
      </c>
      <c r="AQ43" s="21">
        <f t="shared" si="20"/>
        <v>0</v>
      </c>
    </row>
    <row r="44" spans="1:43" x14ac:dyDescent="0.25">
      <c r="A44" s="44" t="s">
        <v>293</v>
      </c>
      <c r="B44" t="s">
        <v>274</v>
      </c>
      <c r="D44">
        <f>+PU!E840</f>
        <v>2.4</v>
      </c>
      <c r="E44" s="19">
        <f t="shared" si="33"/>
        <v>81478.02</v>
      </c>
      <c r="F44" s="19">
        <f>+D44*PU!F840</f>
        <v>13003.199999999999</v>
      </c>
      <c r="G44" s="19">
        <f t="shared" si="36"/>
        <v>360</v>
      </c>
      <c r="H44" s="19">
        <f t="shared" si="36"/>
        <v>720</v>
      </c>
      <c r="I44" s="19">
        <f t="shared" si="36"/>
        <v>600</v>
      </c>
      <c r="J44" s="19">
        <f t="shared" si="36"/>
        <v>220.79999999999998</v>
      </c>
      <c r="K44" s="19">
        <f t="shared" si="36"/>
        <v>2095.1999999999998</v>
      </c>
      <c r="L44" s="19">
        <f t="shared" si="21"/>
        <v>9007.1999999999989</v>
      </c>
      <c r="M44" s="21">
        <v>0</v>
      </c>
      <c r="N44" s="21">
        <v>0</v>
      </c>
      <c r="O44" s="2">
        <f>+PU!G841</f>
        <v>3705.58</v>
      </c>
      <c r="P44" s="21">
        <v>0</v>
      </c>
      <c r="Q44" s="2">
        <f>+PU!G844+PU!G845</f>
        <v>61950</v>
      </c>
      <c r="R44" s="21">
        <v>0</v>
      </c>
      <c r="S44" s="2">
        <f>+PU!G846</f>
        <v>359.8</v>
      </c>
      <c r="T44" s="21">
        <v>0</v>
      </c>
      <c r="U44" s="2">
        <f>+PU!G847</f>
        <v>1900</v>
      </c>
      <c r="V44" s="21">
        <v>0</v>
      </c>
      <c r="W44" s="2">
        <f>+PU!G843</f>
        <v>559.44000000000005</v>
      </c>
      <c r="Z44" s="21">
        <f t="shared" si="3"/>
        <v>0</v>
      </c>
      <c r="AA44" s="21">
        <f t="shared" si="4"/>
        <v>0</v>
      </c>
      <c r="AB44" s="21">
        <f t="shared" si="5"/>
        <v>0</v>
      </c>
      <c r="AC44" s="21">
        <f t="shared" si="6"/>
        <v>0</v>
      </c>
      <c r="AD44" s="21">
        <f t="shared" si="7"/>
        <v>0</v>
      </c>
      <c r="AE44" s="21">
        <f t="shared" si="8"/>
        <v>0</v>
      </c>
      <c r="AF44" s="21">
        <f t="shared" si="9"/>
        <v>0</v>
      </c>
      <c r="AG44" s="21">
        <f t="shared" si="10"/>
        <v>0</v>
      </c>
      <c r="AH44" s="21">
        <f t="shared" si="11"/>
        <v>0</v>
      </c>
      <c r="AI44" s="21">
        <f t="shared" si="12"/>
        <v>0</v>
      </c>
      <c r="AJ44" s="21">
        <f t="shared" si="13"/>
        <v>0</v>
      </c>
      <c r="AK44" s="21">
        <f t="shared" si="14"/>
        <v>0</v>
      </c>
      <c r="AL44" s="21">
        <f t="shared" si="15"/>
        <v>0</v>
      </c>
      <c r="AM44" s="21">
        <f t="shared" si="16"/>
        <v>0</v>
      </c>
      <c r="AN44" s="21">
        <f t="shared" si="17"/>
        <v>0</v>
      </c>
      <c r="AO44" s="21">
        <f t="shared" si="18"/>
        <v>0</v>
      </c>
      <c r="AP44" s="21">
        <f t="shared" si="19"/>
        <v>0</v>
      </c>
      <c r="AQ44" s="21">
        <f t="shared" si="20"/>
        <v>0</v>
      </c>
    </row>
    <row r="45" spans="1:43" x14ac:dyDescent="0.25">
      <c r="A45" s="44" t="s">
        <v>294</v>
      </c>
      <c r="B45" t="s">
        <v>187</v>
      </c>
      <c r="D45">
        <f>+PU!E863</f>
        <v>2.5</v>
      </c>
      <c r="E45" s="19">
        <f t="shared" si="33"/>
        <v>21524.37</v>
      </c>
      <c r="F45" s="19">
        <f>+D45*PU!F863</f>
        <v>13545</v>
      </c>
      <c r="G45" s="19">
        <f t="shared" si="36"/>
        <v>375</v>
      </c>
      <c r="H45" s="19">
        <f t="shared" si="36"/>
        <v>750</v>
      </c>
      <c r="I45" s="19">
        <f t="shared" si="36"/>
        <v>625</v>
      </c>
      <c r="J45" s="19">
        <f t="shared" si="36"/>
        <v>230</v>
      </c>
      <c r="K45" s="19">
        <f t="shared" si="36"/>
        <v>2182.5</v>
      </c>
      <c r="L45" s="19">
        <f t="shared" si="21"/>
        <v>9382.5</v>
      </c>
      <c r="M45" s="21">
        <v>0</v>
      </c>
      <c r="N45" s="21">
        <v>0</v>
      </c>
      <c r="O45" s="2">
        <f>+PU!G864+PU!G865</f>
        <v>7141.23</v>
      </c>
      <c r="P45" s="21">
        <v>0</v>
      </c>
      <c r="Q45" s="21">
        <v>0</v>
      </c>
      <c r="R45" s="21">
        <v>0</v>
      </c>
      <c r="S45" s="2">
        <f>+PU!G866+PU!G867+PU!G868</f>
        <v>500</v>
      </c>
      <c r="T45" s="2">
        <f>+PU!G869</f>
        <v>338.14</v>
      </c>
      <c r="U45" s="21">
        <v>0</v>
      </c>
      <c r="V45" s="21">
        <v>0</v>
      </c>
      <c r="W45" s="21">
        <v>0</v>
      </c>
      <c r="Z45" s="21">
        <f t="shared" si="3"/>
        <v>0</v>
      </c>
      <c r="AA45" s="21">
        <f t="shared" si="4"/>
        <v>0</v>
      </c>
      <c r="AB45" s="21">
        <f t="shared" si="5"/>
        <v>0</v>
      </c>
      <c r="AC45" s="21">
        <f t="shared" si="6"/>
        <v>0</v>
      </c>
      <c r="AD45" s="21">
        <f t="shared" si="7"/>
        <v>0</v>
      </c>
      <c r="AE45" s="21">
        <f t="shared" si="8"/>
        <v>0</v>
      </c>
      <c r="AF45" s="21">
        <f t="shared" si="9"/>
        <v>0</v>
      </c>
      <c r="AG45" s="21">
        <f t="shared" si="10"/>
        <v>0</v>
      </c>
      <c r="AH45" s="21">
        <f t="shared" si="11"/>
        <v>0</v>
      </c>
      <c r="AI45" s="21">
        <f t="shared" si="12"/>
        <v>0</v>
      </c>
      <c r="AJ45" s="21">
        <f t="shared" si="13"/>
        <v>0</v>
      </c>
      <c r="AK45" s="21">
        <f t="shared" si="14"/>
        <v>0</v>
      </c>
      <c r="AL45" s="21">
        <f t="shared" si="15"/>
        <v>0</v>
      </c>
      <c r="AM45" s="21">
        <f t="shared" si="16"/>
        <v>0</v>
      </c>
      <c r="AN45" s="21">
        <f t="shared" si="17"/>
        <v>0</v>
      </c>
      <c r="AO45" s="21">
        <f t="shared" si="18"/>
        <v>0</v>
      </c>
      <c r="AP45" s="21">
        <f t="shared" si="19"/>
        <v>0</v>
      </c>
      <c r="AQ45" s="21">
        <f t="shared" si="20"/>
        <v>0</v>
      </c>
    </row>
    <row r="46" spans="1:43" x14ac:dyDescent="0.25">
      <c r="A46" s="2" t="s">
        <v>295</v>
      </c>
      <c r="B46" t="s">
        <v>277</v>
      </c>
      <c r="D46">
        <f>+PU!E886</f>
        <v>1</v>
      </c>
      <c r="E46" s="19">
        <f t="shared" ref="E46:E125" si="37">SUM(G46:AA46)</f>
        <v>7794.3899999999994</v>
      </c>
      <c r="F46" s="19">
        <f>+D46*PU!F886</f>
        <v>5418</v>
      </c>
      <c r="G46" s="19">
        <f t="shared" si="36"/>
        <v>150</v>
      </c>
      <c r="H46" s="19">
        <f t="shared" si="36"/>
        <v>300</v>
      </c>
      <c r="I46" s="19">
        <f t="shared" si="36"/>
        <v>250</v>
      </c>
      <c r="J46" s="19">
        <f t="shared" si="36"/>
        <v>92</v>
      </c>
      <c r="K46" s="19">
        <f t="shared" si="36"/>
        <v>873</v>
      </c>
      <c r="L46" s="19">
        <f t="shared" si="21"/>
        <v>3753</v>
      </c>
      <c r="M46" s="21">
        <v>0</v>
      </c>
      <c r="O46" s="2">
        <f>+PU!G887</f>
        <v>1543.99</v>
      </c>
      <c r="S46" s="2">
        <f>+PU!G888+PU!G889</f>
        <v>832.4</v>
      </c>
      <c r="Z46" s="21">
        <f t="shared" si="3"/>
        <v>0</v>
      </c>
      <c r="AA46" s="21">
        <f t="shared" si="4"/>
        <v>0</v>
      </c>
      <c r="AB46" s="21">
        <f t="shared" si="5"/>
        <v>0</v>
      </c>
      <c r="AC46" s="21">
        <f t="shared" si="6"/>
        <v>0</v>
      </c>
      <c r="AD46" s="21">
        <f t="shared" si="7"/>
        <v>0</v>
      </c>
      <c r="AE46" s="21">
        <f t="shared" si="8"/>
        <v>0</v>
      </c>
      <c r="AF46" s="21">
        <f t="shared" si="9"/>
        <v>0</v>
      </c>
      <c r="AG46" s="21">
        <f t="shared" si="10"/>
        <v>0</v>
      </c>
      <c r="AH46" s="21">
        <f t="shared" si="11"/>
        <v>0</v>
      </c>
      <c r="AI46" s="21">
        <f t="shared" si="12"/>
        <v>0</v>
      </c>
      <c r="AJ46" s="21">
        <f t="shared" si="13"/>
        <v>0</v>
      </c>
      <c r="AK46" s="21">
        <f t="shared" si="14"/>
        <v>0</v>
      </c>
      <c r="AL46" s="21">
        <f t="shared" si="15"/>
        <v>0</v>
      </c>
      <c r="AM46" s="21">
        <f t="shared" si="16"/>
        <v>0</v>
      </c>
      <c r="AN46" s="21">
        <f t="shared" si="17"/>
        <v>0</v>
      </c>
      <c r="AO46" s="21">
        <f t="shared" si="18"/>
        <v>0</v>
      </c>
      <c r="AP46" s="21">
        <f t="shared" si="19"/>
        <v>0</v>
      </c>
      <c r="AQ46" s="21">
        <f t="shared" si="20"/>
        <v>0</v>
      </c>
    </row>
    <row r="47" spans="1:43" x14ac:dyDescent="0.25">
      <c r="A47" s="2" t="s">
        <v>296</v>
      </c>
      <c r="B47" t="s">
        <v>226</v>
      </c>
      <c r="D47">
        <f>+PU!E905</f>
        <v>0.55400000000000005</v>
      </c>
      <c r="E47" s="19">
        <f t="shared" si="37"/>
        <v>5202.1620000000003</v>
      </c>
      <c r="F47" s="19">
        <f>+D47*PU!F905</f>
        <v>3001.5720000000001</v>
      </c>
      <c r="G47" s="19">
        <f t="shared" si="36"/>
        <v>83.100000000000009</v>
      </c>
      <c r="H47" s="19">
        <f t="shared" si="36"/>
        <v>166.20000000000002</v>
      </c>
      <c r="I47" s="19">
        <f t="shared" si="36"/>
        <v>138.5</v>
      </c>
      <c r="J47" s="19">
        <f t="shared" si="36"/>
        <v>50.968000000000004</v>
      </c>
      <c r="K47" s="19">
        <f t="shared" si="36"/>
        <v>483.64200000000005</v>
      </c>
      <c r="L47" s="19">
        <f t="shared" si="21"/>
        <v>2079.1620000000003</v>
      </c>
      <c r="M47" s="21">
        <v>0</v>
      </c>
      <c r="O47" s="2">
        <f>+PU!G906</f>
        <v>855.37</v>
      </c>
      <c r="Q47" s="2">
        <f>+PU!G907+PU!G908</f>
        <v>1345.22</v>
      </c>
      <c r="Z47" s="21">
        <f t="shared" si="3"/>
        <v>0</v>
      </c>
      <c r="AA47" s="21">
        <f t="shared" si="4"/>
        <v>0</v>
      </c>
      <c r="AB47" s="21">
        <f t="shared" si="5"/>
        <v>0</v>
      </c>
      <c r="AC47" s="21">
        <f t="shared" si="6"/>
        <v>0</v>
      </c>
      <c r="AD47" s="21">
        <f t="shared" si="7"/>
        <v>0</v>
      </c>
      <c r="AE47" s="21">
        <f t="shared" si="8"/>
        <v>0</v>
      </c>
      <c r="AF47" s="21">
        <f t="shared" si="9"/>
        <v>0</v>
      </c>
      <c r="AG47" s="21">
        <f t="shared" si="10"/>
        <v>0</v>
      </c>
      <c r="AH47" s="21">
        <f t="shared" si="11"/>
        <v>0</v>
      </c>
      <c r="AI47" s="21">
        <f t="shared" si="12"/>
        <v>0</v>
      </c>
      <c r="AJ47" s="21">
        <f t="shared" si="13"/>
        <v>0</v>
      </c>
      <c r="AK47" s="21">
        <f t="shared" si="14"/>
        <v>0</v>
      </c>
      <c r="AL47" s="21">
        <f t="shared" si="15"/>
        <v>0</v>
      </c>
      <c r="AM47" s="21">
        <f t="shared" si="16"/>
        <v>0</v>
      </c>
      <c r="AN47" s="21">
        <f t="shared" si="17"/>
        <v>0</v>
      </c>
      <c r="AO47" s="21">
        <f t="shared" si="18"/>
        <v>0</v>
      </c>
      <c r="AP47" s="21">
        <f t="shared" si="19"/>
        <v>0</v>
      </c>
      <c r="AQ47" s="21">
        <f t="shared" si="20"/>
        <v>0</v>
      </c>
    </row>
    <row r="48" spans="1:43" x14ac:dyDescent="0.25">
      <c r="A48" s="2" t="s">
        <v>297</v>
      </c>
      <c r="B48" t="s">
        <v>212</v>
      </c>
      <c r="D48">
        <f>+PU!E924</f>
        <v>4.4999999999999998E-2</v>
      </c>
      <c r="E48" s="19">
        <f t="shared" si="37"/>
        <v>836.62</v>
      </c>
      <c r="F48" s="19">
        <f>+D48*PU!F924</f>
        <v>243.81</v>
      </c>
      <c r="G48" s="19">
        <f t="shared" si="36"/>
        <v>6.75</v>
      </c>
      <c r="H48" s="19">
        <f t="shared" si="36"/>
        <v>13.5</v>
      </c>
      <c r="I48" s="19">
        <f t="shared" si="36"/>
        <v>11.25</v>
      </c>
      <c r="J48" s="19">
        <f t="shared" si="36"/>
        <v>4.1399999999999997</v>
      </c>
      <c r="K48" s="19">
        <f t="shared" si="36"/>
        <v>39.284999999999997</v>
      </c>
      <c r="L48" s="19">
        <f t="shared" si="21"/>
        <v>168.88499999999999</v>
      </c>
      <c r="M48" s="21">
        <v>0</v>
      </c>
      <c r="O48" s="2">
        <f>+PU!G925</f>
        <v>69.48</v>
      </c>
      <c r="Q48" s="2">
        <f>+PU!G926</f>
        <v>504</v>
      </c>
      <c r="S48" s="2">
        <f>+PU!G927</f>
        <v>6.7</v>
      </c>
      <c r="T48" s="2">
        <f>+PU!G933</f>
        <v>12.63</v>
      </c>
      <c r="Z48" s="21">
        <f t="shared" si="3"/>
        <v>0</v>
      </c>
      <c r="AA48" s="21">
        <f t="shared" si="4"/>
        <v>0</v>
      </c>
      <c r="AB48" s="21">
        <f t="shared" si="5"/>
        <v>0</v>
      </c>
      <c r="AC48" s="21">
        <f t="shared" si="6"/>
        <v>0</v>
      </c>
      <c r="AD48" s="21">
        <f t="shared" si="7"/>
        <v>0</v>
      </c>
      <c r="AE48" s="21">
        <f t="shared" si="8"/>
        <v>0</v>
      </c>
      <c r="AF48" s="21">
        <f t="shared" si="9"/>
        <v>0</v>
      </c>
      <c r="AG48" s="21">
        <f t="shared" si="10"/>
        <v>0</v>
      </c>
      <c r="AH48" s="21">
        <f t="shared" si="11"/>
        <v>0</v>
      </c>
      <c r="AI48" s="21">
        <f t="shared" si="12"/>
        <v>0</v>
      </c>
      <c r="AJ48" s="21">
        <f t="shared" si="13"/>
        <v>0</v>
      </c>
      <c r="AK48" s="21">
        <f t="shared" si="14"/>
        <v>0</v>
      </c>
      <c r="AL48" s="21">
        <f t="shared" si="15"/>
        <v>0</v>
      </c>
      <c r="AM48" s="21">
        <f t="shared" si="16"/>
        <v>0</v>
      </c>
      <c r="AN48" s="21">
        <f t="shared" si="17"/>
        <v>0</v>
      </c>
      <c r="AO48" s="21">
        <f t="shared" si="18"/>
        <v>0</v>
      </c>
      <c r="AP48" s="21">
        <f t="shared" si="19"/>
        <v>0</v>
      </c>
      <c r="AQ48" s="21">
        <f t="shared" si="20"/>
        <v>0</v>
      </c>
    </row>
    <row r="49" spans="1:43" x14ac:dyDescent="0.25">
      <c r="A49" s="2" t="s">
        <v>298</v>
      </c>
      <c r="B49" t="s">
        <v>287</v>
      </c>
      <c r="D49">
        <f>+PU!E945</f>
        <v>0.35</v>
      </c>
      <c r="E49" s="19">
        <f t="shared" si="37"/>
        <v>3251.41</v>
      </c>
      <c r="F49" s="19">
        <f>+D49*PU!F945</f>
        <v>1896.3</v>
      </c>
      <c r="G49" s="19">
        <f t="shared" si="36"/>
        <v>52.5</v>
      </c>
      <c r="H49" s="19">
        <f t="shared" si="36"/>
        <v>105</v>
      </c>
      <c r="I49" s="19">
        <f t="shared" si="36"/>
        <v>87.5</v>
      </c>
      <c r="J49" s="19">
        <f t="shared" si="36"/>
        <v>32.199999999999996</v>
      </c>
      <c r="K49" s="19">
        <f t="shared" si="36"/>
        <v>305.54999999999995</v>
      </c>
      <c r="L49" s="19">
        <f t="shared" si="21"/>
        <v>1313.55</v>
      </c>
      <c r="M49" s="21">
        <v>0</v>
      </c>
      <c r="O49" s="2">
        <f>+PU!G946</f>
        <v>540.4</v>
      </c>
      <c r="Q49" s="2">
        <f>+PU!G948</f>
        <v>750</v>
      </c>
      <c r="S49" s="2">
        <f>+PU!G947</f>
        <v>64.709999999999994</v>
      </c>
      <c r="Z49" s="21">
        <f t="shared" si="3"/>
        <v>0</v>
      </c>
      <c r="AA49" s="21">
        <f t="shared" si="4"/>
        <v>0</v>
      </c>
      <c r="AB49" s="21">
        <f t="shared" si="5"/>
        <v>0</v>
      </c>
      <c r="AC49" s="21">
        <f t="shared" si="6"/>
        <v>0</v>
      </c>
      <c r="AD49" s="21">
        <f t="shared" si="7"/>
        <v>0</v>
      </c>
      <c r="AE49" s="21">
        <f t="shared" si="8"/>
        <v>0</v>
      </c>
      <c r="AF49" s="21">
        <f t="shared" si="9"/>
        <v>0</v>
      </c>
      <c r="AG49" s="21">
        <f t="shared" si="10"/>
        <v>0</v>
      </c>
      <c r="AH49" s="21">
        <f t="shared" si="11"/>
        <v>0</v>
      </c>
      <c r="AI49" s="21">
        <f t="shared" si="12"/>
        <v>0</v>
      </c>
      <c r="AJ49" s="21">
        <f t="shared" si="13"/>
        <v>0</v>
      </c>
      <c r="AK49" s="21">
        <f t="shared" si="14"/>
        <v>0</v>
      </c>
      <c r="AL49" s="21">
        <f t="shared" si="15"/>
        <v>0</v>
      </c>
      <c r="AM49" s="21">
        <f t="shared" si="16"/>
        <v>0</v>
      </c>
      <c r="AN49" s="21">
        <f t="shared" si="17"/>
        <v>0</v>
      </c>
      <c r="AO49" s="21">
        <f t="shared" si="18"/>
        <v>0</v>
      </c>
      <c r="AP49" s="21">
        <f t="shared" si="19"/>
        <v>0</v>
      </c>
      <c r="AQ49" s="21">
        <f t="shared" si="20"/>
        <v>0</v>
      </c>
    </row>
    <row r="50" spans="1:43" x14ac:dyDescent="0.25">
      <c r="A50" s="33" t="s">
        <v>300</v>
      </c>
      <c r="B50" t="s">
        <v>301</v>
      </c>
      <c r="C50" t="s">
        <v>1313</v>
      </c>
      <c r="D50" s="48">
        <f>SUM(D51:D52)</f>
        <v>0.36199999999999999</v>
      </c>
      <c r="E50" s="19">
        <f>SUM(G50:W50)+4</f>
        <v>4520.74028</v>
      </c>
      <c r="F50" s="34">
        <f>SUM(F51:F52)</f>
        <v>2308.7159999999999</v>
      </c>
      <c r="G50" s="19">
        <f>SUM(G51:G52)</f>
        <v>54.3</v>
      </c>
      <c r="H50" s="19">
        <f t="shared" ref="H50:K50" si="38">SUM(H51:H52)</f>
        <v>108.6</v>
      </c>
      <c r="I50" s="19">
        <f t="shared" si="38"/>
        <v>90.5</v>
      </c>
      <c r="J50" s="19">
        <f t="shared" si="38"/>
        <v>33.303999999999995</v>
      </c>
      <c r="K50" s="19">
        <f t="shared" si="38"/>
        <v>316.02599999999995</v>
      </c>
      <c r="L50" s="19">
        <f>SUM(L51:L52)</f>
        <v>3.33</v>
      </c>
      <c r="M50" s="19">
        <f>SUM(M51:M52)</f>
        <v>1698.48</v>
      </c>
      <c r="O50" s="2">
        <f>+'PU con cambio '!P372+'PU con cambio '!P374+1</f>
        <v>559.92438000000004</v>
      </c>
      <c r="Q50" s="2">
        <f>+'PU con cambio '!P375+1</f>
        <v>10.6</v>
      </c>
      <c r="R50" s="2">
        <f>+'PU con cambio '!P376+'PU con cambio '!P377+1.1759</f>
        <v>1605.6759</v>
      </c>
      <c r="T50" s="2">
        <f>+'PU con cambio '!P378+1</f>
        <v>36</v>
      </c>
      <c r="Y50">
        <v>790.61922406087024</v>
      </c>
      <c r="Z50" s="60">
        <f t="shared" si="3"/>
        <v>3571021.6954580778</v>
      </c>
      <c r="AA50" s="21">
        <f t="shared" si="4"/>
        <v>42930.623866505251</v>
      </c>
      <c r="AB50" s="21">
        <f t="shared" si="5"/>
        <v>85861.247733010503</v>
      </c>
      <c r="AC50" s="21">
        <f t="shared" si="6"/>
        <v>71551.039777508762</v>
      </c>
      <c r="AD50" s="21">
        <f t="shared" si="7"/>
        <v>26330.782638123219</v>
      </c>
      <c r="AE50" s="21">
        <f t="shared" si="8"/>
        <v>249856.23090306055</v>
      </c>
      <c r="AF50" s="21">
        <f t="shared" si="9"/>
        <v>2632.7620161226978</v>
      </c>
      <c r="AG50" s="21">
        <f t="shared" si="10"/>
        <v>1342850.939682907</v>
      </c>
      <c r="AH50" s="21">
        <f t="shared" si="11"/>
        <v>0</v>
      </c>
      <c r="AI50" s="21">
        <f t="shared" si="12"/>
        <v>442686.97884836385</v>
      </c>
      <c r="AJ50" s="21">
        <f t="shared" si="13"/>
        <v>0</v>
      </c>
      <c r="AK50" s="21">
        <f t="shared" si="14"/>
        <v>8380.5637750452242</v>
      </c>
      <c r="AL50" s="21">
        <f t="shared" si="15"/>
        <v>1269478.2341512395</v>
      </c>
      <c r="AM50" s="21">
        <f t="shared" si="16"/>
        <v>0</v>
      </c>
      <c r="AN50" s="21">
        <f t="shared" si="17"/>
        <v>28462.29206619133</v>
      </c>
      <c r="AO50" s="21">
        <f t="shared" si="18"/>
        <v>0</v>
      </c>
      <c r="AP50" s="21">
        <f t="shared" si="19"/>
        <v>0</v>
      </c>
      <c r="AQ50" s="21">
        <f t="shared" si="20"/>
        <v>0</v>
      </c>
    </row>
    <row r="51" spans="1:43" x14ac:dyDescent="0.25">
      <c r="A51" s="2" t="s">
        <v>300</v>
      </c>
      <c r="B51" t="s">
        <v>301</v>
      </c>
      <c r="D51" s="48">
        <f>+'PU con cambio '!N371</f>
        <v>0.36</v>
      </c>
      <c r="E51" s="19">
        <f t="shared" ref="E51:E52" si="39">SUM(G51:AA51)</f>
        <v>2297.88</v>
      </c>
      <c r="F51" s="34">
        <f>+D51*PU!F964</f>
        <v>2297.88</v>
      </c>
      <c r="G51" s="19">
        <f t="shared" ref="G51:K54" si="40">$D51*G$3</f>
        <v>54</v>
      </c>
      <c r="H51" s="19">
        <f t="shared" si="40"/>
        <v>108</v>
      </c>
      <c r="I51" s="19">
        <f t="shared" si="40"/>
        <v>90</v>
      </c>
      <c r="J51" s="19">
        <f t="shared" si="40"/>
        <v>33.119999999999997</v>
      </c>
      <c r="K51" s="19">
        <f t="shared" si="40"/>
        <v>314.27999999999997</v>
      </c>
      <c r="M51" s="19">
        <f>F51-(SUM(G51:K51))</f>
        <v>1698.48</v>
      </c>
      <c r="O51" s="2"/>
      <c r="R51" s="2"/>
      <c r="T51" s="2"/>
      <c r="Z51" s="68">
        <f t="shared" si="3"/>
        <v>0</v>
      </c>
      <c r="AA51" s="21">
        <f t="shared" si="4"/>
        <v>0</v>
      </c>
      <c r="AB51" s="21">
        <f t="shared" si="5"/>
        <v>0</v>
      </c>
      <c r="AC51" s="21">
        <f t="shared" si="6"/>
        <v>0</v>
      </c>
      <c r="AD51" s="21">
        <f t="shared" si="7"/>
        <v>0</v>
      </c>
      <c r="AE51" s="21">
        <f t="shared" si="8"/>
        <v>0</v>
      </c>
      <c r="AF51" s="21">
        <f t="shared" si="9"/>
        <v>0</v>
      </c>
      <c r="AG51" s="21">
        <f t="shared" si="10"/>
        <v>0</v>
      </c>
      <c r="AH51" s="21">
        <f t="shared" si="11"/>
        <v>0</v>
      </c>
      <c r="AI51" s="21">
        <f t="shared" si="12"/>
        <v>0</v>
      </c>
      <c r="AJ51" s="21">
        <f t="shared" si="13"/>
        <v>0</v>
      </c>
      <c r="AK51" s="21">
        <f t="shared" si="14"/>
        <v>0</v>
      </c>
      <c r="AL51" s="21">
        <f t="shared" si="15"/>
        <v>0</v>
      </c>
      <c r="AM51" s="21">
        <f t="shared" si="16"/>
        <v>0</v>
      </c>
      <c r="AN51" s="21">
        <f t="shared" si="17"/>
        <v>0</v>
      </c>
      <c r="AO51" s="21">
        <f t="shared" si="18"/>
        <v>0</v>
      </c>
      <c r="AP51" s="21">
        <f t="shared" si="19"/>
        <v>0</v>
      </c>
      <c r="AQ51" s="21">
        <f t="shared" si="20"/>
        <v>0</v>
      </c>
    </row>
    <row r="52" spans="1:43" s="35" customFormat="1" x14ac:dyDescent="0.25">
      <c r="A52" s="43" t="s">
        <v>300</v>
      </c>
      <c r="B52" s="35" t="s">
        <v>301</v>
      </c>
      <c r="D52" s="35">
        <f>+'PU con cambio '!N373</f>
        <v>2E-3</v>
      </c>
      <c r="E52" s="37">
        <f t="shared" si="39"/>
        <v>6.66</v>
      </c>
      <c r="F52" s="55">
        <f>+D52*'PU con cambio '!O373</f>
        <v>10.836</v>
      </c>
      <c r="G52" s="37">
        <f t="shared" si="40"/>
        <v>0.3</v>
      </c>
      <c r="H52" s="37">
        <f t="shared" si="40"/>
        <v>0.6</v>
      </c>
      <c r="I52" s="37">
        <f t="shared" si="40"/>
        <v>0.5</v>
      </c>
      <c r="J52" s="37">
        <f t="shared" si="40"/>
        <v>0.184</v>
      </c>
      <c r="K52" s="37">
        <f t="shared" si="40"/>
        <v>1.746</v>
      </c>
      <c r="L52" s="37">
        <f>SUM(G52:K52)</f>
        <v>3.33</v>
      </c>
      <c r="O52" s="43"/>
      <c r="R52" s="43"/>
      <c r="T52" s="43"/>
      <c r="X52" s="32"/>
      <c r="Z52" s="21">
        <f t="shared" si="3"/>
        <v>0</v>
      </c>
      <c r="AA52" s="21">
        <f t="shared" si="4"/>
        <v>0</v>
      </c>
      <c r="AB52" s="21">
        <f t="shared" si="5"/>
        <v>0</v>
      </c>
      <c r="AC52" s="21">
        <f t="shared" si="6"/>
        <v>0</v>
      </c>
      <c r="AD52" s="21">
        <f t="shared" si="7"/>
        <v>0</v>
      </c>
      <c r="AE52" s="21">
        <f t="shared" si="8"/>
        <v>0</v>
      </c>
      <c r="AF52" s="21">
        <f t="shared" si="9"/>
        <v>0</v>
      </c>
      <c r="AG52" s="21">
        <f t="shared" si="10"/>
        <v>0</v>
      </c>
      <c r="AH52" s="21">
        <f t="shared" si="11"/>
        <v>0</v>
      </c>
      <c r="AI52" s="21">
        <f t="shared" si="12"/>
        <v>0</v>
      </c>
      <c r="AJ52" s="21">
        <f t="shared" si="13"/>
        <v>0</v>
      </c>
      <c r="AK52" s="21">
        <f t="shared" si="14"/>
        <v>0</v>
      </c>
      <c r="AL52" s="21">
        <f t="shared" si="15"/>
        <v>0</v>
      </c>
      <c r="AM52" s="21">
        <f t="shared" si="16"/>
        <v>0</v>
      </c>
      <c r="AN52" s="21">
        <f t="shared" si="17"/>
        <v>0</v>
      </c>
      <c r="AO52" s="21">
        <f t="shared" si="18"/>
        <v>0</v>
      </c>
      <c r="AP52" s="21">
        <f t="shared" si="19"/>
        <v>0</v>
      </c>
      <c r="AQ52" s="21">
        <f t="shared" si="20"/>
        <v>0</v>
      </c>
    </row>
    <row r="53" spans="1:43" x14ac:dyDescent="0.25">
      <c r="A53" s="33" t="s">
        <v>317</v>
      </c>
      <c r="B53" t="s">
        <v>232</v>
      </c>
      <c r="C53" t="s">
        <v>1313</v>
      </c>
      <c r="D53" s="48">
        <f>+'PU con cambio '!N394</f>
        <v>0.67500000000000004</v>
      </c>
      <c r="E53" s="19">
        <f t="shared" si="37"/>
        <v>589109.55059679749</v>
      </c>
      <c r="F53" s="34">
        <f>+D53*'PU con cambio '!O394</f>
        <v>3657.15</v>
      </c>
      <c r="G53" s="19">
        <f t="shared" si="40"/>
        <v>101.25</v>
      </c>
      <c r="H53" s="19">
        <f t="shared" si="40"/>
        <v>202.5</v>
      </c>
      <c r="I53" s="19">
        <f t="shared" si="40"/>
        <v>168.75</v>
      </c>
      <c r="J53" s="19">
        <f t="shared" si="40"/>
        <v>62.1</v>
      </c>
      <c r="K53" s="19">
        <f t="shared" si="40"/>
        <v>589.27500000000009</v>
      </c>
      <c r="L53" s="19">
        <f t="shared" si="21"/>
        <v>2533.2750000000001</v>
      </c>
      <c r="O53" s="2">
        <f>+'PU con cambio '!P395</f>
        <v>1042.19325</v>
      </c>
      <c r="R53" s="2">
        <f>+'PU con cambio '!P396</f>
        <v>1754.4</v>
      </c>
      <c r="T53" s="2">
        <f>+'PU con cambio '!P397</f>
        <v>49</v>
      </c>
      <c r="Y53">
        <v>88.207025396550918</v>
      </c>
      <c r="Z53" s="60">
        <f t="shared" si="3"/>
        <v>573587.63900000008</v>
      </c>
      <c r="AA53" s="21">
        <f t="shared" si="4"/>
        <v>8930.9613214007804</v>
      </c>
      <c r="AB53" s="21">
        <f t="shared" si="5"/>
        <v>17861.922642801561</v>
      </c>
      <c r="AC53" s="21">
        <f t="shared" si="6"/>
        <v>14884.935535667968</v>
      </c>
      <c r="AD53" s="21">
        <f t="shared" si="7"/>
        <v>5477.6562771258123</v>
      </c>
      <c r="AE53" s="21">
        <f t="shared" si="8"/>
        <v>51978.19489055255</v>
      </c>
      <c r="AF53" s="21">
        <f t="shared" si="9"/>
        <v>223452.65226144754</v>
      </c>
      <c r="AG53" s="21">
        <f t="shared" si="10"/>
        <v>0</v>
      </c>
      <c r="AH53" s="21">
        <f t="shared" si="11"/>
        <v>0</v>
      </c>
      <c r="AI53" s="21">
        <f t="shared" si="12"/>
        <v>91928.76647086395</v>
      </c>
      <c r="AJ53" s="21">
        <f t="shared" si="13"/>
        <v>0</v>
      </c>
      <c r="AK53" s="21">
        <f t="shared" si="14"/>
        <v>0</v>
      </c>
      <c r="AL53" s="21">
        <f t="shared" si="15"/>
        <v>154750.40535570894</v>
      </c>
      <c r="AM53" s="21">
        <f t="shared" si="16"/>
        <v>0</v>
      </c>
      <c r="AN53" s="21">
        <f t="shared" si="17"/>
        <v>4322.1442444309951</v>
      </c>
      <c r="AO53" s="21">
        <f t="shared" si="18"/>
        <v>0</v>
      </c>
      <c r="AP53" s="21">
        <f t="shared" si="19"/>
        <v>0</v>
      </c>
      <c r="AQ53" s="21">
        <f t="shared" si="20"/>
        <v>0</v>
      </c>
    </row>
    <row r="54" spans="1:43" x14ac:dyDescent="0.25">
      <c r="A54" s="2" t="s">
        <v>324</v>
      </c>
      <c r="B54" t="s">
        <v>325</v>
      </c>
      <c r="C54" t="s">
        <v>1313</v>
      </c>
      <c r="D54">
        <f>+PU!E1012</f>
        <v>0.35</v>
      </c>
      <c r="E54" s="19">
        <f t="shared" si="37"/>
        <v>20339.2</v>
      </c>
      <c r="F54" s="34">
        <f>+D54*PU!F1012</f>
        <v>1896.3</v>
      </c>
      <c r="G54" s="19">
        <f t="shared" si="40"/>
        <v>52.5</v>
      </c>
      <c r="H54" s="19">
        <f t="shared" si="40"/>
        <v>105</v>
      </c>
      <c r="I54" s="19">
        <f t="shared" si="40"/>
        <v>87.5</v>
      </c>
      <c r="J54" s="19">
        <f t="shared" si="40"/>
        <v>32.199999999999996</v>
      </c>
      <c r="K54" s="19">
        <f t="shared" si="40"/>
        <v>305.54999999999995</v>
      </c>
      <c r="L54" s="19">
        <f t="shared" si="21"/>
        <v>1313.55</v>
      </c>
      <c r="O54" s="2">
        <f>+PU!G1013</f>
        <v>540.4</v>
      </c>
      <c r="Q54" s="2">
        <f>+PU!G1014</f>
        <v>17902.5</v>
      </c>
      <c r="Z54" s="21">
        <f t="shared" si="3"/>
        <v>0</v>
      </c>
      <c r="AA54" s="21">
        <f t="shared" si="4"/>
        <v>0</v>
      </c>
      <c r="AB54" s="21">
        <f t="shared" si="5"/>
        <v>0</v>
      </c>
      <c r="AC54" s="21">
        <f t="shared" si="6"/>
        <v>0</v>
      </c>
      <c r="AD54" s="21">
        <f t="shared" si="7"/>
        <v>0</v>
      </c>
      <c r="AE54" s="21">
        <f t="shared" si="8"/>
        <v>0</v>
      </c>
      <c r="AF54" s="21">
        <f t="shared" si="9"/>
        <v>0</v>
      </c>
      <c r="AG54" s="21">
        <f t="shared" si="10"/>
        <v>0</v>
      </c>
      <c r="AH54" s="21">
        <f t="shared" si="11"/>
        <v>0</v>
      </c>
      <c r="AI54" s="21">
        <f t="shared" si="12"/>
        <v>0</v>
      </c>
      <c r="AJ54" s="21">
        <f t="shared" si="13"/>
        <v>0</v>
      </c>
      <c r="AK54" s="21">
        <f t="shared" si="14"/>
        <v>0</v>
      </c>
      <c r="AL54" s="21">
        <f t="shared" si="15"/>
        <v>0</v>
      </c>
      <c r="AM54" s="21">
        <f t="shared" si="16"/>
        <v>0</v>
      </c>
      <c r="AN54" s="21">
        <f t="shared" si="17"/>
        <v>0</v>
      </c>
      <c r="AO54" s="21">
        <f t="shared" si="18"/>
        <v>0</v>
      </c>
      <c r="AP54" s="21">
        <f t="shared" si="19"/>
        <v>0</v>
      </c>
      <c r="AQ54" s="21">
        <f t="shared" si="20"/>
        <v>0</v>
      </c>
    </row>
    <row r="55" spans="1:43" x14ac:dyDescent="0.25">
      <c r="A55" s="33" t="s">
        <v>326</v>
      </c>
      <c r="B55" t="s">
        <v>301</v>
      </c>
      <c r="C55" t="s">
        <v>1313</v>
      </c>
      <c r="D55">
        <f>+PU!E1030</f>
        <v>7.4999999999999997E-2</v>
      </c>
      <c r="E55" s="19">
        <f>SUM(G55:W55)</f>
        <v>4516.7403799999993</v>
      </c>
      <c r="F55" s="34">
        <f>SUM(F56:F57)</f>
        <v>2308.7159999999999</v>
      </c>
      <c r="G55">
        <f t="shared" ref="G55:K55" si="41">SUM(G56:G57)</f>
        <v>54.3</v>
      </c>
      <c r="H55">
        <f t="shared" si="41"/>
        <v>108.6</v>
      </c>
      <c r="I55">
        <f t="shared" si="41"/>
        <v>90.5</v>
      </c>
      <c r="J55">
        <f t="shared" si="41"/>
        <v>33.303999999999995</v>
      </c>
      <c r="K55">
        <f t="shared" si="41"/>
        <v>316.02599999999995</v>
      </c>
      <c r="L55" s="19">
        <f>SUM(L56:L57)</f>
        <v>7.5060000000000002</v>
      </c>
      <c r="M55" s="21">
        <f>SUM(M56:M57)</f>
        <v>1698.48</v>
      </c>
      <c r="O55" s="2">
        <f>+'PU con cambio '!P372+'PU con cambio '!P374</f>
        <v>558.92438000000004</v>
      </c>
      <c r="Q55" s="2">
        <f>+'PU con cambio '!P375</f>
        <v>9.6</v>
      </c>
      <c r="R55" s="2">
        <f>+'PU con cambio '!P376+'PU con cambio '!P377</f>
        <v>1604.5</v>
      </c>
      <c r="T55" s="2">
        <f>+'PU con cambio '!P378</f>
        <v>35</v>
      </c>
      <c r="Y55">
        <v>584.05591097091133</v>
      </c>
      <c r="Z55" s="60">
        <f t="shared" si="3"/>
        <v>2638028.91726</v>
      </c>
      <c r="AA55" s="21">
        <f t="shared" si="4"/>
        <v>31714.235965720483</v>
      </c>
      <c r="AB55" s="21">
        <f t="shared" si="5"/>
        <v>63428.471931440967</v>
      </c>
      <c r="AC55" s="21">
        <f t="shared" si="6"/>
        <v>52857.059942867476</v>
      </c>
      <c r="AD55" s="21">
        <f t="shared" si="7"/>
        <v>19451.398058975228</v>
      </c>
      <c r="AE55" s="21">
        <f t="shared" si="8"/>
        <v>184576.85332049319</v>
      </c>
      <c r="AF55" s="21">
        <f t="shared" si="9"/>
        <v>4383.9236677476601</v>
      </c>
      <c r="AG55" s="21">
        <f t="shared" si="10"/>
        <v>992007.28366587346</v>
      </c>
      <c r="AH55" s="21">
        <f t="shared" si="11"/>
        <v>0</v>
      </c>
      <c r="AI55" s="21">
        <f t="shared" si="12"/>
        <v>326443.08792475186</v>
      </c>
      <c r="AJ55" s="21">
        <f t="shared" si="13"/>
        <v>0</v>
      </c>
      <c r="AK55" s="21">
        <f t="shared" si="14"/>
        <v>5606.9367453207487</v>
      </c>
      <c r="AL55" s="21">
        <f t="shared" si="15"/>
        <v>937117.70915282727</v>
      </c>
      <c r="AM55" s="21">
        <f t="shared" si="16"/>
        <v>0</v>
      </c>
      <c r="AN55" s="21">
        <f t="shared" si="17"/>
        <v>20441.956883981897</v>
      </c>
      <c r="AO55" s="21">
        <f t="shared" si="18"/>
        <v>0</v>
      </c>
      <c r="AP55" s="21">
        <f t="shared" si="19"/>
        <v>0</v>
      </c>
      <c r="AQ55" s="21">
        <f t="shared" si="20"/>
        <v>0</v>
      </c>
    </row>
    <row r="56" spans="1:43" x14ac:dyDescent="0.25">
      <c r="A56" s="33" t="s">
        <v>326</v>
      </c>
      <c r="B56" t="s">
        <v>301</v>
      </c>
      <c r="C56" t="s">
        <v>1313</v>
      </c>
      <c r="D56" s="48">
        <f>+'PU con cambio '!N371</f>
        <v>0.36</v>
      </c>
      <c r="E56" s="19">
        <f t="shared" ref="E56" si="42">SUM(G56:AA56)</f>
        <v>2297.88</v>
      </c>
      <c r="F56" s="34">
        <f>+D56*'PU con cambio '!O371</f>
        <v>2297.88</v>
      </c>
      <c r="G56" s="19">
        <f t="shared" ref="G56:K65" si="43">$D56*G$3</f>
        <v>54</v>
      </c>
      <c r="H56" s="19">
        <f t="shared" si="43"/>
        <v>108</v>
      </c>
      <c r="I56" s="19">
        <f t="shared" si="43"/>
        <v>90</v>
      </c>
      <c r="J56" s="19">
        <f t="shared" si="43"/>
        <v>33.119999999999997</v>
      </c>
      <c r="K56" s="19">
        <f t="shared" si="43"/>
        <v>314.27999999999997</v>
      </c>
      <c r="M56" s="19">
        <f>F56-(SUM(G56:K56))</f>
        <v>1698.48</v>
      </c>
      <c r="Z56" s="21">
        <f t="shared" si="3"/>
        <v>0</v>
      </c>
      <c r="AA56" s="21">
        <f t="shared" si="4"/>
        <v>0</v>
      </c>
      <c r="AB56" s="21">
        <f t="shared" si="5"/>
        <v>0</v>
      </c>
      <c r="AC56" s="21">
        <f t="shared" si="6"/>
        <v>0</v>
      </c>
      <c r="AD56" s="21">
        <f t="shared" si="7"/>
        <v>0</v>
      </c>
      <c r="AE56" s="21">
        <f t="shared" si="8"/>
        <v>0</v>
      </c>
      <c r="AF56" s="21">
        <f t="shared" si="9"/>
        <v>0</v>
      </c>
      <c r="AG56" s="21">
        <f t="shared" si="10"/>
        <v>0</v>
      </c>
      <c r="AH56" s="21">
        <f t="shared" si="11"/>
        <v>0</v>
      </c>
      <c r="AI56" s="21">
        <f t="shared" si="12"/>
        <v>0</v>
      </c>
      <c r="AJ56" s="21">
        <f t="shared" si="13"/>
        <v>0</v>
      </c>
      <c r="AK56" s="21">
        <f t="shared" si="14"/>
        <v>0</v>
      </c>
      <c r="AL56" s="21">
        <f t="shared" si="15"/>
        <v>0</v>
      </c>
      <c r="AM56" s="21">
        <f t="shared" si="16"/>
        <v>0</v>
      </c>
      <c r="AN56" s="21">
        <f t="shared" si="17"/>
        <v>0</v>
      </c>
      <c r="AO56" s="21">
        <f t="shared" si="18"/>
        <v>0</v>
      </c>
      <c r="AP56" s="21">
        <f t="shared" si="19"/>
        <v>0</v>
      </c>
      <c r="AQ56" s="21">
        <f t="shared" si="20"/>
        <v>0</v>
      </c>
    </row>
    <row r="57" spans="1:43" x14ac:dyDescent="0.25">
      <c r="A57" s="33" t="s">
        <v>326</v>
      </c>
      <c r="B57" t="s">
        <v>301</v>
      </c>
      <c r="C57" t="s">
        <v>1313</v>
      </c>
      <c r="D57">
        <f>+'PU con cambio '!N373</f>
        <v>2E-3</v>
      </c>
      <c r="E57" s="19">
        <f t="shared" ref="E57" si="44">SUM(G57:AA57)</f>
        <v>10.836</v>
      </c>
      <c r="F57" s="34">
        <f>+D57*'PU con cambio '!O373</f>
        <v>10.836</v>
      </c>
      <c r="G57" s="19">
        <f t="shared" si="43"/>
        <v>0.3</v>
      </c>
      <c r="H57" s="19">
        <f t="shared" si="43"/>
        <v>0.6</v>
      </c>
      <c r="I57" s="19">
        <f t="shared" si="43"/>
        <v>0.5</v>
      </c>
      <c r="J57" s="19">
        <f t="shared" si="43"/>
        <v>0.184</v>
      </c>
      <c r="K57" s="19">
        <f t="shared" si="43"/>
        <v>1.746</v>
      </c>
      <c r="L57" s="19">
        <f t="shared" ref="L57" si="45">F57-(SUM(G57:K57))</f>
        <v>7.5060000000000002</v>
      </c>
      <c r="Z57" s="21">
        <f t="shared" si="3"/>
        <v>0</v>
      </c>
      <c r="AA57" s="21">
        <f t="shared" si="4"/>
        <v>0</v>
      </c>
      <c r="AB57" s="21">
        <f t="shared" si="5"/>
        <v>0</v>
      </c>
      <c r="AC57" s="21">
        <f t="shared" si="6"/>
        <v>0</v>
      </c>
      <c r="AD57" s="21">
        <f t="shared" si="7"/>
        <v>0</v>
      </c>
      <c r="AE57" s="21">
        <f t="shared" si="8"/>
        <v>0</v>
      </c>
      <c r="AF57" s="21">
        <f t="shared" si="9"/>
        <v>0</v>
      </c>
      <c r="AG57" s="21">
        <f t="shared" si="10"/>
        <v>0</v>
      </c>
      <c r="AH57" s="21">
        <f t="shared" si="11"/>
        <v>0</v>
      </c>
      <c r="AI57" s="21">
        <f t="shared" si="12"/>
        <v>0</v>
      </c>
      <c r="AJ57" s="21">
        <f t="shared" si="13"/>
        <v>0</v>
      </c>
      <c r="AK57" s="21">
        <f t="shared" si="14"/>
        <v>0</v>
      </c>
      <c r="AL57" s="21">
        <f t="shared" si="15"/>
        <v>0</v>
      </c>
      <c r="AM57" s="21">
        <f t="shared" si="16"/>
        <v>0</v>
      </c>
      <c r="AN57" s="21">
        <f t="shared" si="17"/>
        <v>0</v>
      </c>
      <c r="AO57" s="21">
        <f t="shared" si="18"/>
        <v>0</v>
      </c>
      <c r="AP57" s="21">
        <f t="shared" si="19"/>
        <v>0</v>
      </c>
      <c r="AQ57" s="21">
        <f t="shared" si="20"/>
        <v>0</v>
      </c>
    </row>
    <row r="58" spans="1:43" x14ac:dyDescent="0.25">
      <c r="A58" s="33" t="s">
        <v>327</v>
      </c>
      <c r="B58" t="s">
        <v>232</v>
      </c>
      <c r="C58" t="s">
        <v>1313</v>
      </c>
      <c r="D58" s="48">
        <f>+'PU con cambio '!N394</f>
        <v>0.67500000000000004</v>
      </c>
      <c r="E58" s="19">
        <f>SUM(G58:W58)</f>
        <v>6502.7432499999995</v>
      </c>
      <c r="F58" s="34">
        <f>+D58*'PU con cambio '!O394</f>
        <v>3657.15</v>
      </c>
      <c r="G58" s="19">
        <f t="shared" si="43"/>
        <v>101.25</v>
      </c>
      <c r="H58" s="19">
        <f t="shared" si="43"/>
        <v>202.5</v>
      </c>
      <c r="I58" s="19">
        <f t="shared" si="43"/>
        <v>168.75</v>
      </c>
      <c r="J58" s="19">
        <f t="shared" si="43"/>
        <v>62.1</v>
      </c>
      <c r="K58" s="19">
        <f t="shared" si="43"/>
        <v>589.27500000000009</v>
      </c>
      <c r="L58" s="19">
        <f t="shared" si="21"/>
        <v>2533.2750000000001</v>
      </c>
      <c r="O58" s="2">
        <f>+'PU con cambio '!P395</f>
        <v>1042.19325</v>
      </c>
      <c r="R58" s="2">
        <f>+'PU con cambio '!P396</f>
        <v>1754.4</v>
      </c>
      <c r="T58" s="2">
        <f>+'PU con cambio '!P397</f>
        <v>49</v>
      </c>
      <c r="Y58">
        <v>238.45841337807704</v>
      </c>
      <c r="Z58" s="60">
        <f t="shared" si="3"/>
        <v>1550633.8380000002</v>
      </c>
      <c r="AA58" s="21">
        <f t="shared" si="4"/>
        <v>24143.914354530301</v>
      </c>
      <c r="AB58" s="21">
        <f t="shared" si="5"/>
        <v>48287.828709060603</v>
      </c>
      <c r="AC58" s="21">
        <f t="shared" si="6"/>
        <v>40239.857257550502</v>
      </c>
      <c r="AD58" s="21">
        <f t="shared" si="7"/>
        <v>14808.267470778585</v>
      </c>
      <c r="AE58" s="21">
        <f t="shared" si="8"/>
        <v>140517.58154336637</v>
      </c>
      <c r="AF58" s="21">
        <f t="shared" si="9"/>
        <v>604080.73715034814</v>
      </c>
      <c r="AG58" s="21">
        <f t="shared" si="10"/>
        <v>0</v>
      </c>
      <c r="AH58" s="21">
        <f t="shared" si="11"/>
        <v>0</v>
      </c>
      <c r="AI58" s="21">
        <f t="shared" si="12"/>
        <v>248519.7488283416</v>
      </c>
      <c r="AJ58" s="21">
        <f t="shared" si="13"/>
        <v>0</v>
      </c>
      <c r="AK58" s="21">
        <f t="shared" si="14"/>
        <v>0</v>
      </c>
      <c r="AL58" s="21">
        <f t="shared" si="15"/>
        <v>418351.44043049839</v>
      </c>
      <c r="AM58" s="21">
        <f t="shared" si="16"/>
        <v>0</v>
      </c>
      <c r="AN58" s="21">
        <f t="shared" si="17"/>
        <v>11684.462255525776</v>
      </c>
      <c r="AO58" s="21">
        <f t="shared" si="18"/>
        <v>0</v>
      </c>
      <c r="AP58" s="21">
        <f t="shared" si="19"/>
        <v>0</v>
      </c>
      <c r="AQ58" s="21">
        <f t="shared" si="20"/>
        <v>0</v>
      </c>
    </row>
    <row r="59" spans="1:43" x14ac:dyDescent="0.25">
      <c r="A59" s="2" t="s">
        <v>328</v>
      </c>
      <c r="B59" t="s">
        <v>325</v>
      </c>
      <c r="C59" t="s">
        <v>1313</v>
      </c>
      <c r="D59">
        <f>+PU!E1078</f>
        <v>0.35</v>
      </c>
      <c r="E59" s="19">
        <f t="shared" si="37"/>
        <v>20339.2</v>
      </c>
      <c r="F59" s="34">
        <f>+D59*PU!F1078</f>
        <v>1896.3</v>
      </c>
      <c r="G59" s="19">
        <f t="shared" si="43"/>
        <v>52.5</v>
      </c>
      <c r="H59" s="19">
        <f t="shared" si="43"/>
        <v>105</v>
      </c>
      <c r="I59" s="19">
        <f t="shared" si="43"/>
        <v>87.5</v>
      </c>
      <c r="J59" s="19">
        <f t="shared" si="43"/>
        <v>32.199999999999996</v>
      </c>
      <c r="K59" s="19">
        <f t="shared" si="43"/>
        <v>305.54999999999995</v>
      </c>
      <c r="L59" s="19">
        <f t="shared" si="21"/>
        <v>1313.55</v>
      </c>
      <c r="O59" s="2">
        <f>+PU!G1079</f>
        <v>540.4</v>
      </c>
      <c r="Q59" s="2">
        <f>+PU!G1080</f>
        <v>17902.5</v>
      </c>
      <c r="Z59" s="21">
        <f t="shared" si="3"/>
        <v>0</v>
      </c>
      <c r="AA59" s="21">
        <f t="shared" si="4"/>
        <v>0</v>
      </c>
      <c r="AB59" s="21">
        <f t="shared" si="5"/>
        <v>0</v>
      </c>
      <c r="AC59" s="21">
        <f t="shared" si="6"/>
        <v>0</v>
      </c>
      <c r="AD59" s="21">
        <f t="shared" si="7"/>
        <v>0</v>
      </c>
      <c r="AE59" s="21">
        <f t="shared" si="8"/>
        <v>0</v>
      </c>
      <c r="AF59" s="21">
        <f t="shared" si="9"/>
        <v>0</v>
      </c>
      <c r="AG59" s="21">
        <f t="shared" si="10"/>
        <v>0</v>
      </c>
      <c r="AH59" s="21">
        <f t="shared" si="11"/>
        <v>0</v>
      </c>
      <c r="AI59" s="21">
        <f t="shared" si="12"/>
        <v>0</v>
      </c>
      <c r="AJ59" s="21">
        <f t="shared" si="13"/>
        <v>0</v>
      </c>
      <c r="AK59" s="21">
        <f t="shared" si="14"/>
        <v>0</v>
      </c>
      <c r="AL59" s="21">
        <f t="shared" si="15"/>
        <v>0</v>
      </c>
      <c r="AM59" s="21">
        <f t="shared" si="16"/>
        <v>0</v>
      </c>
      <c r="AN59" s="21">
        <f t="shared" si="17"/>
        <v>0</v>
      </c>
      <c r="AO59" s="21">
        <f t="shared" si="18"/>
        <v>0</v>
      </c>
      <c r="AP59" s="21">
        <f t="shared" si="19"/>
        <v>0</v>
      </c>
      <c r="AQ59" s="21">
        <f t="shared" si="20"/>
        <v>0</v>
      </c>
    </row>
    <row r="60" spans="1:43" x14ac:dyDescent="0.25">
      <c r="A60" s="2" t="s">
        <v>329</v>
      </c>
      <c r="B60" t="s">
        <v>330</v>
      </c>
      <c r="C60" t="s">
        <v>1313</v>
      </c>
      <c r="D60" s="19">
        <v>0</v>
      </c>
      <c r="E60" s="19">
        <f t="shared" si="37"/>
        <v>0</v>
      </c>
      <c r="F60">
        <v>0</v>
      </c>
      <c r="G60" s="19">
        <f t="shared" si="43"/>
        <v>0</v>
      </c>
      <c r="H60" s="19">
        <f t="shared" si="43"/>
        <v>0</v>
      </c>
      <c r="I60" s="19">
        <f t="shared" si="43"/>
        <v>0</v>
      </c>
      <c r="J60" s="19">
        <f t="shared" si="43"/>
        <v>0</v>
      </c>
      <c r="K60" s="19">
        <f t="shared" si="43"/>
        <v>0</v>
      </c>
      <c r="L60" s="19">
        <f t="shared" si="21"/>
        <v>0</v>
      </c>
      <c r="Z60" s="21">
        <f t="shared" si="3"/>
        <v>0</v>
      </c>
      <c r="AA60" s="21">
        <f t="shared" si="4"/>
        <v>0</v>
      </c>
      <c r="AB60" s="21">
        <f t="shared" si="5"/>
        <v>0</v>
      </c>
      <c r="AC60" s="21">
        <f t="shared" si="6"/>
        <v>0</v>
      </c>
      <c r="AD60" s="21">
        <f t="shared" si="7"/>
        <v>0</v>
      </c>
      <c r="AE60" s="21">
        <f t="shared" si="8"/>
        <v>0</v>
      </c>
      <c r="AF60" s="21">
        <f t="shared" si="9"/>
        <v>0</v>
      </c>
      <c r="AG60" s="21">
        <f t="shared" si="10"/>
        <v>0</v>
      </c>
      <c r="AH60" s="21">
        <f t="shared" si="11"/>
        <v>0</v>
      </c>
      <c r="AI60" s="21">
        <f t="shared" si="12"/>
        <v>0</v>
      </c>
      <c r="AJ60" s="21">
        <f t="shared" si="13"/>
        <v>0</v>
      </c>
      <c r="AK60" s="21">
        <f t="shared" si="14"/>
        <v>0</v>
      </c>
      <c r="AL60" s="21">
        <f t="shared" si="15"/>
        <v>0</v>
      </c>
      <c r="AM60" s="21">
        <f t="shared" si="16"/>
        <v>0</v>
      </c>
      <c r="AN60" s="21">
        <f t="shared" si="17"/>
        <v>0</v>
      </c>
      <c r="AO60" s="21">
        <f t="shared" si="18"/>
        <v>0</v>
      </c>
      <c r="AP60" s="21">
        <f t="shared" si="19"/>
        <v>0</v>
      </c>
      <c r="AQ60" s="21">
        <f t="shared" si="20"/>
        <v>0</v>
      </c>
    </row>
    <row r="61" spans="1:43" x14ac:dyDescent="0.25">
      <c r="A61" s="2" t="s">
        <v>333</v>
      </c>
      <c r="B61" t="s">
        <v>334</v>
      </c>
      <c r="C61" t="s">
        <v>1313</v>
      </c>
      <c r="D61">
        <f>+PU!E1108</f>
        <v>5.5</v>
      </c>
      <c r="E61" s="19">
        <f t="shared" si="37"/>
        <v>61315.95</v>
      </c>
      <c r="F61">
        <f>+D61*PU!F1108</f>
        <v>29799</v>
      </c>
      <c r="G61" s="19">
        <f t="shared" si="43"/>
        <v>825</v>
      </c>
      <c r="H61" s="19">
        <f t="shared" si="43"/>
        <v>1650</v>
      </c>
      <c r="I61" s="19">
        <f t="shared" si="43"/>
        <v>1375</v>
      </c>
      <c r="J61" s="19">
        <f t="shared" si="43"/>
        <v>506</v>
      </c>
      <c r="K61" s="19">
        <f t="shared" si="43"/>
        <v>4801.5</v>
      </c>
      <c r="L61" s="19">
        <f t="shared" si="21"/>
        <v>20641.5</v>
      </c>
      <c r="O61" s="2">
        <f>+PU!G1109</f>
        <v>8491.9500000000007</v>
      </c>
      <c r="P61" s="2">
        <f>+PU!G1112</f>
        <v>2400</v>
      </c>
      <c r="W61" s="2">
        <f>+PU!G1110+PU!G1111</f>
        <v>20625</v>
      </c>
      <c r="Z61" s="21">
        <f t="shared" si="3"/>
        <v>0</v>
      </c>
      <c r="AA61" s="21">
        <f t="shared" si="4"/>
        <v>0</v>
      </c>
      <c r="AB61" s="21">
        <f t="shared" si="5"/>
        <v>0</v>
      </c>
      <c r="AC61" s="21">
        <f t="shared" si="6"/>
        <v>0</v>
      </c>
      <c r="AD61" s="21">
        <f t="shared" si="7"/>
        <v>0</v>
      </c>
      <c r="AE61" s="21">
        <f t="shared" si="8"/>
        <v>0</v>
      </c>
      <c r="AF61" s="21">
        <f t="shared" si="9"/>
        <v>0</v>
      </c>
      <c r="AG61" s="21">
        <f t="shared" si="10"/>
        <v>0</v>
      </c>
      <c r="AH61" s="21">
        <f t="shared" si="11"/>
        <v>0</v>
      </c>
      <c r="AI61" s="21">
        <f t="shared" si="12"/>
        <v>0</v>
      </c>
      <c r="AJ61" s="21">
        <f t="shared" si="13"/>
        <v>0</v>
      </c>
      <c r="AK61" s="21">
        <f t="shared" si="14"/>
        <v>0</v>
      </c>
      <c r="AL61" s="21">
        <f t="shared" si="15"/>
        <v>0</v>
      </c>
      <c r="AM61" s="21">
        <f t="shared" si="16"/>
        <v>0</v>
      </c>
      <c r="AN61" s="21">
        <f t="shared" si="17"/>
        <v>0</v>
      </c>
      <c r="AO61" s="21">
        <f t="shared" si="18"/>
        <v>0</v>
      </c>
      <c r="AP61" s="21">
        <f t="shared" si="19"/>
        <v>0</v>
      </c>
      <c r="AQ61" s="21">
        <f t="shared" si="20"/>
        <v>0</v>
      </c>
    </row>
    <row r="62" spans="1:43" x14ac:dyDescent="0.25">
      <c r="A62" s="2" t="s">
        <v>341</v>
      </c>
      <c r="B62" t="s">
        <v>342</v>
      </c>
      <c r="C62" t="s">
        <v>1313</v>
      </c>
      <c r="D62">
        <f>+PU!E1128</f>
        <v>2.4</v>
      </c>
      <c r="E62" s="19">
        <f t="shared" si="37"/>
        <v>81478.02</v>
      </c>
      <c r="F62" s="2">
        <f>+D62*PU!F1128</f>
        <v>13003.199999999999</v>
      </c>
      <c r="G62" s="19">
        <f t="shared" si="43"/>
        <v>360</v>
      </c>
      <c r="H62" s="19">
        <f t="shared" si="43"/>
        <v>720</v>
      </c>
      <c r="I62" s="19">
        <f t="shared" si="43"/>
        <v>600</v>
      </c>
      <c r="J62" s="19">
        <f t="shared" si="43"/>
        <v>220.79999999999998</v>
      </c>
      <c r="K62" s="19">
        <f t="shared" si="43"/>
        <v>2095.1999999999998</v>
      </c>
      <c r="L62" s="19">
        <f t="shared" si="21"/>
        <v>9007.1999999999989</v>
      </c>
      <c r="O62" s="2">
        <f>+PU!G1129</f>
        <v>3705.58</v>
      </c>
      <c r="Q62" s="2">
        <f>+PU!G1132+PU!G1133</f>
        <v>61950</v>
      </c>
      <c r="S62" s="2">
        <f>+PU!G1134</f>
        <v>359.8</v>
      </c>
      <c r="U62" s="2">
        <f>+PU!G1135</f>
        <v>1900</v>
      </c>
      <c r="W62" s="2">
        <f>+PU!G1131</f>
        <v>559.44000000000005</v>
      </c>
      <c r="Z62" s="21">
        <f t="shared" si="3"/>
        <v>0</v>
      </c>
      <c r="AA62" s="21">
        <f t="shared" si="4"/>
        <v>0</v>
      </c>
      <c r="AB62" s="21">
        <f t="shared" si="5"/>
        <v>0</v>
      </c>
      <c r="AC62" s="21">
        <f t="shared" si="6"/>
        <v>0</v>
      </c>
      <c r="AD62" s="21">
        <f t="shared" si="7"/>
        <v>0</v>
      </c>
      <c r="AE62" s="21">
        <f t="shared" si="8"/>
        <v>0</v>
      </c>
      <c r="AF62" s="21">
        <f t="shared" si="9"/>
        <v>0</v>
      </c>
      <c r="AG62" s="21">
        <f t="shared" si="10"/>
        <v>0</v>
      </c>
      <c r="AH62" s="21">
        <f t="shared" si="11"/>
        <v>0</v>
      </c>
      <c r="AI62" s="21">
        <f t="shared" si="12"/>
        <v>0</v>
      </c>
      <c r="AJ62" s="21">
        <f t="shared" si="13"/>
        <v>0</v>
      </c>
      <c r="AK62" s="21">
        <f t="shared" si="14"/>
        <v>0</v>
      </c>
      <c r="AL62" s="21">
        <f t="shared" si="15"/>
        <v>0</v>
      </c>
      <c r="AM62" s="21">
        <f t="shared" si="16"/>
        <v>0</v>
      </c>
      <c r="AN62" s="21">
        <f t="shared" si="17"/>
        <v>0</v>
      </c>
      <c r="AO62" s="21">
        <f t="shared" si="18"/>
        <v>0</v>
      </c>
      <c r="AP62" s="21">
        <f t="shared" si="19"/>
        <v>0</v>
      </c>
      <c r="AQ62" s="21">
        <f t="shared" si="20"/>
        <v>0</v>
      </c>
    </row>
    <row r="63" spans="1:43" x14ac:dyDescent="0.25">
      <c r="A63" s="2" t="s">
        <v>343</v>
      </c>
      <c r="B63" t="s">
        <v>344</v>
      </c>
      <c r="C63" t="s">
        <v>1313</v>
      </c>
      <c r="D63">
        <f>+PU!E1151</f>
        <v>2.5</v>
      </c>
      <c r="E63" s="19">
        <f t="shared" si="37"/>
        <v>21524.37</v>
      </c>
      <c r="F63" s="19">
        <f>+D63*PU!F1151</f>
        <v>13545</v>
      </c>
      <c r="G63" s="19">
        <f t="shared" si="43"/>
        <v>375</v>
      </c>
      <c r="H63" s="19">
        <f t="shared" si="43"/>
        <v>750</v>
      </c>
      <c r="I63" s="19">
        <f t="shared" si="43"/>
        <v>625</v>
      </c>
      <c r="J63" s="19">
        <f t="shared" si="43"/>
        <v>230</v>
      </c>
      <c r="K63" s="19">
        <f t="shared" si="43"/>
        <v>2182.5</v>
      </c>
      <c r="L63" s="19">
        <f t="shared" si="21"/>
        <v>9382.5</v>
      </c>
      <c r="O63" s="2">
        <f>+PU!G1152+PU!G1153</f>
        <v>7141.23</v>
      </c>
      <c r="S63" s="2">
        <f>+PU!G1154+PU!G1155+PU!G1156</f>
        <v>500</v>
      </c>
      <c r="T63" s="2">
        <f>+PU!G1157</f>
        <v>338.14</v>
      </c>
      <c r="Z63" s="21">
        <f t="shared" si="3"/>
        <v>0</v>
      </c>
      <c r="AA63" s="21">
        <f t="shared" si="4"/>
        <v>0</v>
      </c>
      <c r="AB63" s="21">
        <f t="shared" si="5"/>
        <v>0</v>
      </c>
      <c r="AC63" s="21">
        <f t="shared" si="6"/>
        <v>0</v>
      </c>
      <c r="AD63" s="21">
        <f t="shared" si="7"/>
        <v>0</v>
      </c>
      <c r="AE63" s="21">
        <f t="shared" si="8"/>
        <v>0</v>
      </c>
      <c r="AF63" s="21">
        <f t="shared" si="9"/>
        <v>0</v>
      </c>
      <c r="AG63" s="21">
        <f t="shared" si="10"/>
        <v>0</v>
      </c>
      <c r="AH63" s="21">
        <f t="shared" si="11"/>
        <v>0</v>
      </c>
      <c r="AI63" s="21">
        <f t="shared" si="12"/>
        <v>0</v>
      </c>
      <c r="AJ63" s="21">
        <f t="shared" si="13"/>
        <v>0</v>
      </c>
      <c r="AK63" s="21">
        <f t="shared" si="14"/>
        <v>0</v>
      </c>
      <c r="AL63" s="21">
        <f t="shared" si="15"/>
        <v>0</v>
      </c>
      <c r="AM63" s="21">
        <f t="shared" si="16"/>
        <v>0</v>
      </c>
      <c r="AN63" s="21">
        <f t="shared" si="17"/>
        <v>0</v>
      </c>
      <c r="AO63" s="21">
        <f t="shared" si="18"/>
        <v>0</v>
      </c>
      <c r="AP63" s="21">
        <f t="shared" si="19"/>
        <v>0</v>
      </c>
      <c r="AQ63" s="21">
        <f t="shared" si="20"/>
        <v>0</v>
      </c>
    </row>
    <row r="64" spans="1:43" x14ac:dyDescent="0.25">
      <c r="A64" s="2" t="s">
        <v>347</v>
      </c>
      <c r="B64" t="s">
        <v>226</v>
      </c>
      <c r="C64" t="s">
        <v>1313</v>
      </c>
      <c r="D64">
        <f>+PU!E1184</f>
        <v>0.30399999999999999</v>
      </c>
      <c r="E64" s="19">
        <f t="shared" si="37"/>
        <v>2855.3719999999994</v>
      </c>
      <c r="F64">
        <f>+D64*PU!F1184</f>
        <v>1647.0719999999999</v>
      </c>
      <c r="G64" s="19">
        <f t="shared" si="43"/>
        <v>45.6</v>
      </c>
      <c r="H64" s="19">
        <f t="shared" si="43"/>
        <v>91.2</v>
      </c>
      <c r="I64" s="19">
        <f t="shared" si="43"/>
        <v>76</v>
      </c>
      <c r="J64" s="19">
        <f t="shared" si="43"/>
        <v>27.968</v>
      </c>
      <c r="K64" s="19">
        <f t="shared" si="43"/>
        <v>265.392</v>
      </c>
      <c r="L64" s="19">
        <f t="shared" si="21"/>
        <v>1140.9119999999998</v>
      </c>
      <c r="O64" s="2">
        <f>+PU!G1185</f>
        <v>469.37</v>
      </c>
      <c r="Q64" s="2">
        <f>+PU!G1186+PU!G1187</f>
        <v>738.93</v>
      </c>
      <c r="Z64" s="21">
        <f t="shared" si="3"/>
        <v>0</v>
      </c>
      <c r="AA64" s="21">
        <f t="shared" si="4"/>
        <v>0</v>
      </c>
      <c r="AB64" s="21">
        <f t="shared" si="5"/>
        <v>0</v>
      </c>
      <c r="AC64" s="21">
        <f t="shared" si="6"/>
        <v>0</v>
      </c>
      <c r="AD64" s="21">
        <f t="shared" si="7"/>
        <v>0</v>
      </c>
      <c r="AE64" s="21">
        <f t="shared" si="8"/>
        <v>0</v>
      </c>
      <c r="AF64" s="21">
        <f t="shared" si="9"/>
        <v>0</v>
      </c>
      <c r="AG64" s="21">
        <f t="shared" si="10"/>
        <v>0</v>
      </c>
      <c r="AH64" s="21">
        <f t="shared" si="11"/>
        <v>0</v>
      </c>
      <c r="AI64" s="21">
        <f t="shared" si="12"/>
        <v>0</v>
      </c>
      <c r="AJ64" s="21">
        <f t="shared" si="13"/>
        <v>0</v>
      </c>
      <c r="AK64" s="21">
        <f t="shared" si="14"/>
        <v>0</v>
      </c>
      <c r="AL64" s="21">
        <f t="shared" si="15"/>
        <v>0</v>
      </c>
      <c r="AM64" s="21">
        <f t="shared" si="16"/>
        <v>0</v>
      </c>
      <c r="AN64" s="21">
        <f t="shared" si="17"/>
        <v>0</v>
      </c>
      <c r="AO64" s="21">
        <f t="shared" si="18"/>
        <v>0</v>
      </c>
      <c r="AP64" s="21">
        <f t="shared" si="19"/>
        <v>0</v>
      </c>
      <c r="AQ64" s="21">
        <f t="shared" si="20"/>
        <v>0</v>
      </c>
    </row>
    <row r="65" spans="1:43" x14ac:dyDescent="0.25">
      <c r="A65" s="2" t="s">
        <v>348</v>
      </c>
      <c r="B65" t="s">
        <v>212</v>
      </c>
      <c r="C65" t="s">
        <v>1313</v>
      </c>
      <c r="D65">
        <f>+PU!E1203</f>
        <v>4.4999999999999998E-2</v>
      </c>
      <c r="E65" s="19">
        <f t="shared" si="37"/>
        <v>836.62</v>
      </c>
      <c r="F65">
        <f>+D65*PU!F1203</f>
        <v>243.81</v>
      </c>
      <c r="G65" s="19">
        <f t="shared" si="43"/>
        <v>6.75</v>
      </c>
      <c r="H65" s="19">
        <f t="shared" si="43"/>
        <v>13.5</v>
      </c>
      <c r="I65" s="19">
        <f t="shared" si="43"/>
        <v>11.25</v>
      </c>
      <c r="J65" s="19">
        <f t="shared" si="43"/>
        <v>4.1399999999999997</v>
      </c>
      <c r="K65" s="19">
        <f t="shared" si="43"/>
        <v>39.284999999999997</v>
      </c>
      <c r="L65" s="19">
        <f t="shared" si="21"/>
        <v>168.88499999999999</v>
      </c>
      <c r="O65" s="2">
        <f>+PU!G1204</f>
        <v>69.48</v>
      </c>
      <c r="Q65" s="2">
        <f>+PU!G1205</f>
        <v>504</v>
      </c>
      <c r="S65" s="2">
        <f>+PU!G1206</f>
        <v>6.7</v>
      </c>
      <c r="T65" s="2">
        <f>+PU!G1212</f>
        <v>12.63</v>
      </c>
      <c r="Z65" s="21">
        <f t="shared" si="3"/>
        <v>0</v>
      </c>
      <c r="AA65" s="21">
        <f t="shared" si="4"/>
        <v>0</v>
      </c>
      <c r="AB65" s="21">
        <f t="shared" si="5"/>
        <v>0</v>
      </c>
      <c r="AC65" s="21">
        <f t="shared" si="6"/>
        <v>0</v>
      </c>
      <c r="AD65" s="21">
        <f t="shared" si="7"/>
        <v>0</v>
      </c>
      <c r="AE65" s="21">
        <f t="shared" si="8"/>
        <v>0</v>
      </c>
      <c r="AF65" s="21">
        <f t="shared" si="9"/>
        <v>0</v>
      </c>
      <c r="AG65" s="21">
        <f t="shared" si="10"/>
        <v>0</v>
      </c>
      <c r="AH65" s="21">
        <f t="shared" si="11"/>
        <v>0</v>
      </c>
      <c r="AI65" s="21">
        <f t="shared" si="12"/>
        <v>0</v>
      </c>
      <c r="AJ65" s="21">
        <f t="shared" si="13"/>
        <v>0</v>
      </c>
      <c r="AK65" s="21">
        <f t="shared" si="14"/>
        <v>0</v>
      </c>
      <c r="AL65" s="21">
        <f t="shared" si="15"/>
        <v>0</v>
      </c>
      <c r="AM65" s="21">
        <f t="shared" si="16"/>
        <v>0</v>
      </c>
      <c r="AN65" s="21">
        <f t="shared" si="17"/>
        <v>0</v>
      </c>
      <c r="AO65" s="21">
        <f t="shared" si="18"/>
        <v>0</v>
      </c>
      <c r="AP65" s="21">
        <f t="shared" si="19"/>
        <v>0</v>
      </c>
      <c r="AQ65" s="21">
        <f t="shared" si="20"/>
        <v>0</v>
      </c>
    </row>
    <row r="66" spans="1:43" x14ac:dyDescent="0.25">
      <c r="A66" s="2" t="s">
        <v>349</v>
      </c>
      <c r="B66" t="s">
        <v>350</v>
      </c>
      <c r="D66" s="2">
        <f>+PU!E1224</f>
        <v>5</v>
      </c>
      <c r="E66" s="19">
        <f t="shared" si="37"/>
        <v>34809.949999999997</v>
      </c>
      <c r="F66">
        <f>+D66*PU!F1224</f>
        <v>27090</v>
      </c>
      <c r="G66" s="19">
        <f t="shared" ref="G66:K75" si="46">$D66*G$3</f>
        <v>750</v>
      </c>
      <c r="H66" s="19">
        <f t="shared" si="46"/>
        <v>1500</v>
      </c>
      <c r="I66" s="19">
        <f t="shared" si="46"/>
        <v>1250</v>
      </c>
      <c r="J66" s="19">
        <f t="shared" si="46"/>
        <v>460</v>
      </c>
      <c r="K66" s="19">
        <f t="shared" si="46"/>
        <v>4365</v>
      </c>
      <c r="L66" s="19">
        <f t="shared" si="21"/>
        <v>18765</v>
      </c>
      <c r="O66" s="2">
        <f>+PU!G1225</f>
        <v>7719.95</v>
      </c>
      <c r="Z66" s="21">
        <f t="shared" si="3"/>
        <v>0</v>
      </c>
      <c r="AA66" s="21">
        <f t="shared" si="4"/>
        <v>0</v>
      </c>
      <c r="AB66" s="21">
        <f t="shared" si="5"/>
        <v>0</v>
      </c>
      <c r="AC66" s="21">
        <f t="shared" si="6"/>
        <v>0</v>
      </c>
      <c r="AD66" s="21">
        <f t="shared" si="7"/>
        <v>0</v>
      </c>
      <c r="AE66" s="21">
        <f t="shared" si="8"/>
        <v>0</v>
      </c>
      <c r="AF66" s="21">
        <f t="shared" si="9"/>
        <v>0</v>
      </c>
      <c r="AG66" s="21">
        <f t="shared" si="10"/>
        <v>0</v>
      </c>
      <c r="AH66" s="21">
        <f t="shared" si="11"/>
        <v>0</v>
      </c>
      <c r="AI66" s="21">
        <f t="shared" si="12"/>
        <v>0</v>
      </c>
      <c r="AJ66" s="21">
        <f t="shared" si="13"/>
        <v>0</v>
      </c>
      <c r="AK66" s="21">
        <f t="shared" si="14"/>
        <v>0</v>
      </c>
      <c r="AL66" s="21">
        <f t="shared" si="15"/>
        <v>0</v>
      </c>
      <c r="AM66" s="21">
        <f t="shared" si="16"/>
        <v>0</v>
      </c>
      <c r="AN66" s="21">
        <f t="shared" si="17"/>
        <v>0</v>
      </c>
      <c r="AO66" s="21">
        <f t="shared" si="18"/>
        <v>0</v>
      </c>
      <c r="AP66" s="21">
        <f t="shared" si="19"/>
        <v>0</v>
      </c>
      <c r="AQ66" s="21">
        <f t="shared" si="20"/>
        <v>0</v>
      </c>
    </row>
    <row r="67" spans="1:43" x14ac:dyDescent="0.25">
      <c r="A67" s="2" t="s">
        <v>352</v>
      </c>
      <c r="B67" t="s">
        <v>232</v>
      </c>
      <c r="D67">
        <f>+PU!E1240</f>
        <v>0.3</v>
      </c>
      <c r="E67" s="19">
        <f t="shared" si="37"/>
        <v>2088.6</v>
      </c>
      <c r="F67">
        <f>+D67*PU!F1240</f>
        <v>1625.3999999999999</v>
      </c>
      <c r="G67" s="19">
        <f t="shared" si="46"/>
        <v>45</v>
      </c>
      <c r="H67" s="19">
        <f t="shared" si="46"/>
        <v>90</v>
      </c>
      <c r="I67" s="19">
        <f t="shared" si="46"/>
        <v>75</v>
      </c>
      <c r="J67" s="19">
        <f t="shared" si="46"/>
        <v>27.599999999999998</v>
      </c>
      <c r="K67" s="19">
        <f t="shared" si="46"/>
        <v>261.89999999999998</v>
      </c>
      <c r="L67" s="19">
        <f t="shared" si="21"/>
        <v>1125.8999999999999</v>
      </c>
      <c r="O67" s="2">
        <f>+PU!G1241</f>
        <v>463.2</v>
      </c>
      <c r="Z67" s="21">
        <f t="shared" si="3"/>
        <v>0</v>
      </c>
      <c r="AA67" s="21">
        <f t="shared" si="4"/>
        <v>0</v>
      </c>
      <c r="AB67" s="21">
        <f t="shared" si="5"/>
        <v>0</v>
      </c>
      <c r="AC67" s="21">
        <f t="shared" si="6"/>
        <v>0</v>
      </c>
      <c r="AD67" s="21">
        <f t="shared" si="7"/>
        <v>0</v>
      </c>
      <c r="AE67" s="21">
        <f t="shared" si="8"/>
        <v>0</v>
      </c>
      <c r="AF67" s="21">
        <f t="shared" si="9"/>
        <v>0</v>
      </c>
      <c r="AG67" s="21">
        <f t="shared" si="10"/>
        <v>0</v>
      </c>
      <c r="AH67" s="21">
        <f t="shared" si="11"/>
        <v>0</v>
      </c>
      <c r="AI67" s="21">
        <f t="shared" si="12"/>
        <v>0</v>
      </c>
      <c r="AJ67" s="21">
        <f t="shared" si="13"/>
        <v>0</v>
      </c>
      <c r="AK67" s="21">
        <f t="shared" si="14"/>
        <v>0</v>
      </c>
      <c r="AL67" s="21">
        <f t="shared" si="15"/>
        <v>0</v>
      </c>
      <c r="AM67" s="21">
        <f t="shared" si="16"/>
        <v>0</v>
      </c>
      <c r="AN67" s="21">
        <f t="shared" si="17"/>
        <v>0</v>
      </c>
      <c r="AO67" s="21">
        <f t="shared" si="18"/>
        <v>0</v>
      </c>
      <c r="AP67" s="21">
        <f t="shared" si="19"/>
        <v>0</v>
      </c>
      <c r="AQ67" s="21">
        <f t="shared" si="20"/>
        <v>0</v>
      </c>
    </row>
    <row r="68" spans="1:43" x14ac:dyDescent="0.25">
      <c r="A68" s="2" t="s">
        <v>353</v>
      </c>
      <c r="B68" t="s">
        <v>354</v>
      </c>
      <c r="D68">
        <f>+PU!E1256</f>
        <v>0.35</v>
      </c>
      <c r="E68" s="19">
        <f t="shared" si="37"/>
        <v>3374.35</v>
      </c>
      <c r="F68">
        <f>+D68*PU!F1256</f>
        <v>1896.3</v>
      </c>
      <c r="G68" s="19">
        <f t="shared" si="46"/>
        <v>52.5</v>
      </c>
      <c r="H68" s="19">
        <f t="shared" si="46"/>
        <v>105</v>
      </c>
      <c r="I68" s="19">
        <f t="shared" si="46"/>
        <v>87.5</v>
      </c>
      <c r="J68" s="19">
        <f t="shared" si="46"/>
        <v>32.199999999999996</v>
      </c>
      <c r="K68" s="19">
        <f t="shared" si="46"/>
        <v>305.54999999999995</v>
      </c>
      <c r="L68" s="19">
        <f t="shared" si="21"/>
        <v>1313.55</v>
      </c>
      <c r="O68" s="2">
        <f>+PU!G1257</f>
        <v>540.4</v>
      </c>
      <c r="Q68" s="2">
        <f>+PU!G1258</f>
        <v>937.65</v>
      </c>
      <c r="Z68" s="21">
        <f t="shared" si="3"/>
        <v>0</v>
      </c>
      <c r="AA68" s="21">
        <f t="shared" si="4"/>
        <v>0</v>
      </c>
      <c r="AB68" s="21">
        <f t="shared" si="5"/>
        <v>0</v>
      </c>
      <c r="AC68" s="21">
        <f t="shared" si="6"/>
        <v>0</v>
      </c>
      <c r="AD68" s="21">
        <f t="shared" si="7"/>
        <v>0</v>
      </c>
      <c r="AE68" s="21">
        <f t="shared" si="8"/>
        <v>0</v>
      </c>
      <c r="AF68" s="21">
        <f t="shared" si="9"/>
        <v>0</v>
      </c>
      <c r="AG68" s="21">
        <f t="shared" si="10"/>
        <v>0</v>
      </c>
      <c r="AH68" s="21">
        <f t="shared" si="11"/>
        <v>0</v>
      </c>
      <c r="AI68" s="21">
        <f t="shared" si="12"/>
        <v>0</v>
      </c>
      <c r="AJ68" s="21">
        <f t="shared" si="13"/>
        <v>0</v>
      </c>
      <c r="AK68" s="21">
        <f t="shared" si="14"/>
        <v>0</v>
      </c>
      <c r="AL68" s="21">
        <f t="shared" si="15"/>
        <v>0</v>
      </c>
      <c r="AM68" s="21">
        <f t="shared" si="16"/>
        <v>0</v>
      </c>
      <c r="AN68" s="21">
        <f t="shared" si="17"/>
        <v>0</v>
      </c>
      <c r="AO68" s="21">
        <f t="shared" si="18"/>
        <v>0</v>
      </c>
      <c r="AP68" s="21">
        <f t="shared" si="19"/>
        <v>0</v>
      </c>
      <c r="AQ68" s="21">
        <f t="shared" si="20"/>
        <v>0</v>
      </c>
    </row>
    <row r="69" spans="1:43" x14ac:dyDescent="0.25">
      <c r="A69" s="2" t="s">
        <v>355</v>
      </c>
      <c r="B69" t="s">
        <v>356</v>
      </c>
      <c r="D69">
        <v>0</v>
      </c>
      <c r="E69" s="19">
        <f>SUM(G69:W69)</f>
        <v>153409.1</v>
      </c>
      <c r="F69">
        <v>0</v>
      </c>
      <c r="G69" s="19">
        <f t="shared" si="46"/>
        <v>0</v>
      </c>
      <c r="H69" s="19">
        <f t="shared" si="46"/>
        <v>0</v>
      </c>
      <c r="I69" s="19">
        <f t="shared" si="46"/>
        <v>0</v>
      </c>
      <c r="J69" s="19">
        <f t="shared" si="46"/>
        <v>0</v>
      </c>
      <c r="K69" s="19">
        <f t="shared" si="46"/>
        <v>0</v>
      </c>
      <c r="L69" s="19">
        <f t="shared" si="21"/>
        <v>0</v>
      </c>
      <c r="V69" s="2">
        <f>+PU!G1273*1.3</f>
        <v>153409.1</v>
      </c>
      <c r="Y69" s="54">
        <v>-2.3076923076923102</v>
      </c>
      <c r="Z69" s="60">
        <f>SUM(AA69:AQ69)</f>
        <v>-354021.00000000041</v>
      </c>
      <c r="AA69" s="21">
        <f>+$Y69*G69</f>
        <v>0</v>
      </c>
      <c r="AB69" s="21">
        <f t="shared" ref="AB69:AB132" si="47">+$Y69*H69</f>
        <v>0</v>
      </c>
      <c r="AC69" s="21">
        <f t="shared" ref="AC69:AC132" si="48">+$Y69*I69</f>
        <v>0</v>
      </c>
      <c r="AD69" s="21">
        <f t="shared" ref="AD69:AD132" si="49">+$Y69*J69</f>
        <v>0</v>
      </c>
      <c r="AE69" s="21">
        <f t="shared" ref="AE69:AE132" si="50">+$Y69*K69</f>
        <v>0</v>
      </c>
      <c r="AF69" s="21">
        <f t="shared" ref="AF69:AF132" si="51">+$Y69*L69</f>
        <v>0</v>
      </c>
      <c r="AG69" s="21">
        <f t="shared" ref="AG69:AG132" si="52">+$Y69*M69</f>
        <v>0</v>
      </c>
      <c r="AH69" s="21">
        <f t="shared" ref="AH69:AH132" si="53">+$Y69*N69</f>
        <v>0</v>
      </c>
      <c r="AI69" s="21">
        <f t="shared" ref="AI69:AI132" si="54">+$Y69*O69</f>
        <v>0</v>
      </c>
      <c r="AJ69" s="21">
        <f t="shared" ref="AJ69:AJ132" si="55">+$Y69*P69</f>
        <v>0</v>
      </c>
      <c r="AK69" s="21">
        <f t="shared" ref="AK69:AK132" si="56">+$Y69*Q69</f>
        <v>0</v>
      </c>
      <c r="AL69" s="21">
        <f t="shared" ref="AL69:AL132" si="57">+$Y69*R69</f>
        <v>0</v>
      </c>
      <c r="AM69" s="21">
        <f t="shared" ref="AM69:AM132" si="58">+$Y69*S69</f>
        <v>0</v>
      </c>
      <c r="AN69" s="21">
        <f t="shared" ref="AN69:AN132" si="59">+$Y69*T69</f>
        <v>0</v>
      </c>
      <c r="AO69" s="21">
        <f t="shared" ref="AO69:AO132" si="60">+$Y69*U69</f>
        <v>0</v>
      </c>
      <c r="AP69" s="21">
        <f t="shared" ref="AP69:AP132" si="61">+$Y69*V69</f>
        <v>-354021.00000000041</v>
      </c>
      <c r="AQ69" s="21">
        <f t="shared" ref="AQ69:AQ132" si="62">+$Y69*W69</f>
        <v>0</v>
      </c>
    </row>
    <row r="70" spans="1:43" x14ac:dyDescent="0.25">
      <c r="A70" s="2" t="s">
        <v>359</v>
      </c>
      <c r="B70" t="s">
        <v>360</v>
      </c>
      <c r="D70">
        <v>0</v>
      </c>
      <c r="E70" s="19">
        <f>SUM(G70:W70)</f>
        <v>153409.1</v>
      </c>
      <c r="F70">
        <v>0</v>
      </c>
      <c r="G70" s="19">
        <f t="shared" si="46"/>
        <v>0</v>
      </c>
      <c r="H70" s="19">
        <f t="shared" si="46"/>
        <v>0</v>
      </c>
      <c r="I70" s="19">
        <f t="shared" si="46"/>
        <v>0</v>
      </c>
      <c r="J70" s="19">
        <f t="shared" si="46"/>
        <v>0</v>
      </c>
      <c r="K70" s="19">
        <f t="shared" si="46"/>
        <v>0</v>
      </c>
      <c r="L70" s="19">
        <f t="shared" si="21"/>
        <v>0</v>
      </c>
      <c r="V70" s="2">
        <f>+PU!G1285*1.3</f>
        <v>153409.1</v>
      </c>
      <c r="Y70" s="59">
        <v>-0.46153846153846162</v>
      </c>
      <c r="Z70" s="60">
        <f t="shared" ref="Z70:Z132" si="63">SUM(AA70:AQ70)</f>
        <v>-70804.200000000012</v>
      </c>
      <c r="AA70" s="21">
        <f t="shared" ref="AA70:AA132" si="64">+$Y70*G70</f>
        <v>0</v>
      </c>
      <c r="AB70" s="21">
        <f t="shared" si="47"/>
        <v>0</v>
      </c>
      <c r="AC70" s="21">
        <f t="shared" si="48"/>
        <v>0</v>
      </c>
      <c r="AD70" s="21">
        <f t="shared" si="49"/>
        <v>0</v>
      </c>
      <c r="AE70" s="21">
        <f t="shared" si="50"/>
        <v>0</v>
      </c>
      <c r="AF70" s="21">
        <f t="shared" si="51"/>
        <v>0</v>
      </c>
      <c r="AG70" s="21">
        <f t="shared" si="52"/>
        <v>0</v>
      </c>
      <c r="AH70" s="21">
        <f t="shared" si="53"/>
        <v>0</v>
      </c>
      <c r="AI70" s="21">
        <f t="shared" si="54"/>
        <v>0</v>
      </c>
      <c r="AJ70" s="21">
        <f t="shared" si="55"/>
        <v>0</v>
      </c>
      <c r="AK70" s="21">
        <f t="shared" si="56"/>
        <v>0</v>
      </c>
      <c r="AL70" s="21">
        <f t="shared" si="57"/>
        <v>0</v>
      </c>
      <c r="AM70" s="21">
        <f t="shared" si="58"/>
        <v>0</v>
      </c>
      <c r="AN70" s="21">
        <f t="shared" si="59"/>
        <v>0</v>
      </c>
      <c r="AO70" s="21">
        <f t="shared" si="60"/>
        <v>0</v>
      </c>
      <c r="AP70" s="21">
        <f t="shared" si="61"/>
        <v>-70804.200000000012</v>
      </c>
      <c r="AQ70" s="21">
        <f t="shared" si="62"/>
        <v>0</v>
      </c>
    </row>
    <row r="71" spans="1:43" x14ac:dyDescent="0.25">
      <c r="A71" s="2" t="s">
        <v>361</v>
      </c>
      <c r="B71" t="s">
        <v>362</v>
      </c>
      <c r="D71">
        <v>0</v>
      </c>
      <c r="E71" s="19">
        <f>SUM(G71:W71)</f>
        <v>153409.1</v>
      </c>
      <c r="F71">
        <v>0</v>
      </c>
      <c r="G71" s="19">
        <f t="shared" si="46"/>
        <v>0</v>
      </c>
      <c r="H71" s="19">
        <f t="shared" si="46"/>
        <v>0</v>
      </c>
      <c r="I71" s="19">
        <f t="shared" si="46"/>
        <v>0</v>
      </c>
      <c r="J71" s="19">
        <f t="shared" si="46"/>
        <v>0</v>
      </c>
      <c r="K71" s="19">
        <f t="shared" si="46"/>
        <v>0</v>
      </c>
      <c r="L71" s="19">
        <f t="shared" si="21"/>
        <v>0</v>
      </c>
      <c r="V71" s="2">
        <f>+PU!G1297*1.3</f>
        <v>153409.1</v>
      </c>
      <c r="Y71" s="59">
        <v>23.076923076923077</v>
      </c>
      <c r="Z71" s="60">
        <f t="shared" si="63"/>
        <v>3540210</v>
      </c>
      <c r="AA71" s="21">
        <f t="shared" si="64"/>
        <v>0</v>
      </c>
      <c r="AB71" s="21">
        <f t="shared" si="47"/>
        <v>0</v>
      </c>
      <c r="AC71" s="21">
        <f t="shared" si="48"/>
        <v>0</v>
      </c>
      <c r="AD71" s="21">
        <f t="shared" si="49"/>
        <v>0</v>
      </c>
      <c r="AE71" s="21">
        <f t="shared" si="50"/>
        <v>0</v>
      </c>
      <c r="AF71" s="21">
        <f t="shared" si="51"/>
        <v>0</v>
      </c>
      <c r="AG71" s="21">
        <f t="shared" si="52"/>
        <v>0</v>
      </c>
      <c r="AH71" s="21">
        <f t="shared" si="53"/>
        <v>0</v>
      </c>
      <c r="AI71" s="21">
        <f t="shared" si="54"/>
        <v>0</v>
      </c>
      <c r="AJ71" s="21">
        <f t="shared" si="55"/>
        <v>0</v>
      </c>
      <c r="AK71" s="21">
        <f t="shared" si="56"/>
        <v>0</v>
      </c>
      <c r="AL71" s="21">
        <f t="shared" si="57"/>
        <v>0</v>
      </c>
      <c r="AM71" s="21">
        <f t="shared" si="58"/>
        <v>0</v>
      </c>
      <c r="AN71" s="21">
        <f t="shared" si="59"/>
        <v>0</v>
      </c>
      <c r="AO71" s="21">
        <f t="shared" si="60"/>
        <v>0</v>
      </c>
      <c r="AP71" s="21">
        <f t="shared" si="61"/>
        <v>3540210</v>
      </c>
      <c r="AQ71" s="21">
        <f t="shared" si="62"/>
        <v>0</v>
      </c>
    </row>
    <row r="72" spans="1:43" x14ac:dyDescent="0.25">
      <c r="A72" s="2" t="s">
        <v>363</v>
      </c>
      <c r="B72" t="s">
        <v>364</v>
      </c>
      <c r="D72">
        <f>+PU!E1311</f>
        <v>5.5</v>
      </c>
      <c r="E72" s="19">
        <f t="shared" si="37"/>
        <v>993445.2</v>
      </c>
      <c r="F72" s="19">
        <f>+D72*PU!F1311</f>
        <v>29799</v>
      </c>
      <c r="G72" s="19">
        <f t="shared" si="46"/>
        <v>825</v>
      </c>
      <c r="H72" s="19">
        <f t="shared" si="46"/>
        <v>1650</v>
      </c>
      <c r="I72" s="19">
        <f t="shared" si="46"/>
        <v>1375</v>
      </c>
      <c r="J72" s="19">
        <f t="shared" si="46"/>
        <v>506</v>
      </c>
      <c r="K72" s="19">
        <f t="shared" si="46"/>
        <v>4801.5</v>
      </c>
      <c r="L72" s="19">
        <f t="shared" si="21"/>
        <v>20641.5</v>
      </c>
      <c r="O72" s="2">
        <f>+PU!G1312</f>
        <v>8491.9500000000007</v>
      </c>
      <c r="P72" s="2">
        <f>+PU!G1315</f>
        <v>2400</v>
      </c>
      <c r="W72" s="2">
        <f>+PU!G1314+PU!G1313</f>
        <v>20625</v>
      </c>
      <c r="Y72">
        <v>15</v>
      </c>
      <c r="Z72" s="60">
        <f t="shared" si="63"/>
        <v>919739.25</v>
      </c>
      <c r="AA72" s="21">
        <f t="shared" si="64"/>
        <v>12375</v>
      </c>
      <c r="AB72" s="21">
        <f t="shared" si="47"/>
        <v>24750</v>
      </c>
      <c r="AC72" s="21">
        <f t="shared" si="48"/>
        <v>20625</v>
      </c>
      <c r="AD72" s="21">
        <f t="shared" si="49"/>
        <v>7590</v>
      </c>
      <c r="AE72" s="21">
        <f t="shared" si="50"/>
        <v>72022.5</v>
      </c>
      <c r="AF72" s="21">
        <f t="shared" si="51"/>
        <v>309622.5</v>
      </c>
      <c r="AG72" s="21">
        <f t="shared" si="52"/>
        <v>0</v>
      </c>
      <c r="AH72" s="21">
        <f t="shared" si="53"/>
        <v>0</v>
      </c>
      <c r="AI72" s="21">
        <f t="shared" si="54"/>
        <v>127379.25000000001</v>
      </c>
      <c r="AJ72" s="21">
        <f t="shared" si="55"/>
        <v>36000</v>
      </c>
      <c r="AK72" s="21">
        <f t="shared" si="56"/>
        <v>0</v>
      </c>
      <c r="AL72" s="21">
        <f t="shared" si="57"/>
        <v>0</v>
      </c>
      <c r="AM72" s="21">
        <f t="shared" si="58"/>
        <v>0</v>
      </c>
      <c r="AN72" s="21">
        <f t="shared" si="59"/>
        <v>0</v>
      </c>
      <c r="AO72" s="21">
        <f t="shared" si="60"/>
        <v>0</v>
      </c>
      <c r="AP72" s="21">
        <f t="shared" si="61"/>
        <v>0</v>
      </c>
      <c r="AQ72" s="21">
        <f t="shared" si="62"/>
        <v>309375</v>
      </c>
    </row>
    <row r="73" spans="1:43" x14ac:dyDescent="0.25">
      <c r="A73" s="2" t="s">
        <v>365</v>
      </c>
      <c r="B73" t="s">
        <v>366</v>
      </c>
      <c r="D73">
        <f>+PU!E1331</f>
        <v>1.44</v>
      </c>
      <c r="E73" s="19">
        <f>SUM(G73:W73)</f>
        <v>20837.75</v>
      </c>
      <c r="F73" s="19">
        <f>+D73*PU!F1331</f>
        <v>7500.96</v>
      </c>
      <c r="G73" s="19">
        <f t="shared" si="46"/>
        <v>216</v>
      </c>
      <c r="H73" s="19">
        <f t="shared" si="46"/>
        <v>432</v>
      </c>
      <c r="I73" s="19">
        <f t="shared" si="46"/>
        <v>360</v>
      </c>
      <c r="J73" s="19">
        <f t="shared" si="46"/>
        <v>132.47999999999999</v>
      </c>
      <c r="K73" s="19">
        <f t="shared" si="46"/>
        <v>1257.1199999999999</v>
      </c>
      <c r="L73" s="19">
        <f t="shared" si="21"/>
        <v>5103.3600000000006</v>
      </c>
      <c r="O73" s="2">
        <f>+PU!G1332+PU!G1333</f>
        <v>1634.1999999999998</v>
      </c>
      <c r="P73" s="2">
        <f>+PU!G1335</f>
        <v>2160</v>
      </c>
      <c r="Q73" s="2">
        <f>+PU!G1336</f>
        <v>5942.59</v>
      </c>
      <c r="U73" s="2">
        <f>+PU!G1337</f>
        <v>1800</v>
      </c>
      <c r="W73" s="2">
        <f>+PU!G1337</f>
        <v>1800</v>
      </c>
      <c r="Y73" s="34">
        <v>-7.8272500000000003</v>
      </c>
      <c r="Z73" s="60">
        <f t="shared" si="63"/>
        <v>-163102.27868749999</v>
      </c>
      <c r="AA73" s="21">
        <f t="shared" si="64"/>
        <v>-1690.6860000000001</v>
      </c>
      <c r="AB73" s="21">
        <f t="shared" si="47"/>
        <v>-3381.3720000000003</v>
      </c>
      <c r="AC73" s="21">
        <f t="shared" si="48"/>
        <v>-2817.81</v>
      </c>
      <c r="AD73" s="21">
        <f t="shared" si="49"/>
        <v>-1036.95408</v>
      </c>
      <c r="AE73" s="21">
        <f t="shared" si="50"/>
        <v>-9839.7925199999991</v>
      </c>
      <c r="AF73" s="21">
        <f t="shared" si="51"/>
        <v>-39945.274560000005</v>
      </c>
      <c r="AG73" s="21">
        <f t="shared" si="52"/>
        <v>0</v>
      </c>
      <c r="AH73" s="21">
        <f t="shared" si="53"/>
        <v>0</v>
      </c>
      <c r="AI73" s="21">
        <f t="shared" si="54"/>
        <v>-12791.291949999999</v>
      </c>
      <c r="AJ73" s="21">
        <f t="shared" si="55"/>
        <v>-16906.86</v>
      </c>
      <c r="AK73" s="21">
        <f t="shared" si="56"/>
        <v>-46514.137577500005</v>
      </c>
      <c r="AL73" s="21">
        <f t="shared" si="57"/>
        <v>0</v>
      </c>
      <c r="AM73" s="21">
        <f t="shared" si="58"/>
        <v>0</v>
      </c>
      <c r="AN73" s="21">
        <f t="shared" si="59"/>
        <v>0</v>
      </c>
      <c r="AO73" s="21">
        <f t="shared" si="60"/>
        <v>-14089.050000000001</v>
      </c>
      <c r="AP73" s="21">
        <f t="shared" si="61"/>
        <v>0</v>
      </c>
      <c r="AQ73" s="21">
        <f t="shared" si="62"/>
        <v>-14089.050000000001</v>
      </c>
    </row>
    <row r="74" spans="1:43" x14ac:dyDescent="0.25">
      <c r="A74" s="2" t="s">
        <v>369</v>
      </c>
      <c r="B74" t="s">
        <v>370</v>
      </c>
      <c r="D74">
        <f>+PU!E1354</f>
        <v>0.48</v>
      </c>
      <c r="E74" s="19">
        <f t="shared" si="37"/>
        <v>18340.689999999999</v>
      </c>
      <c r="F74" s="19">
        <f>+D74*PU!F1354</f>
        <v>2600.64</v>
      </c>
      <c r="G74" s="19">
        <f t="shared" si="46"/>
        <v>72</v>
      </c>
      <c r="H74" s="19">
        <f t="shared" si="46"/>
        <v>144</v>
      </c>
      <c r="I74" s="19">
        <f t="shared" si="46"/>
        <v>120</v>
      </c>
      <c r="J74" s="19">
        <f t="shared" si="46"/>
        <v>44.16</v>
      </c>
      <c r="K74" s="19">
        <f t="shared" si="46"/>
        <v>419.03999999999996</v>
      </c>
      <c r="L74" s="19">
        <f t="shared" si="21"/>
        <v>1801.44</v>
      </c>
      <c r="O74" s="2">
        <f>+PU!G1355+PU!G1356+PU!G1358</f>
        <v>954.12</v>
      </c>
      <c r="Q74" s="2">
        <f>+PU!G1357</f>
        <v>14280</v>
      </c>
      <c r="S74" s="2">
        <f>+PU!G1359</f>
        <v>125.93</v>
      </c>
      <c r="U74" s="2">
        <f>+PU!G1360</f>
        <v>380</v>
      </c>
      <c r="Z74" s="21">
        <f t="shared" si="63"/>
        <v>0</v>
      </c>
      <c r="AA74" s="21">
        <f t="shared" si="64"/>
        <v>0</v>
      </c>
      <c r="AB74" s="21">
        <f t="shared" si="47"/>
        <v>0</v>
      </c>
      <c r="AC74" s="21">
        <f t="shared" si="48"/>
        <v>0</v>
      </c>
      <c r="AD74" s="21">
        <f t="shared" si="49"/>
        <v>0</v>
      </c>
      <c r="AE74" s="21">
        <f t="shared" si="50"/>
        <v>0</v>
      </c>
      <c r="AF74" s="21">
        <f t="shared" si="51"/>
        <v>0</v>
      </c>
      <c r="AG74" s="21">
        <f t="shared" si="52"/>
        <v>0</v>
      </c>
      <c r="AH74" s="21">
        <f t="shared" si="53"/>
        <v>0</v>
      </c>
      <c r="AI74" s="21">
        <f t="shared" si="54"/>
        <v>0</v>
      </c>
      <c r="AJ74" s="21">
        <f t="shared" si="55"/>
        <v>0</v>
      </c>
      <c r="AK74" s="21">
        <f t="shared" si="56"/>
        <v>0</v>
      </c>
      <c r="AL74" s="21">
        <f t="shared" si="57"/>
        <v>0</v>
      </c>
      <c r="AM74" s="21">
        <f t="shared" si="58"/>
        <v>0</v>
      </c>
      <c r="AN74" s="21">
        <f t="shared" si="59"/>
        <v>0</v>
      </c>
      <c r="AO74" s="21">
        <f t="shared" si="60"/>
        <v>0</v>
      </c>
      <c r="AP74" s="21">
        <f t="shared" si="61"/>
        <v>0</v>
      </c>
      <c r="AQ74" s="21">
        <f t="shared" si="62"/>
        <v>0</v>
      </c>
    </row>
    <row r="75" spans="1:43" x14ac:dyDescent="0.25">
      <c r="A75" s="2" t="s">
        <v>380</v>
      </c>
      <c r="B75" t="s">
        <v>381</v>
      </c>
      <c r="D75">
        <v>0</v>
      </c>
      <c r="E75" s="19">
        <f>SUM(G75:W75)</f>
        <v>153409.1</v>
      </c>
      <c r="F75" s="19">
        <v>0</v>
      </c>
      <c r="G75" s="19">
        <f t="shared" si="46"/>
        <v>0</v>
      </c>
      <c r="H75" s="19">
        <f t="shared" si="46"/>
        <v>0</v>
      </c>
      <c r="I75" s="19">
        <f t="shared" si="46"/>
        <v>0</v>
      </c>
      <c r="J75" s="19">
        <f t="shared" si="46"/>
        <v>0</v>
      </c>
      <c r="K75" s="19">
        <f t="shared" si="46"/>
        <v>0</v>
      </c>
      <c r="L75" s="19">
        <f t="shared" si="21"/>
        <v>0</v>
      </c>
      <c r="V75" s="2">
        <f>+PU!G1374*1.3</f>
        <v>153409.1</v>
      </c>
      <c r="Y75" s="59">
        <v>-1.8461538461538465</v>
      </c>
      <c r="Z75" s="60">
        <f>SUM(AA75:AQ75)</f>
        <v>-283216.80000000005</v>
      </c>
      <c r="AA75" s="21">
        <f t="shared" si="64"/>
        <v>0</v>
      </c>
      <c r="AB75" s="21">
        <f t="shared" si="47"/>
        <v>0</v>
      </c>
      <c r="AC75" s="21">
        <f t="shared" si="48"/>
        <v>0</v>
      </c>
      <c r="AD75" s="21">
        <f t="shared" si="49"/>
        <v>0</v>
      </c>
      <c r="AE75" s="21">
        <f t="shared" si="50"/>
        <v>0</v>
      </c>
      <c r="AF75" s="21">
        <f t="shared" si="51"/>
        <v>0</v>
      </c>
      <c r="AG75" s="21">
        <f t="shared" si="52"/>
        <v>0</v>
      </c>
      <c r="AH75" s="21">
        <f t="shared" si="53"/>
        <v>0</v>
      </c>
      <c r="AI75" s="21">
        <f t="shared" si="54"/>
        <v>0</v>
      </c>
      <c r="AJ75" s="21">
        <f t="shared" si="55"/>
        <v>0</v>
      </c>
      <c r="AK75" s="21">
        <f t="shared" si="56"/>
        <v>0</v>
      </c>
      <c r="AL75" s="21">
        <f t="shared" si="57"/>
        <v>0</v>
      </c>
      <c r="AM75" s="21">
        <f t="shared" si="58"/>
        <v>0</v>
      </c>
      <c r="AN75" s="21">
        <f t="shared" si="59"/>
        <v>0</v>
      </c>
      <c r="AO75" s="21">
        <f t="shared" si="60"/>
        <v>0</v>
      </c>
      <c r="AP75" s="21">
        <f t="shared" si="61"/>
        <v>-283216.80000000005</v>
      </c>
      <c r="AQ75" s="21">
        <f t="shared" si="62"/>
        <v>0</v>
      </c>
    </row>
    <row r="76" spans="1:43" x14ac:dyDescent="0.25">
      <c r="A76" s="2" t="s">
        <v>382</v>
      </c>
      <c r="B76" t="s">
        <v>383</v>
      </c>
      <c r="D76">
        <f>+PU!E1388</f>
        <v>1.1200000000000001</v>
      </c>
      <c r="E76" s="19">
        <f t="shared" si="37"/>
        <v>-1827332.5200000003</v>
      </c>
      <c r="F76" s="19">
        <f>+D76*PU!F1388</f>
        <v>6068.1600000000008</v>
      </c>
      <c r="G76" s="19">
        <f t="shared" ref="G76:K82" si="65">$D76*G$3</f>
        <v>168.00000000000003</v>
      </c>
      <c r="H76" s="19">
        <f t="shared" si="65"/>
        <v>336.00000000000006</v>
      </c>
      <c r="I76" s="19">
        <f t="shared" si="65"/>
        <v>280</v>
      </c>
      <c r="J76" s="19">
        <f t="shared" si="65"/>
        <v>103.04</v>
      </c>
      <c r="K76" s="19">
        <f t="shared" si="65"/>
        <v>977.7600000000001</v>
      </c>
      <c r="L76" s="19">
        <f t="shared" si="21"/>
        <v>4203.3600000000006</v>
      </c>
      <c r="O76" s="2">
        <f>+PU!G1389+PU!G1390+PU!G1391</f>
        <v>22312.27</v>
      </c>
      <c r="Y76">
        <v>-65</v>
      </c>
      <c r="Z76" s="60">
        <f t="shared" si="63"/>
        <v>-1844727.9500000002</v>
      </c>
      <c r="AA76" s="21">
        <f t="shared" si="64"/>
        <v>-10920.000000000002</v>
      </c>
      <c r="AB76" s="21">
        <f t="shared" si="47"/>
        <v>-21840.000000000004</v>
      </c>
      <c r="AC76" s="21">
        <f t="shared" si="48"/>
        <v>-18200</v>
      </c>
      <c r="AD76" s="21">
        <f t="shared" si="49"/>
        <v>-6697.6</v>
      </c>
      <c r="AE76" s="21">
        <f t="shared" si="50"/>
        <v>-63554.400000000009</v>
      </c>
      <c r="AF76" s="21">
        <f t="shared" si="51"/>
        <v>-273218.40000000002</v>
      </c>
      <c r="AG76" s="21">
        <f t="shared" si="52"/>
        <v>0</v>
      </c>
      <c r="AH76" s="21">
        <f t="shared" si="53"/>
        <v>0</v>
      </c>
      <c r="AI76" s="21">
        <f t="shared" si="54"/>
        <v>-1450297.55</v>
      </c>
      <c r="AJ76" s="21">
        <f t="shared" si="55"/>
        <v>0</v>
      </c>
      <c r="AK76" s="21">
        <f t="shared" si="56"/>
        <v>0</v>
      </c>
      <c r="AL76" s="21">
        <f t="shared" si="57"/>
        <v>0</v>
      </c>
      <c r="AM76" s="21">
        <f t="shared" si="58"/>
        <v>0</v>
      </c>
      <c r="AN76" s="21">
        <f t="shared" si="59"/>
        <v>0</v>
      </c>
      <c r="AO76" s="21">
        <f t="shared" si="60"/>
        <v>0</v>
      </c>
      <c r="AP76" s="21">
        <f t="shared" si="61"/>
        <v>0</v>
      </c>
      <c r="AQ76" s="21">
        <f t="shared" si="62"/>
        <v>0</v>
      </c>
    </row>
    <row r="77" spans="1:43" x14ac:dyDescent="0.25">
      <c r="A77" s="2" t="s">
        <v>385</v>
      </c>
      <c r="B77" t="s">
        <v>386</v>
      </c>
      <c r="C77" t="s">
        <v>1313</v>
      </c>
      <c r="D77">
        <f>+PU!E1406</f>
        <v>1</v>
      </c>
      <c r="E77" s="19">
        <f t="shared" si="37"/>
        <v>7696.99</v>
      </c>
      <c r="F77" s="19">
        <f>+D77*PU!F1406</f>
        <v>5418</v>
      </c>
      <c r="G77" s="19">
        <f t="shared" si="65"/>
        <v>150</v>
      </c>
      <c r="H77" s="19">
        <f t="shared" si="65"/>
        <v>300</v>
      </c>
      <c r="I77" s="19">
        <f t="shared" si="65"/>
        <v>250</v>
      </c>
      <c r="J77" s="19">
        <f t="shared" si="65"/>
        <v>92</v>
      </c>
      <c r="K77" s="19">
        <f t="shared" si="65"/>
        <v>873</v>
      </c>
      <c r="L77" s="19">
        <f t="shared" ref="L77:L162" si="66">F77-(SUM(G77:K77))</f>
        <v>3753</v>
      </c>
      <c r="O77" s="2">
        <f>+PU!G1407+PU!G1408</f>
        <v>1803.99</v>
      </c>
      <c r="S77" s="2">
        <f>+PU!G1409</f>
        <v>475</v>
      </c>
      <c r="Z77" s="21">
        <f t="shared" si="63"/>
        <v>0</v>
      </c>
      <c r="AA77" s="21">
        <f t="shared" si="64"/>
        <v>0</v>
      </c>
      <c r="AB77" s="21">
        <f t="shared" si="47"/>
        <v>0</v>
      </c>
      <c r="AC77" s="21">
        <f t="shared" si="48"/>
        <v>0</v>
      </c>
      <c r="AD77" s="21">
        <f t="shared" si="49"/>
        <v>0</v>
      </c>
      <c r="AE77" s="21">
        <f t="shared" si="50"/>
        <v>0</v>
      </c>
      <c r="AF77" s="21">
        <f t="shared" si="51"/>
        <v>0</v>
      </c>
      <c r="AG77" s="21">
        <f t="shared" si="52"/>
        <v>0</v>
      </c>
      <c r="AH77" s="21">
        <f t="shared" si="53"/>
        <v>0</v>
      </c>
      <c r="AI77" s="21">
        <f t="shared" si="54"/>
        <v>0</v>
      </c>
      <c r="AJ77" s="21">
        <f t="shared" si="55"/>
        <v>0</v>
      </c>
      <c r="AK77" s="21">
        <f t="shared" si="56"/>
        <v>0</v>
      </c>
      <c r="AL77" s="21">
        <f t="shared" si="57"/>
        <v>0</v>
      </c>
      <c r="AM77" s="21">
        <f t="shared" si="58"/>
        <v>0</v>
      </c>
      <c r="AN77" s="21">
        <f t="shared" si="59"/>
        <v>0</v>
      </c>
      <c r="AO77" s="21">
        <f t="shared" si="60"/>
        <v>0</v>
      </c>
      <c r="AP77" s="21">
        <f t="shared" si="61"/>
        <v>0</v>
      </c>
      <c r="AQ77" s="21">
        <f t="shared" si="62"/>
        <v>0</v>
      </c>
    </row>
    <row r="78" spans="1:43" x14ac:dyDescent="0.25">
      <c r="A78" s="2" t="s">
        <v>394</v>
      </c>
      <c r="B78" t="s">
        <v>395</v>
      </c>
      <c r="C78" t="s">
        <v>1313</v>
      </c>
      <c r="D78">
        <f>+PU!E1425</f>
        <v>1.1000000000000001</v>
      </c>
      <c r="E78" s="19">
        <f t="shared" si="37"/>
        <v>12263.19</v>
      </c>
      <c r="F78" s="19">
        <f>+D78*PU!F1425</f>
        <v>5959.8</v>
      </c>
      <c r="G78" s="19">
        <f t="shared" si="65"/>
        <v>165</v>
      </c>
      <c r="H78" s="19">
        <f t="shared" si="65"/>
        <v>330</v>
      </c>
      <c r="I78" s="19">
        <f t="shared" si="65"/>
        <v>275</v>
      </c>
      <c r="J78" s="19">
        <f t="shared" si="65"/>
        <v>101.2</v>
      </c>
      <c r="K78" s="19">
        <f t="shared" si="65"/>
        <v>960.30000000000007</v>
      </c>
      <c r="L78" s="19">
        <f t="shared" si="66"/>
        <v>4128.3</v>
      </c>
      <c r="O78" s="2">
        <f>+PU!G1426</f>
        <v>1698.39</v>
      </c>
      <c r="P78" s="2">
        <f>+PU!G1429</f>
        <v>480</v>
      </c>
      <c r="W78" s="2">
        <f>+PU!G1427+PU!G1428</f>
        <v>4125</v>
      </c>
      <c r="Z78" s="21">
        <f t="shared" si="63"/>
        <v>0</v>
      </c>
      <c r="AA78" s="21">
        <f t="shared" si="64"/>
        <v>0</v>
      </c>
      <c r="AB78" s="21">
        <f t="shared" si="47"/>
        <v>0</v>
      </c>
      <c r="AC78" s="21">
        <f t="shared" si="48"/>
        <v>0</v>
      </c>
      <c r="AD78" s="21">
        <f t="shared" si="49"/>
        <v>0</v>
      </c>
      <c r="AE78" s="21">
        <f t="shared" si="50"/>
        <v>0</v>
      </c>
      <c r="AF78" s="21">
        <f t="shared" si="51"/>
        <v>0</v>
      </c>
      <c r="AG78" s="21">
        <f t="shared" si="52"/>
        <v>0</v>
      </c>
      <c r="AH78" s="21">
        <f t="shared" si="53"/>
        <v>0</v>
      </c>
      <c r="AI78" s="21">
        <f t="shared" si="54"/>
        <v>0</v>
      </c>
      <c r="AJ78" s="21">
        <f t="shared" si="55"/>
        <v>0</v>
      </c>
      <c r="AK78" s="21">
        <f t="shared" si="56"/>
        <v>0</v>
      </c>
      <c r="AL78" s="21">
        <f t="shared" si="57"/>
        <v>0</v>
      </c>
      <c r="AM78" s="21">
        <f t="shared" si="58"/>
        <v>0</v>
      </c>
      <c r="AN78" s="21">
        <f t="shared" si="59"/>
        <v>0</v>
      </c>
      <c r="AO78" s="21">
        <f t="shared" si="60"/>
        <v>0</v>
      </c>
      <c r="AP78" s="21">
        <f t="shared" si="61"/>
        <v>0</v>
      </c>
      <c r="AQ78" s="21">
        <f t="shared" si="62"/>
        <v>0</v>
      </c>
    </row>
    <row r="79" spans="1:43" x14ac:dyDescent="0.25">
      <c r="A79" s="2" t="s">
        <v>396</v>
      </c>
      <c r="B79" t="s">
        <v>397</v>
      </c>
      <c r="C79" t="s">
        <v>1313</v>
      </c>
      <c r="D79">
        <f>+PU!E1445</f>
        <v>0.2</v>
      </c>
      <c r="E79" s="19">
        <f t="shared" si="37"/>
        <v>6779.6100000000006</v>
      </c>
      <c r="F79" s="19">
        <f>+D79*PU!F1445</f>
        <v>1041.8</v>
      </c>
      <c r="G79" s="19">
        <f t="shared" si="65"/>
        <v>30</v>
      </c>
      <c r="H79" s="19">
        <f t="shared" si="65"/>
        <v>60</v>
      </c>
      <c r="I79" s="19">
        <f t="shared" si="65"/>
        <v>50</v>
      </c>
      <c r="J79" s="19">
        <f t="shared" si="65"/>
        <v>18.400000000000002</v>
      </c>
      <c r="K79" s="19">
        <f t="shared" si="65"/>
        <v>174.60000000000002</v>
      </c>
      <c r="L79" s="19">
        <f t="shared" si="66"/>
        <v>708.8</v>
      </c>
      <c r="N79" s="2">
        <f>+PU!G1449</f>
        <v>850</v>
      </c>
      <c r="O79" s="2">
        <f>+PU!G1446+PU!G1447</f>
        <v>3807.8100000000004</v>
      </c>
      <c r="P79" s="2">
        <f>+PU!G1448</f>
        <v>1080</v>
      </c>
      <c r="Z79" s="21">
        <f t="shared" si="63"/>
        <v>0</v>
      </c>
      <c r="AA79" s="21">
        <f t="shared" si="64"/>
        <v>0</v>
      </c>
      <c r="AB79" s="21">
        <f t="shared" si="47"/>
        <v>0</v>
      </c>
      <c r="AC79" s="21">
        <f t="shared" si="48"/>
        <v>0</v>
      </c>
      <c r="AD79" s="21">
        <f t="shared" si="49"/>
        <v>0</v>
      </c>
      <c r="AE79" s="21">
        <f t="shared" si="50"/>
        <v>0</v>
      </c>
      <c r="AF79" s="21">
        <f t="shared" si="51"/>
        <v>0</v>
      </c>
      <c r="AG79" s="21">
        <f t="shared" si="52"/>
        <v>0</v>
      </c>
      <c r="AH79" s="21">
        <f t="shared" si="53"/>
        <v>0</v>
      </c>
      <c r="AI79" s="21">
        <f t="shared" si="54"/>
        <v>0</v>
      </c>
      <c r="AJ79" s="21">
        <f t="shared" si="55"/>
        <v>0</v>
      </c>
      <c r="AK79" s="21">
        <f t="shared" si="56"/>
        <v>0</v>
      </c>
      <c r="AL79" s="21">
        <f t="shared" si="57"/>
        <v>0</v>
      </c>
      <c r="AM79" s="21">
        <f t="shared" si="58"/>
        <v>0</v>
      </c>
      <c r="AN79" s="21">
        <f t="shared" si="59"/>
        <v>0</v>
      </c>
      <c r="AO79" s="21">
        <f t="shared" si="60"/>
        <v>0</v>
      </c>
      <c r="AP79" s="21">
        <f t="shared" si="61"/>
        <v>0</v>
      </c>
      <c r="AQ79" s="21">
        <f t="shared" si="62"/>
        <v>0</v>
      </c>
    </row>
    <row r="80" spans="1:43" x14ac:dyDescent="0.25">
      <c r="A80" s="2" t="s">
        <v>398</v>
      </c>
      <c r="B80" t="s">
        <v>399</v>
      </c>
      <c r="C80" t="s">
        <v>1313</v>
      </c>
      <c r="D80">
        <f>+PU!E1465</f>
        <v>3.6</v>
      </c>
      <c r="E80" s="19">
        <f t="shared" si="37"/>
        <v>81223.16</v>
      </c>
      <c r="F80" s="19">
        <f>+D80*PU!F1465</f>
        <v>19504.8</v>
      </c>
      <c r="G80" s="19">
        <f t="shared" si="65"/>
        <v>540</v>
      </c>
      <c r="H80" s="19">
        <f t="shared" si="65"/>
        <v>1080</v>
      </c>
      <c r="I80" s="19">
        <f t="shared" si="65"/>
        <v>900</v>
      </c>
      <c r="J80" s="19">
        <f t="shared" si="65"/>
        <v>331.2</v>
      </c>
      <c r="K80" s="19">
        <f t="shared" si="65"/>
        <v>3142.8</v>
      </c>
      <c r="L80" s="19">
        <f t="shared" si="66"/>
        <v>13510.8</v>
      </c>
      <c r="O80" s="2">
        <f>+PU!G1466</f>
        <v>5558.36</v>
      </c>
      <c r="Q80" s="2">
        <f>+PU!G1468</f>
        <v>51960</v>
      </c>
      <c r="S80" s="2">
        <f>+PU!G1467</f>
        <v>4200</v>
      </c>
      <c r="Z80" s="21">
        <f t="shared" si="63"/>
        <v>0</v>
      </c>
      <c r="AA80" s="21">
        <f t="shared" si="64"/>
        <v>0</v>
      </c>
      <c r="AB80" s="21">
        <f t="shared" si="47"/>
        <v>0</v>
      </c>
      <c r="AC80" s="21">
        <f t="shared" si="48"/>
        <v>0</v>
      </c>
      <c r="AD80" s="21">
        <f t="shared" si="49"/>
        <v>0</v>
      </c>
      <c r="AE80" s="21">
        <f t="shared" si="50"/>
        <v>0</v>
      </c>
      <c r="AF80" s="21">
        <f t="shared" si="51"/>
        <v>0</v>
      </c>
      <c r="AG80" s="21">
        <f t="shared" si="52"/>
        <v>0</v>
      </c>
      <c r="AH80" s="21">
        <f t="shared" si="53"/>
        <v>0</v>
      </c>
      <c r="AI80" s="21">
        <f t="shared" si="54"/>
        <v>0</v>
      </c>
      <c r="AJ80" s="21">
        <f t="shared" si="55"/>
        <v>0</v>
      </c>
      <c r="AK80" s="21">
        <f t="shared" si="56"/>
        <v>0</v>
      </c>
      <c r="AL80" s="21">
        <f t="shared" si="57"/>
        <v>0</v>
      </c>
      <c r="AM80" s="21">
        <f t="shared" si="58"/>
        <v>0</v>
      </c>
      <c r="AN80" s="21">
        <f t="shared" si="59"/>
        <v>0</v>
      </c>
      <c r="AO80" s="21">
        <f t="shared" si="60"/>
        <v>0</v>
      </c>
      <c r="AP80" s="21">
        <f t="shared" si="61"/>
        <v>0</v>
      </c>
      <c r="AQ80" s="21">
        <f t="shared" si="62"/>
        <v>0</v>
      </c>
    </row>
    <row r="81" spans="1:43" x14ac:dyDescent="0.25">
      <c r="A81" s="2" t="s">
        <v>400</v>
      </c>
      <c r="B81" t="s">
        <v>401</v>
      </c>
      <c r="C81" t="s">
        <v>1313</v>
      </c>
      <c r="D81">
        <f>+PU!E1484</f>
        <v>4.4999999999999998E-2</v>
      </c>
      <c r="E81" s="19">
        <f t="shared" si="37"/>
        <v>836.62</v>
      </c>
      <c r="F81" s="19">
        <f>+D81*PU!F1484</f>
        <v>243.81</v>
      </c>
      <c r="G81" s="19">
        <f t="shared" si="65"/>
        <v>6.75</v>
      </c>
      <c r="H81" s="19">
        <f t="shared" si="65"/>
        <v>13.5</v>
      </c>
      <c r="I81" s="19">
        <f t="shared" si="65"/>
        <v>11.25</v>
      </c>
      <c r="J81" s="19">
        <f t="shared" si="65"/>
        <v>4.1399999999999997</v>
      </c>
      <c r="K81" s="19">
        <f t="shared" si="65"/>
        <v>39.284999999999997</v>
      </c>
      <c r="L81" s="19">
        <f t="shared" si="66"/>
        <v>168.88499999999999</v>
      </c>
      <c r="O81" s="2">
        <f>+PU!G1485</f>
        <v>69.48</v>
      </c>
      <c r="Q81" s="2">
        <f>+PU!G1486</f>
        <v>504</v>
      </c>
      <c r="S81" s="2">
        <f>+PU!G1487</f>
        <v>6.7</v>
      </c>
      <c r="T81" s="2">
        <f>+PU!G1493</f>
        <v>12.63</v>
      </c>
      <c r="Z81" s="21">
        <f t="shared" si="63"/>
        <v>0</v>
      </c>
      <c r="AA81" s="21">
        <f t="shared" si="64"/>
        <v>0</v>
      </c>
      <c r="AB81" s="21">
        <f t="shared" si="47"/>
        <v>0</v>
      </c>
      <c r="AC81" s="21">
        <f t="shared" si="48"/>
        <v>0</v>
      </c>
      <c r="AD81" s="21">
        <f t="shared" si="49"/>
        <v>0</v>
      </c>
      <c r="AE81" s="21">
        <f t="shared" si="50"/>
        <v>0</v>
      </c>
      <c r="AF81" s="21">
        <f t="shared" si="51"/>
        <v>0</v>
      </c>
      <c r="AG81" s="21">
        <f t="shared" si="52"/>
        <v>0</v>
      </c>
      <c r="AH81" s="21">
        <f t="shared" si="53"/>
        <v>0</v>
      </c>
      <c r="AI81" s="21">
        <f t="shared" si="54"/>
        <v>0</v>
      </c>
      <c r="AJ81" s="21">
        <f t="shared" si="55"/>
        <v>0</v>
      </c>
      <c r="AK81" s="21">
        <f t="shared" si="56"/>
        <v>0</v>
      </c>
      <c r="AL81" s="21">
        <f t="shared" si="57"/>
        <v>0</v>
      </c>
      <c r="AM81" s="21">
        <f t="shared" si="58"/>
        <v>0</v>
      </c>
      <c r="AN81" s="21">
        <f t="shared" si="59"/>
        <v>0</v>
      </c>
      <c r="AO81" s="21">
        <f t="shared" si="60"/>
        <v>0</v>
      </c>
      <c r="AP81" s="21">
        <f t="shared" si="61"/>
        <v>0</v>
      </c>
      <c r="AQ81" s="21">
        <f t="shared" si="62"/>
        <v>0</v>
      </c>
    </row>
    <row r="82" spans="1:43" x14ac:dyDescent="0.25">
      <c r="A82" s="2" t="s">
        <v>402</v>
      </c>
      <c r="B82" t="s">
        <v>403</v>
      </c>
      <c r="C82" t="s">
        <v>1313</v>
      </c>
      <c r="D82">
        <f>+PU!E1505</f>
        <v>2.5</v>
      </c>
      <c r="E82" s="19">
        <f t="shared" si="37"/>
        <v>21524.37</v>
      </c>
      <c r="F82" s="19">
        <f>+D82*PU!F1505</f>
        <v>13545</v>
      </c>
      <c r="G82" s="19">
        <f t="shared" si="65"/>
        <v>375</v>
      </c>
      <c r="H82" s="19">
        <f t="shared" si="65"/>
        <v>750</v>
      </c>
      <c r="I82" s="19">
        <f t="shared" si="65"/>
        <v>625</v>
      </c>
      <c r="J82" s="19">
        <f t="shared" si="65"/>
        <v>230</v>
      </c>
      <c r="K82" s="19">
        <f t="shared" si="65"/>
        <v>2182.5</v>
      </c>
      <c r="L82" s="19">
        <f t="shared" si="66"/>
        <v>9382.5</v>
      </c>
      <c r="O82" s="2">
        <f>+PU!G1506+PU!G1507</f>
        <v>7141.23</v>
      </c>
      <c r="S82" s="2">
        <f>+PU!G1508+PU!G1509+PU!G1510</f>
        <v>500</v>
      </c>
      <c r="T82" s="2">
        <f>+PU!G1511</f>
        <v>338.14</v>
      </c>
      <c r="Z82" s="21">
        <f t="shared" si="63"/>
        <v>0</v>
      </c>
      <c r="AA82" s="21">
        <f t="shared" si="64"/>
        <v>0</v>
      </c>
      <c r="AB82" s="21">
        <f t="shared" si="47"/>
        <v>0</v>
      </c>
      <c r="AC82" s="21">
        <f t="shared" si="48"/>
        <v>0</v>
      </c>
      <c r="AD82" s="21">
        <f t="shared" si="49"/>
        <v>0</v>
      </c>
      <c r="AE82" s="21">
        <f t="shared" si="50"/>
        <v>0</v>
      </c>
      <c r="AF82" s="21">
        <f t="shared" si="51"/>
        <v>0</v>
      </c>
      <c r="AG82" s="21">
        <f t="shared" si="52"/>
        <v>0</v>
      </c>
      <c r="AH82" s="21">
        <f t="shared" si="53"/>
        <v>0</v>
      </c>
      <c r="AI82" s="21">
        <f t="shared" si="54"/>
        <v>0</v>
      </c>
      <c r="AJ82" s="21">
        <f t="shared" si="55"/>
        <v>0</v>
      </c>
      <c r="AK82" s="21">
        <f t="shared" si="56"/>
        <v>0</v>
      </c>
      <c r="AL82" s="21">
        <f t="shared" si="57"/>
        <v>0</v>
      </c>
      <c r="AM82" s="21">
        <f t="shared" si="58"/>
        <v>0</v>
      </c>
      <c r="AN82" s="21">
        <f t="shared" si="59"/>
        <v>0</v>
      </c>
      <c r="AO82" s="21">
        <f t="shared" si="60"/>
        <v>0</v>
      </c>
      <c r="AP82" s="21">
        <f t="shared" si="61"/>
        <v>0</v>
      </c>
      <c r="AQ82" s="21">
        <f t="shared" si="62"/>
        <v>0</v>
      </c>
    </row>
    <row r="83" spans="1:43" x14ac:dyDescent="0.25">
      <c r="A83" s="2" t="s">
        <v>404</v>
      </c>
      <c r="B83" t="s">
        <v>405</v>
      </c>
      <c r="C83" t="s">
        <v>1313</v>
      </c>
      <c r="D83">
        <f>SUM(D84:D85)</f>
        <v>7.6999999999999999E-2</v>
      </c>
      <c r="E83" s="19">
        <f>SUM(E84:E85)+SUM(N83:X83)</f>
        <v>2256.971</v>
      </c>
      <c r="F83" s="19">
        <f>SUM(F84:F85)</f>
        <v>489.56099999999998</v>
      </c>
      <c r="G83" s="19">
        <f t="shared" ref="G83:M83" si="67">SUM(G84:G85)</f>
        <v>11.55</v>
      </c>
      <c r="H83" s="19">
        <f t="shared" si="67"/>
        <v>23.1</v>
      </c>
      <c r="I83" s="19">
        <f t="shared" si="67"/>
        <v>19.25</v>
      </c>
      <c r="J83" s="19">
        <f t="shared" si="67"/>
        <v>7.0839999999999996</v>
      </c>
      <c r="K83" s="19">
        <f t="shared" si="67"/>
        <v>67.220999999999989</v>
      </c>
      <c r="L83" s="19">
        <f>SUM(L84:L85)</f>
        <v>7.5060000000000002</v>
      </c>
      <c r="M83" s="19">
        <f t="shared" si="67"/>
        <v>353.84999999999997</v>
      </c>
      <c r="O83" s="2">
        <f>+PU!G1529+PU!G1533</f>
        <v>118.89</v>
      </c>
      <c r="Q83" s="2">
        <f>+PU!G1535</f>
        <v>9.4499999999999993</v>
      </c>
      <c r="R83" s="2">
        <f>+PU!G1536+PU!G1538</f>
        <v>1604.5</v>
      </c>
      <c r="T83" s="2">
        <f>+PU!G1544</f>
        <v>34.57</v>
      </c>
      <c r="Z83" s="21">
        <f t="shared" si="63"/>
        <v>0</v>
      </c>
      <c r="AA83" s="21">
        <f t="shared" si="64"/>
        <v>0</v>
      </c>
      <c r="AB83" s="21">
        <f t="shared" si="47"/>
        <v>0</v>
      </c>
      <c r="AC83" s="21">
        <f t="shared" si="48"/>
        <v>0</v>
      </c>
      <c r="AD83" s="21">
        <f t="shared" si="49"/>
        <v>0</v>
      </c>
      <c r="AE83" s="21">
        <f t="shared" si="50"/>
        <v>0</v>
      </c>
      <c r="AF83" s="21">
        <f t="shared" si="51"/>
        <v>0</v>
      </c>
      <c r="AG83" s="21">
        <f t="shared" si="52"/>
        <v>0</v>
      </c>
      <c r="AH83" s="21">
        <f t="shared" si="53"/>
        <v>0</v>
      </c>
      <c r="AI83" s="21">
        <f t="shared" si="54"/>
        <v>0</v>
      </c>
      <c r="AJ83" s="21">
        <f t="shared" si="55"/>
        <v>0</v>
      </c>
      <c r="AK83" s="21">
        <f t="shared" si="56"/>
        <v>0</v>
      </c>
      <c r="AL83" s="21">
        <f t="shared" si="57"/>
        <v>0</v>
      </c>
      <c r="AM83" s="21">
        <f t="shared" si="58"/>
        <v>0</v>
      </c>
      <c r="AN83" s="21">
        <f t="shared" si="59"/>
        <v>0</v>
      </c>
      <c r="AO83" s="21">
        <f t="shared" si="60"/>
        <v>0</v>
      </c>
      <c r="AP83" s="21">
        <f t="shared" si="61"/>
        <v>0</v>
      </c>
      <c r="AQ83" s="21">
        <f t="shared" si="62"/>
        <v>0</v>
      </c>
    </row>
    <row r="84" spans="1:43" x14ac:dyDescent="0.25">
      <c r="A84" s="2" t="s">
        <v>404</v>
      </c>
      <c r="B84" t="s">
        <v>405</v>
      </c>
      <c r="C84" t="s">
        <v>1313</v>
      </c>
      <c r="D84">
        <f>+PU!E1529</f>
        <v>7.4999999999999997E-2</v>
      </c>
      <c r="E84" s="19">
        <f t="shared" ref="E84:E85" si="68">SUM(G84:AA84)</f>
        <v>478.72499999999997</v>
      </c>
      <c r="F84" s="19">
        <f>+D84*PU!F1528</f>
        <v>478.72499999999997</v>
      </c>
      <c r="G84" s="19">
        <f t="shared" ref="G84:K93" si="69">$D84*G$3</f>
        <v>11.25</v>
      </c>
      <c r="H84" s="19">
        <f t="shared" si="69"/>
        <v>22.5</v>
      </c>
      <c r="I84" s="19">
        <f t="shared" si="69"/>
        <v>18.75</v>
      </c>
      <c r="J84" s="19">
        <f t="shared" si="69"/>
        <v>6.8999999999999995</v>
      </c>
      <c r="K84" s="19">
        <f t="shared" si="69"/>
        <v>65.474999999999994</v>
      </c>
      <c r="L84">
        <v>0</v>
      </c>
      <c r="M84" s="19">
        <f t="shared" ref="M84" si="70">F84-(SUM(G84:K84))</f>
        <v>353.84999999999997</v>
      </c>
      <c r="Z84" s="21">
        <f t="shared" si="63"/>
        <v>0</v>
      </c>
      <c r="AA84" s="21">
        <f t="shared" si="64"/>
        <v>0</v>
      </c>
      <c r="AB84" s="21">
        <f t="shared" si="47"/>
        <v>0</v>
      </c>
      <c r="AC84" s="21">
        <f t="shared" si="48"/>
        <v>0</v>
      </c>
      <c r="AD84" s="21">
        <f t="shared" si="49"/>
        <v>0</v>
      </c>
      <c r="AE84" s="21">
        <f t="shared" si="50"/>
        <v>0</v>
      </c>
      <c r="AF84" s="21">
        <f t="shared" si="51"/>
        <v>0</v>
      </c>
      <c r="AG84" s="21">
        <f t="shared" si="52"/>
        <v>0</v>
      </c>
      <c r="AH84" s="21">
        <f t="shared" si="53"/>
        <v>0</v>
      </c>
      <c r="AI84" s="21">
        <f t="shared" si="54"/>
        <v>0</v>
      </c>
      <c r="AJ84" s="21">
        <f t="shared" si="55"/>
        <v>0</v>
      </c>
      <c r="AK84" s="21">
        <f t="shared" si="56"/>
        <v>0</v>
      </c>
      <c r="AL84" s="21">
        <f t="shared" si="57"/>
        <v>0</v>
      </c>
      <c r="AM84" s="21">
        <f t="shared" si="58"/>
        <v>0</v>
      </c>
      <c r="AN84" s="21">
        <f t="shared" si="59"/>
        <v>0</v>
      </c>
      <c r="AO84" s="21">
        <f t="shared" si="60"/>
        <v>0</v>
      </c>
      <c r="AP84" s="21">
        <f t="shared" si="61"/>
        <v>0</v>
      </c>
      <c r="AQ84" s="21">
        <f t="shared" si="62"/>
        <v>0</v>
      </c>
    </row>
    <row r="85" spans="1:43" x14ac:dyDescent="0.25">
      <c r="A85" s="2" t="s">
        <v>404</v>
      </c>
      <c r="B85" t="s">
        <v>405</v>
      </c>
      <c r="C85" t="s">
        <v>1313</v>
      </c>
      <c r="D85">
        <f>+PU!E1532</f>
        <v>2E-3</v>
      </c>
      <c r="E85" s="19">
        <f t="shared" si="68"/>
        <v>10.836</v>
      </c>
      <c r="F85" s="19">
        <f>+D85*PU!F1532</f>
        <v>10.836</v>
      </c>
      <c r="G85" s="19">
        <f t="shared" si="69"/>
        <v>0.3</v>
      </c>
      <c r="H85" s="19">
        <f t="shared" si="69"/>
        <v>0.6</v>
      </c>
      <c r="I85" s="19">
        <f t="shared" si="69"/>
        <v>0.5</v>
      </c>
      <c r="J85" s="19">
        <f t="shared" si="69"/>
        <v>0.184</v>
      </c>
      <c r="K85" s="19">
        <f t="shared" si="69"/>
        <v>1.746</v>
      </c>
      <c r="L85" s="19">
        <f>F85-(SUM(G85:K85))</f>
        <v>7.5060000000000002</v>
      </c>
      <c r="Z85" s="21">
        <f t="shared" si="63"/>
        <v>0</v>
      </c>
      <c r="AA85" s="21">
        <f t="shared" si="64"/>
        <v>0</v>
      </c>
      <c r="AB85" s="21">
        <f t="shared" si="47"/>
        <v>0</v>
      </c>
      <c r="AC85" s="21">
        <f t="shared" si="48"/>
        <v>0</v>
      </c>
      <c r="AD85" s="21">
        <f t="shared" si="49"/>
        <v>0</v>
      </c>
      <c r="AE85" s="21">
        <f t="shared" si="50"/>
        <v>0</v>
      </c>
      <c r="AF85" s="21">
        <f t="shared" si="51"/>
        <v>0</v>
      </c>
      <c r="AG85" s="21">
        <f t="shared" si="52"/>
        <v>0</v>
      </c>
      <c r="AH85" s="21">
        <f t="shared" si="53"/>
        <v>0</v>
      </c>
      <c r="AI85" s="21">
        <f t="shared" si="54"/>
        <v>0</v>
      </c>
      <c r="AJ85" s="21">
        <f t="shared" si="55"/>
        <v>0</v>
      </c>
      <c r="AK85" s="21">
        <f t="shared" si="56"/>
        <v>0</v>
      </c>
      <c r="AL85" s="21">
        <f t="shared" si="57"/>
        <v>0</v>
      </c>
      <c r="AM85" s="21">
        <f t="shared" si="58"/>
        <v>0</v>
      </c>
      <c r="AN85" s="21">
        <f t="shared" si="59"/>
        <v>0</v>
      </c>
      <c r="AO85" s="21">
        <f t="shared" si="60"/>
        <v>0</v>
      </c>
      <c r="AP85" s="21">
        <f t="shared" si="61"/>
        <v>0</v>
      </c>
      <c r="AQ85" s="21">
        <f t="shared" si="62"/>
        <v>0</v>
      </c>
    </row>
    <row r="86" spans="1:43" x14ac:dyDescent="0.25">
      <c r="A86" s="2" t="s">
        <v>406</v>
      </c>
      <c r="B86" t="s">
        <v>407</v>
      </c>
      <c r="C86" t="s">
        <v>1313</v>
      </c>
      <c r="D86">
        <f>+PU!E1556</f>
        <v>0.06</v>
      </c>
      <c r="E86" s="19">
        <f t="shared" si="37"/>
        <v>2783.69</v>
      </c>
      <c r="F86" s="19">
        <f>+D86*PU!F1556</f>
        <v>382.97999999999996</v>
      </c>
      <c r="G86" s="19">
        <f t="shared" si="69"/>
        <v>9</v>
      </c>
      <c r="H86" s="19">
        <f t="shared" si="69"/>
        <v>18</v>
      </c>
      <c r="I86" s="19">
        <f t="shared" si="69"/>
        <v>15</v>
      </c>
      <c r="J86" s="19">
        <f t="shared" si="69"/>
        <v>5.52</v>
      </c>
      <c r="K86" s="19">
        <f t="shared" si="69"/>
        <v>52.379999999999995</v>
      </c>
      <c r="L86" s="19">
        <v>0</v>
      </c>
      <c r="M86" s="19">
        <f>F86-(SUM(G86:K86))</f>
        <v>283.08</v>
      </c>
      <c r="O86" s="2">
        <f>+PU!G1557</f>
        <v>92.64</v>
      </c>
      <c r="R86" s="2">
        <f>+PU!G1558+PU!G1559+PU!G1560</f>
        <v>2273.5</v>
      </c>
      <c r="T86" s="2">
        <f>+PU!G1566</f>
        <v>34.57</v>
      </c>
      <c r="Z86" s="21">
        <f t="shared" si="63"/>
        <v>0</v>
      </c>
      <c r="AA86" s="21">
        <f t="shared" si="64"/>
        <v>0</v>
      </c>
      <c r="AB86" s="21">
        <f t="shared" si="47"/>
        <v>0</v>
      </c>
      <c r="AC86" s="21">
        <f t="shared" si="48"/>
        <v>0</v>
      </c>
      <c r="AD86" s="21">
        <f t="shared" si="49"/>
        <v>0</v>
      </c>
      <c r="AE86" s="21">
        <f t="shared" si="50"/>
        <v>0</v>
      </c>
      <c r="AF86" s="21">
        <f t="shared" si="51"/>
        <v>0</v>
      </c>
      <c r="AG86" s="21">
        <f t="shared" si="52"/>
        <v>0</v>
      </c>
      <c r="AH86" s="21">
        <f t="shared" si="53"/>
        <v>0</v>
      </c>
      <c r="AI86" s="21">
        <f t="shared" si="54"/>
        <v>0</v>
      </c>
      <c r="AJ86" s="21">
        <f t="shared" si="55"/>
        <v>0</v>
      </c>
      <c r="AK86" s="21">
        <f t="shared" si="56"/>
        <v>0</v>
      </c>
      <c r="AL86" s="21">
        <f t="shared" si="57"/>
        <v>0</v>
      </c>
      <c r="AM86" s="21">
        <f t="shared" si="58"/>
        <v>0</v>
      </c>
      <c r="AN86" s="21">
        <f t="shared" si="59"/>
        <v>0</v>
      </c>
      <c r="AO86" s="21">
        <f t="shared" si="60"/>
        <v>0</v>
      </c>
      <c r="AP86" s="21">
        <f t="shared" si="61"/>
        <v>0</v>
      </c>
      <c r="AQ86" s="21">
        <f t="shared" si="62"/>
        <v>0</v>
      </c>
    </row>
    <row r="87" spans="1:43" x14ac:dyDescent="0.25">
      <c r="A87" s="2" t="s">
        <v>414</v>
      </c>
      <c r="B87" t="s">
        <v>415</v>
      </c>
      <c r="C87" t="s">
        <v>1313</v>
      </c>
      <c r="D87">
        <f>+PU!E1578</f>
        <v>0.8</v>
      </c>
      <c r="E87" s="19">
        <f t="shared" si="37"/>
        <v>9569.59</v>
      </c>
      <c r="F87" s="19">
        <f>+D87*PU!F1578</f>
        <v>4334.4000000000005</v>
      </c>
      <c r="G87" s="19">
        <f t="shared" si="69"/>
        <v>120</v>
      </c>
      <c r="H87" s="19">
        <f t="shared" si="69"/>
        <v>240</v>
      </c>
      <c r="I87" s="19">
        <f t="shared" si="69"/>
        <v>200</v>
      </c>
      <c r="J87" s="19">
        <f t="shared" si="69"/>
        <v>73.600000000000009</v>
      </c>
      <c r="K87" s="19">
        <f t="shared" si="69"/>
        <v>698.40000000000009</v>
      </c>
      <c r="L87" s="19">
        <f t="shared" si="66"/>
        <v>3002.4000000000005</v>
      </c>
      <c r="O87" s="2">
        <f>+PU!G1579</f>
        <v>1235.19</v>
      </c>
      <c r="S87" s="2">
        <f>+PU!G1580+PU!G1582</f>
        <v>3793.5</v>
      </c>
      <c r="W87" s="2">
        <f>+PU!G1581</f>
        <v>206.5</v>
      </c>
      <c r="Z87" s="21">
        <f t="shared" si="63"/>
        <v>0</v>
      </c>
      <c r="AA87" s="21">
        <f t="shared" si="64"/>
        <v>0</v>
      </c>
      <c r="AB87" s="21">
        <f t="shared" si="47"/>
        <v>0</v>
      </c>
      <c r="AC87" s="21">
        <f t="shared" si="48"/>
        <v>0</v>
      </c>
      <c r="AD87" s="21">
        <f t="shared" si="49"/>
        <v>0</v>
      </c>
      <c r="AE87" s="21">
        <f t="shared" si="50"/>
        <v>0</v>
      </c>
      <c r="AF87" s="21">
        <f t="shared" si="51"/>
        <v>0</v>
      </c>
      <c r="AG87" s="21">
        <f t="shared" si="52"/>
        <v>0</v>
      </c>
      <c r="AH87" s="21">
        <f t="shared" si="53"/>
        <v>0</v>
      </c>
      <c r="AI87" s="21">
        <f t="shared" si="54"/>
        <v>0</v>
      </c>
      <c r="AJ87" s="21">
        <f t="shared" si="55"/>
        <v>0</v>
      </c>
      <c r="AK87" s="21">
        <f t="shared" si="56"/>
        <v>0</v>
      </c>
      <c r="AL87" s="21">
        <f t="shared" si="57"/>
        <v>0</v>
      </c>
      <c r="AM87" s="21">
        <f t="shared" si="58"/>
        <v>0</v>
      </c>
      <c r="AN87" s="21">
        <f t="shared" si="59"/>
        <v>0</v>
      </c>
      <c r="AO87" s="21">
        <f t="shared" si="60"/>
        <v>0</v>
      </c>
      <c r="AP87" s="21">
        <f t="shared" si="61"/>
        <v>0</v>
      </c>
      <c r="AQ87" s="21">
        <f t="shared" si="62"/>
        <v>0</v>
      </c>
    </row>
    <row r="88" spans="1:43" x14ac:dyDescent="0.25">
      <c r="A88" s="2" t="s">
        <v>425</v>
      </c>
      <c r="B88" t="s">
        <v>426</v>
      </c>
      <c r="D88">
        <v>0</v>
      </c>
      <c r="E88" s="19">
        <f t="shared" si="37"/>
        <v>-2236317</v>
      </c>
      <c r="F88">
        <v>0</v>
      </c>
      <c r="G88" s="19">
        <f t="shared" si="69"/>
        <v>0</v>
      </c>
      <c r="H88" s="19">
        <f t="shared" si="69"/>
        <v>0</v>
      </c>
      <c r="I88" s="19">
        <f t="shared" si="69"/>
        <v>0</v>
      </c>
      <c r="J88" s="19">
        <f t="shared" si="69"/>
        <v>0</v>
      </c>
      <c r="K88" s="19">
        <f t="shared" si="69"/>
        <v>0</v>
      </c>
      <c r="L88" s="19">
        <f t="shared" si="66"/>
        <v>0</v>
      </c>
      <c r="V88" s="2">
        <f>+PU!G1596</f>
        <v>65773</v>
      </c>
      <c r="Y88">
        <v>-35</v>
      </c>
      <c r="Z88" s="60">
        <f t="shared" si="63"/>
        <v>-2302055</v>
      </c>
      <c r="AA88" s="21">
        <f t="shared" si="64"/>
        <v>0</v>
      </c>
      <c r="AB88" s="21">
        <f t="shared" si="47"/>
        <v>0</v>
      </c>
      <c r="AC88" s="21">
        <f t="shared" si="48"/>
        <v>0</v>
      </c>
      <c r="AD88" s="21">
        <f t="shared" si="49"/>
        <v>0</v>
      </c>
      <c r="AE88" s="21">
        <f t="shared" si="50"/>
        <v>0</v>
      </c>
      <c r="AF88" s="21">
        <f t="shared" si="51"/>
        <v>0</v>
      </c>
      <c r="AG88" s="21">
        <f t="shared" si="52"/>
        <v>0</v>
      </c>
      <c r="AH88" s="21">
        <f t="shared" si="53"/>
        <v>0</v>
      </c>
      <c r="AI88" s="21">
        <f t="shared" si="54"/>
        <v>0</v>
      </c>
      <c r="AJ88" s="21">
        <f t="shared" si="55"/>
        <v>0</v>
      </c>
      <c r="AK88" s="21">
        <f t="shared" si="56"/>
        <v>0</v>
      </c>
      <c r="AL88" s="21">
        <f t="shared" si="57"/>
        <v>0</v>
      </c>
      <c r="AM88" s="21">
        <f t="shared" si="58"/>
        <v>0</v>
      </c>
      <c r="AN88" s="21">
        <f t="shared" si="59"/>
        <v>0</v>
      </c>
      <c r="AO88" s="21">
        <f t="shared" si="60"/>
        <v>0</v>
      </c>
      <c r="AP88" s="21">
        <f t="shared" si="61"/>
        <v>-2302055</v>
      </c>
      <c r="AQ88" s="21">
        <f t="shared" si="62"/>
        <v>0</v>
      </c>
    </row>
    <row r="89" spans="1:43" x14ac:dyDescent="0.25">
      <c r="A89" s="2" t="s">
        <v>429</v>
      </c>
      <c r="B89" t="s">
        <v>430</v>
      </c>
      <c r="D89">
        <f>+PU!E1608</f>
        <v>1</v>
      </c>
      <c r="E89" s="19">
        <f t="shared" si="37"/>
        <v>-337535</v>
      </c>
      <c r="F89">
        <v>0</v>
      </c>
      <c r="G89" s="19">
        <f t="shared" si="69"/>
        <v>150</v>
      </c>
      <c r="H89" s="19">
        <f t="shared" si="69"/>
        <v>300</v>
      </c>
      <c r="I89" s="19">
        <f t="shared" si="69"/>
        <v>250</v>
      </c>
      <c r="J89" s="19">
        <f t="shared" si="69"/>
        <v>92</v>
      </c>
      <c r="K89" s="19">
        <f t="shared" si="69"/>
        <v>873</v>
      </c>
      <c r="L89" s="19">
        <f t="shared" si="66"/>
        <v>-1665</v>
      </c>
      <c r="V89" s="2">
        <f>+PU!G1608</f>
        <v>84195</v>
      </c>
      <c r="Y89">
        <v>-5</v>
      </c>
      <c r="Z89" s="60">
        <f t="shared" si="63"/>
        <v>-420975</v>
      </c>
      <c r="AA89" s="21">
        <f t="shared" si="64"/>
        <v>-750</v>
      </c>
      <c r="AB89" s="21">
        <f t="shared" si="47"/>
        <v>-1500</v>
      </c>
      <c r="AC89" s="21">
        <f t="shared" si="48"/>
        <v>-1250</v>
      </c>
      <c r="AD89" s="21">
        <f t="shared" si="49"/>
        <v>-460</v>
      </c>
      <c r="AE89" s="21">
        <f t="shared" si="50"/>
        <v>-4365</v>
      </c>
      <c r="AF89" s="21">
        <f t="shared" si="51"/>
        <v>8325</v>
      </c>
      <c r="AG89" s="21">
        <f t="shared" si="52"/>
        <v>0</v>
      </c>
      <c r="AH89" s="21">
        <f t="shared" si="53"/>
        <v>0</v>
      </c>
      <c r="AI89" s="21">
        <f t="shared" si="54"/>
        <v>0</v>
      </c>
      <c r="AJ89" s="21">
        <f t="shared" si="55"/>
        <v>0</v>
      </c>
      <c r="AK89" s="21">
        <f t="shared" si="56"/>
        <v>0</v>
      </c>
      <c r="AL89" s="21">
        <f t="shared" si="57"/>
        <v>0</v>
      </c>
      <c r="AM89" s="21">
        <f t="shared" si="58"/>
        <v>0</v>
      </c>
      <c r="AN89" s="21">
        <f t="shared" si="59"/>
        <v>0</v>
      </c>
      <c r="AO89" s="21">
        <f t="shared" si="60"/>
        <v>0</v>
      </c>
      <c r="AP89" s="21">
        <f t="shared" si="61"/>
        <v>-420975</v>
      </c>
      <c r="AQ89" s="21">
        <f t="shared" si="62"/>
        <v>0</v>
      </c>
    </row>
    <row r="90" spans="1:43" x14ac:dyDescent="0.25">
      <c r="A90" s="2" t="s">
        <v>433</v>
      </c>
      <c r="B90" t="s">
        <v>434</v>
      </c>
      <c r="D90">
        <f>+PU!E1620</f>
        <v>1</v>
      </c>
      <c r="E90" s="19">
        <f t="shared" si="37"/>
        <v>-1063573</v>
      </c>
      <c r="F90">
        <v>0</v>
      </c>
      <c r="G90" s="19">
        <f t="shared" si="69"/>
        <v>150</v>
      </c>
      <c r="H90" s="19">
        <f t="shared" si="69"/>
        <v>300</v>
      </c>
      <c r="I90" s="19">
        <f t="shared" si="69"/>
        <v>250</v>
      </c>
      <c r="J90" s="19">
        <f t="shared" si="69"/>
        <v>92</v>
      </c>
      <c r="K90" s="19">
        <f t="shared" si="69"/>
        <v>873</v>
      </c>
      <c r="L90" s="19">
        <f t="shared" si="66"/>
        <v>-1665</v>
      </c>
      <c r="V90" s="2">
        <f>+PU!G1620</f>
        <v>118007</v>
      </c>
      <c r="Y90">
        <v>-10</v>
      </c>
      <c r="Z90" s="60">
        <f t="shared" si="63"/>
        <v>-1180070</v>
      </c>
      <c r="AA90" s="21">
        <f t="shared" si="64"/>
        <v>-1500</v>
      </c>
      <c r="AB90" s="21">
        <f t="shared" si="47"/>
        <v>-3000</v>
      </c>
      <c r="AC90" s="21">
        <f t="shared" si="48"/>
        <v>-2500</v>
      </c>
      <c r="AD90" s="21">
        <f t="shared" si="49"/>
        <v>-920</v>
      </c>
      <c r="AE90" s="21">
        <f t="shared" si="50"/>
        <v>-8730</v>
      </c>
      <c r="AF90" s="21">
        <f t="shared" si="51"/>
        <v>16650</v>
      </c>
      <c r="AG90" s="21">
        <f t="shared" si="52"/>
        <v>0</v>
      </c>
      <c r="AH90" s="21">
        <f t="shared" si="53"/>
        <v>0</v>
      </c>
      <c r="AI90" s="21">
        <f t="shared" si="54"/>
        <v>0</v>
      </c>
      <c r="AJ90" s="21">
        <f t="shared" si="55"/>
        <v>0</v>
      </c>
      <c r="AK90" s="21">
        <f t="shared" si="56"/>
        <v>0</v>
      </c>
      <c r="AL90" s="21">
        <f t="shared" si="57"/>
        <v>0</v>
      </c>
      <c r="AM90" s="21">
        <f t="shared" si="58"/>
        <v>0</v>
      </c>
      <c r="AN90" s="21">
        <f t="shared" si="59"/>
        <v>0</v>
      </c>
      <c r="AO90" s="21">
        <f t="shared" si="60"/>
        <v>0</v>
      </c>
      <c r="AP90" s="21">
        <f t="shared" si="61"/>
        <v>-1180070</v>
      </c>
      <c r="AQ90" s="21">
        <f t="shared" si="62"/>
        <v>0</v>
      </c>
    </row>
    <row r="91" spans="1:43" x14ac:dyDescent="0.25">
      <c r="A91" s="2" t="s">
        <v>435</v>
      </c>
      <c r="B91" t="s">
        <v>436</v>
      </c>
      <c r="D91">
        <f>+PU!E1632</f>
        <v>1.5</v>
      </c>
      <c r="E91" s="19">
        <f>SUM(G91:W91)</f>
        <v>177010.5</v>
      </c>
      <c r="F91">
        <v>0</v>
      </c>
      <c r="G91" s="19">
        <f t="shared" si="69"/>
        <v>225</v>
      </c>
      <c r="H91" s="19">
        <f t="shared" si="69"/>
        <v>450</v>
      </c>
      <c r="I91" s="19">
        <f t="shared" si="69"/>
        <v>375</v>
      </c>
      <c r="J91" s="19">
        <f t="shared" si="69"/>
        <v>138</v>
      </c>
      <c r="K91" s="19">
        <f t="shared" si="69"/>
        <v>1309.5</v>
      </c>
      <c r="L91" s="19">
        <f t="shared" si="66"/>
        <v>-2497.5</v>
      </c>
      <c r="V91" s="2">
        <f>+PU!G1632</f>
        <v>177010.5</v>
      </c>
      <c r="Y91">
        <v>-5</v>
      </c>
      <c r="Z91" s="60">
        <f t="shared" si="63"/>
        <v>-885052.5</v>
      </c>
      <c r="AA91" s="21">
        <f t="shared" si="64"/>
        <v>-1125</v>
      </c>
      <c r="AB91" s="21">
        <f t="shared" si="47"/>
        <v>-2250</v>
      </c>
      <c r="AC91" s="21">
        <f t="shared" si="48"/>
        <v>-1875</v>
      </c>
      <c r="AD91" s="21">
        <f t="shared" si="49"/>
        <v>-690</v>
      </c>
      <c r="AE91" s="21">
        <f t="shared" si="50"/>
        <v>-6547.5</v>
      </c>
      <c r="AF91" s="21">
        <f t="shared" si="51"/>
        <v>12487.5</v>
      </c>
      <c r="AG91" s="21">
        <f t="shared" si="52"/>
        <v>0</v>
      </c>
      <c r="AH91" s="21">
        <f t="shared" si="53"/>
        <v>0</v>
      </c>
      <c r="AI91" s="21">
        <f t="shared" si="54"/>
        <v>0</v>
      </c>
      <c r="AJ91" s="21">
        <f t="shared" si="55"/>
        <v>0</v>
      </c>
      <c r="AK91" s="21">
        <f t="shared" si="56"/>
        <v>0</v>
      </c>
      <c r="AL91" s="21">
        <f t="shared" si="57"/>
        <v>0</v>
      </c>
      <c r="AM91" s="21">
        <f t="shared" si="58"/>
        <v>0</v>
      </c>
      <c r="AN91" s="21">
        <f t="shared" si="59"/>
        <v>0</v>
      </c>
      <c r="AO91" s="21">
        <f t="shared" si="60"/>
        <v>0</v>
      </c>
      <c r="AP91" s="21">
        <f t="shared" si="61"/>
        <v>-885052.5</v>
      </c>
      <c r="AQ91" s="21">
        <f t="shared" si="62"/>
        <v>0</v>
      </c>
    </row>
    <row r="92" spans="1:43" x14ac:dyDescent="0.25">
      <c r="A92" s="2" t="s">
        <v>437</v>
      </c>
      <c r="B92" t="s">
        <v>438</v>
      </c>
      <c r="D92">
        <f>+PU!E1644</f>
        <v>2</v>
      </c>
      <c r="E92" s="19">
        <f t="shared" ref="E92:E101" si="71">SUM(G92:W92)</f>
        <v>236014</v>
      </c>
      <c r="F92">
        <v>0</v>
      </c>
      <c r="G92" s="19">
        <f t="shared" si="69"/>
        <v>300</v>
      </c>
      <c r="H92" s="19">
        <f t="shared" si="69"/>
        <v>600</v>
      </c>
      <c r="I92" s="19">
        <f t="shared" si="69"/>
        <v>500</v>
      </c>
      <c r="J92" s="19">
        <f t="shared" si="69"/>
        <v>184</v>
      </c>
      <c r="K92" s="19">
        <f t="shared" si="69"/>
        <v>1746</v>
      </c>
      <c r="L92" s="19">
        <f t="shared" si="66"/>
        <v>-3330</v>
      </c>
      <c r="V92" s="2">
        <f>+PU!G1644</f>
        <v>236014</v>
      </c>
      <c r="Z92" s="21">
        <f t="shared" si="63"/>
        <v>0</v>
      </c>
      <c r="AA92" s="21">
        <f t="shared" si="64"/>
        <v>0</v>
      </c>
      <c r="AB92" s="21">
        <f t="shared" si="47"/>
        <v>0</v>
      </c>
      <c r="AC92" s="21">
        <f t="shared" si="48"/>
        <v>0</v>
      </c>
      <c r="AD92" s="21">
        <f t="shared" si="49"/>
        <v>0</v>
      </c>
      <c r="AE92" s="21">
        <f t="shared" si="50"/>
        <v>0</v>
      </c>
      <c r="AF92" s="21">
        <f t="shared" si="51"/>
        <v>0</v>
      </c>
      <c r="AG92" s="21">
        <f t="shared" si="52"/>
        <v>0</v>
      </c>
      <c r="AH92" s="21">
        <f t="shared" si="53"/>
        <v>0</v>
      </c>
      <c r="AI92" s="21">
        <f t="shared" si="54"/>
        <v>0</v>
      </c>
      <c r="AJ92" s="21">
        <f t="shared" si="55"/>
        <v>0</v>
      </c>
      <c r="AK92" s="21">
        <f t="shared" si="56"/>
        <v>0</v>
      </c>
      <c r="AL92" s="21">
        <f t="shared" si="57"/>
        <v>0</v>
      </c>
      <c r="AM92" s="21">
        <f t="shared" si="58"/>
        <v>0</v>
      </c>
      <c r="AN92" s="21">
        <f t="shared" si="59"/>
        <v>0</v>
      </c>
      <c r="AO92" s="21">
        <f t="shared" si="60"/>
        <v>0</v>
      </c>
      <c r="AP92" s="21">
        <f t="shared" si="61"/>
        <v>0</v>
      </c>
      <c r="AQ92" s="21">
        <f t="shared" si="62"/>
        <v>0</v>
      </c>
    </row>
    <row r="93" spans="1:43" x14ac:dyDescent="0.25">
      <c r="A93" s="2" t="s">
        <v>439</v>
      </c>
      <c r="B93" t="s">
        <v>265</v>
      </c>
      <c r="D93">
        <f>+PU!E1658</f>
        <v>1.5</v>
      </c>
      <c r="E93" s="19">
        <f t="shared" si="71"/>
        <v>12763.439999999999</v>
      </c>
      <c r="F93">
        <f>+D93*PU!F1658</f>
        <v>8127</v>
      </c>
      <c r="G93" s="19">
        <f t="shared" si="69"/>
        <v>225</v>
      </c>
      <c r="H93" s="19">
        <f t="shared" si="69"/>
        <v>450</v>
      </c>
      <c r="I93" s="19">
        <f t="shared" si="69"/>
        <v>375</v>
      </c>
      <c r="J93" s="19">
        <f t="shared" si="69"/>
        <v>138</v>
      </c>
      <c r="K93" s="19">
        <f t="shared" si="69"/>
        <v>1309.5</v>
      </c>
      <c r="L93" s="19">
        <f t="shared" si="66"/>
        <v>5629.5</v>
      </c>
      <c r="O93" s="2">
        <f>+PU!G1659</f>
        <v>2315.9899999999998</v>
      </c>
      <c r="W93" s="2">
        <f>+PU!G1660+PU!G1661</f>
        <v>2320.4499999999998</v>
      </c>
      <c r="Y93">
        <v>-25</v>
      </c>
      <c r="Z93" s="60">
        <f t="shared" si="63"/>
        <v>-319086</v>
      </c>
      <c r="AA93" s="21">
        <f t="shared" si="64"/>
        <v>-5625</v>
      </c>
      <c r="AB93" s="21">
        <f t="shared" si="47"/>
        <v>-11250</v>
      </c>
      <c r="AC93" s="21">
        <f t="shared" si="48"/>
        <v>-9375</v>
      </c>
      <c r="AD93" s="21">
        <f t="shared" si="49"/>
        <v>-3450</v>
      </c>
      <c r="AE93" s="21">
        <f t="shared" si="50"/>
        <v>-32737.5</v>
      </c>
      <c r="AF93" s="21">
        <f t="shared" si="51"/>
        <v>-140737.5</v>
      </c>
      <c r="AG93" s="21">
        <f t="shared" si="52"/>
        <v>0</v>
      </c>
      <c r="AH93" s="21">
        <f t="shared" si="53"/>
        <v>0</v>
      </c>
      <c r="AI93" s="21">
        <f t="shared" si="54"/>
        <v>-57899.749999999993</v>
      </c>
      <c r="AJ93" s="21">
        <f t="shared" si="55"/>
        <v>0</v>
      </c>
      <c r="AK93" s="21">
        <f t="shared" si="56"/>
        <v>0</v>
      </c>
      <c r="AL93" s="21">
        <f t="shared" si="57"/>
        <v>0</v>
      </c>
      <c r="AM93" s="21">
        <f t="shared" si="58"/>
        <v>0</v>
      </c>
      <c r="AN93" s="21">
        <f t="shared" si="59"/>
        <v>0</v>
      </c>
      <c r="AO93" s="21">
        <f t="shared" si="60"/>
        <v>0</v>
      </c>
      <c r="AP93" s="21">
        <f t="shared" si="61"/>
        <v>0</v>
      </c>
      <c r="AQ93" s="21">
        <f t="shared" si="62"/>
        <v>-58011.249999999993</v>
      </c>
    </row>
    <row r="94" spans="1:43" x14ac:dyDescent="0.25">
      <c r="A94" s="2" t="s">
        <v>440</v>
      </c>
      <c r="B94" t="s">
        <v>441</v>
      </c>
      <c r="D94">
        <f>+PU!E1677</f>
        <v>0.55400000000000005</v>
      </c>
      <c r="E94" s="19">
        <f t="shared" si="71"/>
        <v>5202.1620000000003</v>
      </c>
      <c r="F94">
        <f>+D94*PU!F1677</f>
        <v>3001.5720000000001</v>
      </c>
      <c r="G94" s="19">
        <f t="shared" ref="G94:K104" si="72">$D94*G$3</f>
        <v>83.100000000000009</v>
      </c>
      <c r="H94" s="19">
        <f t="shared" si="72"/>
        <v>166.20000000000002</v>
      </c>
      <c r="I94" s="19">
        <f t="shared" si="72"/>
        <v>138.5</v>
      </c>
      <c r="J94" s="19">
        <f t="shared" si="72"/>
        <v>50.968000000000004</v>
      </c>
      <c r="K94" s="19">
        <f t="shared" si="72"/>
        <v>483.64200000000005</v>
      </c>
      <c r="L94" s="19">
        <f t="shared" si="66"/>
        <v>2079.1620000000003</v>
      </c>
      <c r="O94" s="2">
        <f>+PU!G1678</f>
        <v>855.37</v>
      </c>
      <c r="Q94" s="2">
        <f>+PU!G1679+PU!G1680</f>
        <v>1345.22</v>
      </c>
      <c r="Y94" s="34">
        <v>-779.79267000000004</v>
      </c>
      <c r="Z94" s="60">
        <f t="shared" si="63"/>
        <v>-4056607.7957525402</v>
      </c>
      <c r="AA94" s="21">
        <f t="shared" si="64"/>
        <v>-64800.77087700001</v>
      </c>
      <c r="AB94" s="21">
        <f t="shared" si="47"/>
        <v>-129601.54175400002</v>
      </c>
      <c r="AC94" s="21">
        <f t="shared" si="48"/>
        <v>-108001.284795</v>
      </c>
      <c r="AD94" s="21">
        <f t="shared" si="49"/>
        <v>-39744.472804560006</v>
      </c>
      <c r="AE94" s="21">
        <f t="shared" si="50"/>
        <v>-377140.48650414008</v>
      </c>
      <c r="AF94" s="21">
        <f t="shared" si="51"/>
        <v>-1621315.2873425402</v>
      </c>
      <c r="AG94" s="21">
        <f t="shared" si="52"/>
        <v>0</v>
      </c>
      <c r="AH94" s="21">
        <f t="shared" si="53"/>
        <v>0</v>
      </c>
      <c r="AI94" s="21">
        <f t="shared" si="54"/>
        <v>-667011.25613790005</v>
      </c>
      <c r="AJ94" s="21">
        <f t="shared" si="55"/>
        <v>0</v>
      </c>
      <c r="AK94" s="21">
        <f t="shared" si="56"/>
        <v>-1048992.6955374</v>
      </c>
      <c r="AL94" s="21">
        <f t="shared" si="57"/>
        <v>0</v>
      </c>
      <c r="AM94" s="21">
        <f t="shared" si="58"/>
        <v>0</v>
      </c>
      <c r="AN94" s="21">
        <f t="shared" si="59"/>
        <v>0</v>
      </c>
      <c r="AO94" s="21">
        <f t="shared" si="60"/>
        <v>0</v>
      </c>
      <c r="AP94" s="21">
        <f t="shared" si="61"/>
        <v>0</v>
      </c>
      <c r="AQ94" s="21">
        <f t="shared" si="62"/>
        <v>0</v>
      </c>
    </row>
    <row r="95" spans="1:43" x14ac:dyDescent="0.25">
      <c r="A95" s="2" t="s">
        <v>442</v>
      </c>
      <c r="B95" t="s">
        <v>443</v>
      </c>
      <c r="D95">
        <f>+PU!E1696</f>
        <v>0.2</v>
      </c>
      <c r="E95" s="19">
        <f t="shared" si="71"/>
        <v>6779.6100000000006</v>
      </c>
      <c r="F95">
        <f>+D95*PU!F1696</f>
        <v>1041.8</v>
      </c>
      <c r="G95" s="19">
        <f t="shared" si="72"/>
        <v>30</v>
      </c>
      <c r="H95" s="19">
        <f t="shared" si="72"/>
        <v>60</v>
      </c>
      <c r="I95" s="19">
        <f t="shared" si="72"/>
        <v>50</v>
      </c>
      <c r="J95" s="19">
        <f t="shared" si="72"/>
        <v>18.400000000000002</v>
      </c>
      <c r="K95" s="19">
        <f t="shared" si="72"/>
        <v>174.60000000000002</v>
      </c>
      <c r="L95" s="19">
        <f t="shared" si="66"/>
        <v>708.8</v>
      </c>
      <c r="N95" s="2">
        <f>+PU!G1700</f>
        <v>850</v>
      </c>
      <c r="O95" s="2">
        <f>+PU!G1697+PU!G1698</f>
        <v>3807.8100000000004</v>
      </c>
      <c r="P95" s="2">
        <f>+PU!G1699</f>
        <v>1080</v>
      </c>
      <c r="Y95">
        <v>-18</v>
      </c>
      <c r="Z95" s="60">
        <f t="shared" si="63"/>
        <v>-122032.98000000001</v>
      </c>
      <c r="AA95" s="21">
        <f t="shared" si="64"/>
        <v>-540</v>
      </c>
      <c r="AB95" s="21">
        <f t="shared" si="47"/>
        <v>-1080</v>
      </c>
      <c r="AC95" s="21">
        <f t="shared" si="48"/>
        <v>-900</v>
      </c>
      <c r="AD95" s="21">
        <f t="shared" si="49"/>
        <v>-331.20000000000005</v>
      </c>
      <c r="AE95" s="21">
        <f t="shared" si="50"/>
        <v>-3142.8</v>
      </c>
      <c r="AF95" s="21">
        <f t="shared" si="51"/>
        <v>-12758.4</v>
      </c>
      <c r="AG95" s="21">
        <f t="shared" si="52"/>
        <v>0</v>
      </c>
      <c r="AH95" s="21">
        <f t="shared" si="53"/>
        <v>-15300</v>
      </c>
      <c r="AI95" s="21">
        <f t="shared" si="54"/>
        <v>-68540.58</v>
      </c>
      <c r="AJ95" s="21">
        <f t="shared" si="55"/>
        <v>-19440</v>
      </c>
      <c r="AK95" s="21">
        <f t="shared" si="56"/>
        <v>0</v>
      </c>
      <c r="AL95" s="21">
        <f t="shared" si="57"/>
        <v>0</v>
      </c>
      <c r="AM95" s="21">
        <f t="shared" si="58"/>
        <v>0</v>
      </c>
      <c r="AN95" s="21">
        <f t="shared" si="59"/>
        <v>0</v>
      </c>
      <c r="AO95" s="21">
        <f t="shared" si="60"/>
        <v>0</v>
      </c>
      <c r="AP95" s="21">
        <f t="shared" si="61"/>
        <v>0</v>
      </c>
      <c r="AQ95" s="21">
        <f t="shared" si="62"/>
        <v>0</v>
      </c>
    </row>
    <row r="96" spans="1:43" x14ac:dyDescent="0.25">
      <c r="A96" s="2" t="s">
        <v>444</v>
      </c>
      <c r="B96" t="s">
        <v>445</v>
      </c>
      <c r="D96">
        <f>+PU!E1716</f>
        <v>1.32</v>
      </c>
      <c r="E96" s="19">
        <f t="shared" si="71"/>
        <v>22548.45</v>
      </c>
      <c r="F96">
        <f>+D96*PU!F1716</f>
        <v>6875.88</v>
      </c>
      <c r="G96" s="19">
        <f t="shared" si="72"/>
        <v>198</v>
      </c>
      <c r="H96" s="19">
        <f t="shared" si="72"/>
        <v>396</v>
      </c>
      <c r="I96" s="19">
        <f t="shared" si="72"/>
        <v>330</v>
      </c>
      <c r="J96" s="19">
        <f t="shared" si="72"/>
        <v>121.44000000000001</v>
      </c>
      <c r="K96" s="19">
        <f t="shared" si="72"/>
        <v>1152.3600000000001</v>
      </c>
      <c r="L96" s="19">
        <f t="shared" si="66"/>
        <v>4678.08</v>
      </c>
      <c r="O96" s="2">
        <f>+PU!G1717+PU!G1718</f>
        <v>4640.58</v>
      </c>
      <c r="P96" s="2">
        <f>+PU!G1720</f>
        <v>1650</v>
      </c>
      <c r="Q96" s="2">
        <f>+PU!G1721</f>
        <v>5447.38</v>
      </c>
      <c r="U96" s="2">
        <f>+PU!G1722</f>
        <v>1650</v>
      </c>
      <c r="W96" s="2">
        <f>+PU!G1719</f>
        <v>2284.61</v>
      </c>
      <c r="Y96">
        <v>-48</v>
      </c>
      <c r="Z96" s="60">
        <f t="shared" si="63"/>
        <v>-1082325.5999999999</v>
      </c>
      <c r="AA96" s="21">
        <f t="shared" si="64"/>
        <v>-9504</v>
      </c>
      <c r="AB96" s="21">
        <f t="shared" si="47"/>
        <v>-19008</v>
      </c>
      <c r="AC96" s="21">
        <f t="shared" si="48"/>
        <v>-15840</v>
      </c>
      <c r="AD96" s="21">
        <f t="shared" si="49"/>
        <v>-5829.1200000000008</v>
      </c>
      <c r="AE96" s="21">
        <f t="shared" si="50"/>
        <v>-55313.280000000006</v>
      </c>
      <c r="AF96" s="21">
        <f t="shared" si="51"/>
        <v>-224547.84</v>
      </c>
      <c r="AG96" s="21">
        <f t="shared" si="52"/>
        <v>0</v>
      </c>
      <c r="AH96" s="21">
        <f t="shared" si="53"/>
        <v>0</v>
      </c>
      <c r="AI96" s="21">
        <f t="shared" si="54"/>
        <v>-222747.84</v>
      </c>
      <c r="AJ96" s="21">
        <f t="shared" si="55"/>
        <v>-79200</v>
      </c>
      <c r="AK96" s="21">
        <f t="shared" si="56"/>
        <v>-261474.24</v>
      </c>
      <c r="AL96" s="21">
        <f t="shared" si="57"/>
        <v>0</v>
      </c>
      <c r="AM96" s="21">
        <f t="shared" si="58"/>
        <v>0</v>
      </c>
      <c r="AN96" s="21">
        <f t="shared" si="59"/>
        <v>0</v>
      </c>
      <c r="AO96" s="21">
        <f t="shared" si="60"/>
        <v>-79200</v>
      </c>
      <c r="AP96" s="21">
        <f t="shared" si="61"/>
        <v>0</v>
      </c>
      <c r="AQ96" s="21">
        <f t="shared" si="62"/>
        <v>-109661.28</v>
      </c>
    </row>
    <row r="97" spans="1:43" x14ac:dyDescent="0.25">
      <c r="A97" s="2" t="s">
        <v>446</v>
      </c>
      <c r="B97" t="s">
        <v>403</v>
      </c>
      <c r="D97">
        <f>+PU!E1739</f>
        <v>2.5</v>
      </c>
      <c r="E97" s="19">
        <f t="shared" si="71"/>
        <v>21524.37</v>
      </c>
      <c r="F97">
        <f>+D97*PU!F1739</f>
        <v>13545</v>
      </c>
      <c r="G97" s="19">
        <f t="shared" si="72"/>
        <v>375</v>
      </c>
      <c r="H97" s="19">
        <f t="shared" si="72"/>
        <v>750</v>
      </c>
      <c r="I97" s="19">
        <f t="shared" si="72"/>
        <v>625</v>
      </c>
      <c r="J97" s="19">
        <f t="shared" si="72"/>
        <v>230</v>
      </c>
      <c r="K97" s="19">
        <f t="shared" si="72"/>
        <v>2182.5</v>
      </c>
      <c r="L97" s="19">
        <f t="shared" si="66"/>
        <v>9382.5</v>
      </c>
      <c r="O97" s="2">
        <f>+PU!G1740+PU!G1741</f>
        <v>7141.23</v>
      </c>
      <c r="S97" s="2">
        <f>+PU!G1742+PU!G1743+PU!G1744</f>
        <v>500</v>
      </c>
      <c r="T97" s="2">
        <f>+PU!G1745</f>
        <v>338.14</v>
      </c>
      <c r="Y97">
        <v>-115</v>
      </c>
      <c r="Z97" s="60">
        <f t="shared" si="63"/>
        <v>-2475302.5500000003</v>
      </c>
      <c r="AA97" s="21">
        <f t="shared" si="64"/>
        <v>-43125</v>
      </c>
      <c r="AB97" s="21">
        <f t="shared" si="47"/>
        <v>-86250</v>
      </c>
      <c r="AC97" s="21">
        <f t="shared" si="48"/>
        <v>-71875</v>
      </c>
      <c r="AD97" s="21">
        <f t="shared" si="49"/>
        <v>-26450</v>
      </c>
      <c r="AE97" s="21">
        <f t="shared" si="50"/>
        <v>-250987.5</v>
      </c>
      <c r="AF97" s="21">
        <f t="shared" si="51"/>
        <v>-1078987.5</v>
      </c>
      <c r="AG97" s="21">
        <f t="shared" si="52"/>
        <v>0</v>
      </c>
      <c r="AH97" s="21">
        <f t="shared" si="53"/>
        <v>0</v>
      </c>
      <c r="AI97" s="21">
        <f t="shared" si="54"/>
        <v>-821241.45</v>
      </c>
      <c r="AJ97" s="21">
        <f t="shared" si="55"/>
        <v>0</v>
      </c>
      <c r="AK97" s="21">
        <f t="shared" si="56"/>
        <v>0</v>
      </c>
      <c r="AL97" s="21">
        <f t="shared" si="57"/>
        <v>0</v>
      </c>
      <c r="AM97" s="21">
        <f t="shared" si="58"/>
        <v>-57500</v>
      </c>
      <c r="AN97" s="21">
        <f t="shared" si="59"/>
        <v>-38886.1</v>
      </c>
      <c r="AO97" s="21">
        <f t="shared" si="60"/>
        <v>0</v>
      </c>
      <c r="AP97" s="21">
        <f t="shared" si="61"/>
        <v>0</v>
      </c>
      <c r="AQ97" s="21">
        <f t="shared" si="62"/>
        <v>0</v>
      </c>
    </row>
    <row r="98" spans="1:43" x14ac:dyDescent="0.25">
      <c r="A98" s="2" t="s">
        <v>447</v>
      </c>
      <c r="B98" t="s">
        <v>401</v>
      </c>
      <c r="D98">
        <f>+PU!E1762</f>
        <v>4.4999999999999998E-2</v>
      </c>
      <c r="E98" s="19">
        <f t="shared" si="71"/>
        <v>836.62</v>
      </c>
      <c r="F98">
        <f>+D98*PU!F1762</f>
        <v>243.81</v>
      </c>
      <c r="G98" s="19">
        <f t="shared" si="72"/>
        <v>6.75</v>
      </c>
      <c r="H98" s="19">
        <f t="shared" si="72"/>
        <v>13.5</v>
      </c>
      <c r="I98" s="19">
        <f t="shared" si="72"/>
        <v>11.25</v>
      </c>
      <c r="J98" s="19">
        <f t="shared" si="72"/>
        <v>4.1399999999999997</v>
      </c>
      <c r="K98" s="19">
        <f t="shared" si="72"/>
        <v>39.284999999999997</v>
      </c>
      <c r="L98" s="19">
        <f t="shared" si="66"/>
        <v>168.88499999999999</v>
      </c>
      <c r="O98" s="2">
        <f>+PU!G1763</f>
        <v>69.48</v>
      </c>
      <c r="Q98" s="2">
        <f>+PU!G1764</f>
        <v>504</v>
      </c>
      <c r="S98" s="2">
        <f>+PU!G1765</f>
        <v>6.7</v>
      </c>
      <c r="T98" s="2">
        <f>+PU!G1771</f>
        <v>12.63</v>
      </c>
      <c r="Y98">
        <v>-7150</v>
      </c>
      <c r="Z98" s="60">
        <f t="shared" si="63"/>
        <v>-5981833</v>
      </c>
      <c r="AA98" s="21">
        <f t="shared" si="64"/>
        <v>-48262.5</v>
      </c>
      <c r="AB98" s="21">
        <f t="shared" si="47"/>
        <v>-96525</v>
      </c>
      <c r="AC98" s="21">
        <f t="shared" si="48"/>
        <v>-80437.5</v>
      </c>
      <c r="AD98" s="21">
        <f t="shared" si="49"/>
        <v>-29600.999999999996</v>
      </c>
      <c r="AE98" s="21">
        <f t="shared" si="50"/>
        <v>-280887.75</v>
      </c>
      <c r="AF98" s="21">
        <f t="shared" si="51"/>
        <v>-1207527.75</v>
      </c>
      <c r="AG98" s="21">
        <f t="shared" si="52"/>
        <v>0</v>
      </c>
      <c r="AH98" s="21">
        <f t="shared" si="53"/>
        <v>0</v>
      </c>
      <c r="AI98" s="21">
        <f t="shared" si="54"/>
        <v>-496782</v>
      </c>
      <c r="AJ98" s="21">
        <f t="shared" si="55"/>
        <v>0</v>
      </c>
      <c r="AK98" s="21">
        <f t="shared" si="56"/>
        <v>-3603600</v>
      </c>
      <c r="AL98" s="21">
        <f t="shared" si="57"/>
        <v>0</v>
      </c>
      <c r="AM98" s="21">
        <f t="shared" si="58"/>
        <v>-47905</v>
      </c>
      <c r="AN98" s="21">
        <f t="shared" si="59"/>
        <v>-90304.5</v>
      </c>
      <c r="AO98" s="21">
        <f t="shared" si="60"/>
        <v>0</v>
      </c>
      <c r="AP98" s="21">
        <f t="shared" si="61"/>
        <v>0</v>
      </c>
      <c r="AQ98" s="21">
        <f t="shared" si="62"/>
        <v>0</v>
      </c>
    </row>
    <row r="99" spans="1:43" x14ac:dyDescent="0.25">
      <c r="A99" s="2" t="s">
        <v>448</v>
      </c>
      <c r="B99" t="s">
        <v>449</v>
      </c>
      <c r="D99">
        <f>+PU!E1783</f>
        <v>2.4</v>
      </c>
      <c r="E99" s="19">
        <f t="shared" si="71"/>
        <v>81479.02</v>
      </c>
      <c r="F99">
        <f>+D99*PU!F1783</f>
        <v>13003.199999999999</v>
      </c>
      <c r="G99" s="19">
        <f t="shared" si="72"/>
        <v>360</v>
      </c>
      <c r="H99" s="19">
        <f t="shared" si="72"/>
        <v>720</v>
      </c>
      <c r="I99" s="19">
        <f t="shared" si="72"/>
        <v>600</v>
      </c>
      <c r="J99" s="19">
        <f t="shared" si="72"/>
        <v>220.79999999999998</v>
      </c>
      <c r="K99" s="19">
        <f t="shared" si="72"/>
        <v>2095.1999999999998</v>
      </c>
      <c r="L99" s="19">
        <f t="shared" si="66"/>
        <v>9007.1999999999989</v>
      </c>
      <c r="O99" s="2">
        <f>+PU!G1784+1</f>
        <v>3706.58</v>
      </c>
      <c r="Q99" s="2">
        <f>+PU!G1787+PU!G1788</f>
        <v>61950</v>
      </c>
      <c r="S99" s="2">
        <f>+PU!G1789</f>
        <v>359.8</v>
      </c>
      <c r="U99" s="2">
        <f>+PU!G1790</f>
        <v>1900</v>
      </c>
      <c r="W99" s="2">
        <f>+PU!G1786</f>
        <v>559.44000000000005</v>
      </c>
      <c r="Y99">
        <v>-47.999740000000003</v>
      </c>
      <c r="Z99" s="60">
        <f t="shared" si="63"/>
        <v>-3910971.7754548001</v>
      </c>
      <c r="AA99" s="21">
        <f t="shared" si="64"/>
        <v>-17279.9064</v>
      </c>
      <c r="AB99" s="21">
        <f t="shared" si="47"/>
        <v>-34559.8128</v>
      </c>
      <c r="AC99" s="21">
        <f t="shared" si="48"/>
        <v>-28799.844000000001</v>
      </c>
      <c r="AD99" s="21">
        <f t="shared" si="49"/>
        <v>-10598.342591999999</v>
      </c>
      <c r="AE99" s="21">
        <f t="shared" si="50"/>
        <v>-100569.055248</v>
      </c>
      <c r="AF99" s="21">
        <f t="shared" si="51"/>
        <v>-432343.25812799996</v>
      </c>
      <c r="AG99" s="21">
        <f t="shared" si="52"/>
        <v>0</v>
      </c>
      <c r="AH99" s="21">
        <f t="shared" si="53"/>
        <v>0</v>
      </c>
      <c r="AI99" s="21">
        <f t="shared" si="54"/>
        <v>-177914.87628920001</v>
      </c>
      <c r="AJ99" s="21">
        <f t="shared" si="55"/>
        <v>0</v>
      </c>
      <c r="AK99" s="21">
        <f t="shared" si="56"/>
        <v>-2973583.8930000002</v>
      </c>
      <c r="AL99" s="21">
        <f t="shared" si="57"/>
        <v>0</v>
      </c>
      <c r="AM99" s="21">
        <f t="shared" si="58"/>
        <v>-17270.306452000001</v>
      </c>
      <c r="AN99" s="21">
        <f t="shared" si="59"/>
        <v>0</v>
      </c>
      <c r="AO99" s="21">
        <f t="shared" si="60"/>
        <v>-91199.506000000008</v>
      </c>
      <c r="AP99" s="21">
        <f t="shared" si="61"/>
        <v>0</v>
      </c>
      <c r="AQ99" s="21">
        <f t="shared" si="62"/>
        <v>-26852.974545600006</v>
      </c>
    </row>
    <row r="100" spans="1:43" s="3" customFormat="1" x14ac:dyDescent="0.25">
      <c r="A100" s="2" t="s">
        <v>450</v>
      </c>
      <c r="B100" t="s">
        <v>451</v>
      </c>
      <c r="C100"/>
      <c r="D100" s="24">
        <f>+PU!E1806</f>
        <v>1.2</v>
      </c>
      <c r="E100" s="19">
        <f t="shared" si="71"/>
        <v>9769.1899999999987</v>
      </c>
      <c r="F100" s="25">
        <f>+D100*PU!F1806</f>
        <v>6501.5999999999995</v>
      </c>
      <c r="G100" s="19">
        <f t="shared" si="72"/>
        <v>180</v>
      </c>
      <c r="H100" s="19">
        <f t="shared" si="72"/>
        <v>360</v>
      </c>
      <c r="I100" s="19">
        <f t="shared" si="72"/>
        <v>300</v>
      </c>
      <c r="J100" s="19">
        <f t="shared" si="72"/>
        <v>110.39999999999999</v>
      </c>
      <c r="K100" s="19">
        <f t="shared" si="72"/>
        <v>1047.5999999999999</v>
      </c>
      <c r="L100" s="19">
        <f t="shared" si="66"/>
        <v>4503.5999999999995</v>
      </c>
      <c r="O100" s="4">
        <f>+PU!G1807</f>
        <v>1852.79</v>
      </c>
      <c r="S100" s="4">
        <f>+PU!G1808+PU!G1809</f>
        <v>1414.8</v>
      </c>
      <c r="X100" s="6"/>
      <c r="Y100" s="3">
        <v>-108</v>
      </c>
      <c r="Z100" s="60">
        <f t="shared" si="63"/>
        <v>-1055072.5199999998</v>
      </c>
      <c r="AA100" s="21">
        <f t="shared" si="64"/>
        <v>-19440</v>
      </c>
      <c r="AB100" s="21">
        <f t="shared" si="47"/>
        <v>-38880</v>
      </c>
      <c r="AC100" s="21">
        <f t="shared" si="48"/>
        <v>-32400</v>
      </c>
      <c r="AD100" s="21">
        <f t="shared" si="49"/>
        <v>-11923.199999999999</v>
      </c>
      <c r="AE100" s="21">
        <f t="shared" si="50"/>
        <v>-113140.79999999999</v>
      </c>
      <c r="AF100" s="21">
        <f t="shared" si="51"/>
        <v>-486388.79999999993</v>
      </c>
      <c r="AG100" s="21">
        <f t="shared" si="52"/>
        <v>0</v>
      </c>
      <c r="AH100" s="21">
        <f t="shared" si="53"/>
        <v>0</v>
      </c>
      <c r="AI100" s="21">
        <f t="shared" si="54"/>
        <v>-200101.32</v>
      </c>
      <c r="AJ100" s="21">
        <f t="shared" si="55"/>
        <v>0</v>
      </c>
      <c r="AK100" s="21">
        <f t="shared" si="56"/>
        <v>0</v>
      </c>
      <c r="AL100" s="21">
        <f t="shared" si="57"/>
        <v>0</v>
      </c>
      <c r="AM100" s="21">
        <f t="shared" si="58"/>
        <v>-152798.39999999999</v>
      </c>
      <c r="AN100" s="21">
        <f t="shared" si="59"/>
        <v>0</v>
      </c>
      <c r="AO100" s="21">
        <f t="shared" si="60"/>
        <v>0</v>
      </c>
      <c r="AP100" s="21">
        <f t="shared" si="61"/>
        <v>0</v>
      </c>
      <c r="AQ100" s="21">
        <f t="shared" si="62"/>
        <v>0</v>
      </c>
    </row>
    <row r="101" spans="1:43" s="3" customFormat="1" x14ac:dyDescent="0.25">
      <c r="A101" s="2" t="s">
        <v>454</v>
      </c>
      <c r="B101" t="s">
        <v>455</v>
      </c>
      <c r="C101"/>
      <c r="D101" s="24">
        <f>+PU!E1825</f>
        <v>0.35</v>
      </c>
      <c r="E101" s="19">
        <f t="shared" si="71"/>
        <v>3251.41</v>
      </c>
      <c r="F101" s="25">
        <f>+D101*PU!F1825</f>
        <v>1896.3</v>
      </c>
      <c r="G101" s="19">
        <f t="shared" si="72"/>
        <v>52.5</v>
      </c>
      <c r="H101" s="19">
        <f t="shared" si="72"/>
        <v>105</v>
      </c>
      <c r="I101" s="19">
        <f t="shared" si="72"/>
        <v>87.5</v>
      </c>
      <c r="J101" s="19">
        <f t="shared" si="72"/>
        <v>32.199999999999996</v>
      </c>
      <c r="K101" s="19">
        <f t="shared" si="72"/>
        <v>305.54999999999995</v>
      </c>
      <c r="L101" s="19">
        <f t="shared" si="66"/>
        <v>1313.55</v>
      </c>
      <c r="O101" s="4">
        <f>+PU!G1826</f>
        <v>540.4</v>
      </c>
      <c r="Q101" s="4">
        <f>+PU!G1828</f>
        <v>750</v>
      </c>
      <c r="S101" s="4">
        <f>+PU!G1827</f>
        <v>64.709999999999994</v>
      </c>
      <c r="X101" s="6"/>
      <c r="Y101" s="3">
        <v>1200</v>
      </c>
      <c r="Z101" s="60">
        <f t="shared" si="63"/>
        <v>3901692</v>
      </c>
      <c r="AA101" s="21">
        <f t="shared" si="64"/>
        <v>63000</v>
      </c>
      <c r="AB101" s="21">
        <f t="shared" si="47"/>
        <v>126000</v>
      </c>
      <c r="AC101" s="21">
        <f t="shared" si="48"/>
        <v>105000</v>
      </c>
      <c r="AD101" s="21">
        <f t="shared" si="49"/>
        <v>38639.999999999993</v>
      </c>
      <c r="AE101" s="21">
        <f t="shared" si="50"/>
        <v>366659.99999999994</v>
      </c>
      <c r="AF101" s="21">
        <f t="shared" si="51"/>
        <v>1576260</v>
      </c>
      <c r="AG101" s="21">
        <f t="shared" si="52"/>
        <v>0</v>
      </c>
      <c r="AH101" s="21">
        <f t="shared" si="53"/>
        <v>0</v>
      </c>
      <c r="AI101" s="21">
        <f t="shared" si="54"/>
        <v>648480</v>
      </c>
      <c r="AJ101" s="21">
        <f t="shared" si="55"/>
        <v>0</v>
      </c>
      <c r="AK101" s="21">
        <f t="shared" si="56"/>
        <v>900000</v>
      </c>
      <c r="AL101" s="21">
        <f t="shared" si="57"/>
        <v>0</v>
      </c>
      <c r="AM101" s="21">
        <f t="shared" si="58"/>
        <v>77651.999999999985</v>
      </c>
      <c r="AN101" s="21">
        <f t="shared" si="59"/>
        <v>0</v>
      </c>
      <c r="AO101" s="21">
        <f t="shared" si="60"/>
        <v>0</v>
      </c>
      <c r="AP101" s="21">
        <f t="shared" si="61"/>
        <v>0</v>
      </c>
      <c r="AQ101" s="21">
        <f t="shared" si="62"/>
        <v>0</v>
      </c>
    </row>
    <row r="102" spans="1:43" s="3" customFormat="1" x14ac:dyDescent="0.25">
      <c r="A102" s="2" t="s">
        <v>456</v>
      </c>
      <c r="B102" t="s">
        <v>457</v>
      </c>
      <c r="C102" t="s">
        <v>1313</v>
      </c>
      <c r="D102" s="24">
        <f>+PU!E1844</f>
        <v>13.2</v>
      </c>
      <c r="E102" s="19">
        <f t="shared" si="37"/>
        <v>104636.26999999999</v>
      </c>
      <c r="F102" s="25">
        <f>+D102*PU!F1844</f>
        <v>84255.599999999991</v>
      </c>
      <c r="G102" s="19">
        <f t="shared" si="72"/>
        <v>1980</v>
      </c>
      <c r="H102" s="19">
        <f t="shared" si="72"/>
        <v>3960</v>
      </c>
      <c r="I102" s="19">
        <f t="shared" si="72"/>
        <v>3300</v>
      </c>
      <c r="J102" s="19">
        <f t="shared" si="72"/>
        <v>1214.3999999999999</v>
      </c>
      <c r="K102" s="19">
        <f t="shared" si="72"/>
        <v>11523.599999999999</v>
      </c>
      <c r="M102" s="19">
        <f>F102-(SUM(G102:K102))</f>
        <v>62277.599999999991</v>
      </c>
      <c r="O102" s="4">
        <f>+PU!G1845</f>
        <v>20380.669999999998</v>
      </c>
      <c r="X102" s="6"/>
      <c r="Z102" s="21">
        <f t="shared" si="63"/>
        <v>0</v>
      </c>
      <c r="AA102" s="21">
        <f t="shared" si="64"/>
        <v>0</v>
      </c>
      <c r="AB102" s="21">
        <f t="shared" si="47"/>
        <v>0</v>
      </c>
      <c r="AC102" s="21">
        <f t="shared" si="48"/>
        <v>0</v>
      </c>
      <c r="AD102" s="21">
        <f t="shared" si="49"/>
        <v>0</v>
      </c>
      <c r="AE102" s="21">
        <f t="shared" si="50"/>
        <v>0</v>
      </c>
      <c r="AF102" s="21">
        <f t="shared" si="51"/>
        <v>0</v>
      </c>
      <c r="AG102" s="21">
        <f t="shared" si="52"/>
        <v>0</v>
      </c>
      <c r="AH102" s="21">
        <f t="shared" si="53"/>
        <v>0</v>
      </c>
      <c r="AI102" s="21">
        <f t="shared" si="54"/>
        <v>0</v>
      </c>
      <c r="AJ102" s="21">
        <f t="shared" si="55"/>
        <v>0</v>
      </c>
      <c r="AK102" s="21">
        <f t="shared" si="56"/>
        <v>0</v>
      </c>
      <c r="AL102" s="21">
        <f t="shared" si="57"/>
        <v>0</v>
      </c>
      <c r="AM102" s="21">
        <f t="shared" si="58"/>
        <v>0</v>
      </c>
      <c r="AN102" s="21">
        <f t="shared" si="59"/>
        <v>0</v>
      </c>
      <c r="AO102" s="21">
        <f t="shared" si="60"/>
        <v>0</v>
      </c>
      <c r="AP102" s="21">
        <f t="shared" si="61"/>
        <v>0</v>
      </c>
      <c r="AQ102" s="21">
        <f t="shared" si="62"/>
        <v>0</v>
      </c>
    </row>
    <row r="103" spans="1:43" s="3" customFormat="1" x14ac:dyDescent="0.25">
      <c r="A103" s="2" t="s">
        <v>460</v>
      </c>
      <c r="B103" t="s">
        <v>461</v>
      </c>
      <c r="C103" t="s">
        <v>1313</v>
      </c>
      <c r="D103" s="24">
        <v>0</v>
      </c>
      <c r="E103" s="19">
        <f t="shared" si="37"/>
        <v>0</v>
      </c>
      <c r="F103" s="25">
        <v>0</v>
      </c>
      <c r="G103" s="19">
        <f t="shared" si="72"/>
        <v>0</v>
      </c>
      <c r="H103" s="19">
        <f t="shared" si="72"/>
        <v>0</v>
      </c>
      <c r="I103" s="19">
        <f t="shared" si="72"/>
        <v>0</v>
      </c>
      <c r="J103" s="19">
        <f t="shared" si="72"/>
        <v>0</v>
      </c>
      <c r="K103" s="19">
        <f t="shared" si="72"/>
        <v>0</v>
      </c>
      <c r="L103" s="19">
        <f t="shared" si="66"/>
        <v>0</v>
      </c>
      <c r="X103" s="6"/>
      <c r="Z103" s="21">
        <f t="shared" si="63"/>
        <v>0</v>
      </c>
      <c r="AA103" s="21">
        <f t="shared" si="64"/>
        <v>0</v>
      </c>
      <c r="AB103" s="21">
        <f t="shared" si="47"/>
        <v>0</v>
      </c>
      <c r="AC103" s="21">
        <f t="shared" si="48"/>
        <v>0</v>
      </c>
      <c r="AD103" s="21">
        <f t="shared" si="49"/>
        <v>0</v>
      </c>
      <c r="AE103" s="21">
        <f t="shared" si="50"/>
        <v>0</v>
      </c>
      <c r="AF103" s="21">
        <f t="shared" si="51"/>
        <v>0</v>
      </c>
      <c r="AG103" s="21">
        <f t="shared" si="52"/>
        <v>0</v>
      </c>
      <c r="AH103" s="21">
        <f t="shared" si="53"/>
        <v>0</v>
      </c>
      <c r="AI103" s="21">
        <f t="shared" si="54"/>
        <v>0</v>
      </c>
      <c r="AJ103" s="21">
        <f t="shared" si="55"/>
        <v>0</v>
      </c>
      <c r="AK103" s="21">
        <f t="shared" si="56"/>
        <v>0</v>
      </c>
      <c r="AL103" s="21">
        <f t="shared" si="57"/>
        <v>0</v>
      </c>
      <c r="AM103" s="21">
        <f t="shared" si="58"/>
        <v>0</v>
      </c>
      <c r="AN103" s="21">
        <f t="shared" si="59"/>
        <v>0</v>
      </c>
      <c r="AO103" s="21">
        <f t="shared" si="60"/>
        <v>0</v>
      </c>
      <c r="AP103" s="21">
        <f t="shared" si="61"/>
        <v>0</v>
      </c>
      <c r="AQ103" s="21">
        <f t="shared" si="62"/>
        <v>0</v>
      </c>
    </row>
    <row r="104" spans="1:43" s="3" customFormat="1" x14ac:dyDescent="0.25">
      <c r="A104" s="2" t="s">
        <v>462</v>
      </c>
      <c r="B104" t="s">
        <v>463</v>
      </c>
      <c r="C104" t="s">
        <v>1313</v>
      </c>
      <c r="D104" s="24">
        <v>0</v>
      </c>
      <c r="E104" s="19">
        <f t="shared" si="37"/>
        <v>1566.57</v>
      </c>
      <c r="F104" s="25">
        <v>0</v>
      </c>
      <c r="G104" s="19">
        <f t="shared" si="72"/>
        <v>0</v>
      </c>
      <c r="H104" s="19">
        <f t="shared" si="72"/>
        <v>0</v>
      </c>
      <c r="I104" s="19">
        <f t="shared" si="72"/>
        <v>0</v>
      </c>
      <c r="J104" s="19">
        <f t="shared" si="72"/>
        <v>0</v>
      </c>
      <c r="K104" s="19">
        <f t="shared" si="72"/>
        <v>0</v>
      </c>
      <c r="L104" s="19">
        <f t="shared" si="66"/>
        <v>0</v>
      </c>
      <c r="R104" s="4">
        <f>+PU!G1869</f>
        <v>1532</v>
      </c>
      <c r="T104" s="4">
        <f>+PU!G1874</f>
        <v>34.57</v>
      </c>
      <c r="X104" s="6"/>
      <c r="Z104" s="69">
        <f t="shared" si="63"/>
        <v>0</v>
      </c>
      <c r="AA104" s="21">
        <f t="shared" si="64"/>
        <v>0</v>
      </c>
      <c r="AB104" s="21">
        <f t="shared" si="47"/>
        <v>0</v>
      </c>
      <c r="AC104" s="21">
        <f t="shared" si="48"/>
        <v>0</v>
      </c>
      <c r="AD104" s="21">
        <f t="shared" si="49"/>
        <v>0</v>
      </c>
      <c r="AE104" s="21">
        <f t="shared" si="50"/>
        <v>0</v>
      </c>
      <c r="AF104" s="21">
        <f t="shared" si="51"/>
        <v>0</v>
      </c>
      <c r="AG104" s="21">
        <f t="shared" si="52"/>
        <v>0</v>
      </c>
      <c r="AH104" s="21">
        <f t="shared" si="53"/>
        <v>0</v>
      </c>
      <c r="AI104" s="21">
        <f t="shared" si="54"/>
        <v>0</v>
      </c>
      <c r="AJ104" s="21">
        <f t="shared" si="55"/>
        <v>0</v>
      </c>
      <c r="AK104" s="21">
        <f t="shared" si="56"/>
        <v>0</v>
      </c>
      <c r="AL104" s="21">
        <f t="shared" si="57"/>
        <v>0</v>
      </c>
      <c r="AM104" s="21">
        <f t="shared" si="58"/>
        <v>0</v>
      </c>
      <c r="AN104" s="21">
        <f t="shared" si="59"/>
        <v>0</v>
      </c>
      <c r="AO104" s="21">
        <f t="shared" si="60"/>
        <v>0</v>
      </c>
      <c r="AP104" s="21">
        <f t="shared" si="61"/>
        <v>0</v>
      </c>
      <c r="AQ104" s="21">
        <f t="shared" si="62"/>
        <v>0</v>
      </c>
    </row>
    <row r="105" spans="1:43" s="3" customFormat="1" x14ac:dyDescent="0.25">
      <c r="A105" s="2" t="s">
        <v>468</v>
      </c>
      <c r="B105" t="s">
        <v>469</v>
      </c>
      <c r="C105" t="s">
        <v>1313</v>
      </c>
      <c r="D105" s="24">
        <f>+PU!E1886</f>
        <v>7.4999999999999997E-2</v>
      </c>
      <c r="E105" s="19">
        <f t="shared" si="37"/>
        <v>660.80099999999993</v>
      </c>
      <c r="F105" s="25">
        <f>+D105*PU!F1886</f>
        <v>478.72499999999997</v>
      </c>
      <c r="G105" s="19">
        <f>SUM(G106:G107)</f>
        <v>33.9</v>
      </c>
      <c r="H105" s="19">
        <f t="shared" ref="H105:L105" si="73">SUM(H106:H107)</f>
        <v>67.8</v>
      </c>
      <c r="I105" s="19">
        <f t="shared" si="73"/>
        <v>56.5</v>
      </c>
      <c r="J105" s="19">
        <f t="shared" si="73"/>
        <v>20.791999999999998</v>
      </c>
      <c r="K105" s="19">
        <f t="shared" si="73"/>
        <v>197.29799999999997</v>
      </c>
      <c r="L105" s="19">
        <f t="shared" si="73"/>
        <v>7.5060000000000002</v>
      </c>
      <c r="M105" s="19">
        <f>F105-(SUM(G105:K105))</f>
        <v>102.435</v>
      </c>
      <c r="O105" s="4">
        <f>+PU!G1887+PU!G1891</f>
        <v>117.34</v>
      </c>
      <c r="Q105" s="4">
        <f>+PU!G1893</f>
        <v>4.7300000000000004</v>
      </c>
      <c r="R105" s="4">
        <f>+PU!G1894</f>
        <v>52.5</v>
      </c>
      <c r="X105" s="6"/>
      <c r="Z105" s="69">
        <f t="shared" si="63"/>
        <v>0</v>
      </c>
      <c r="AA105" s="21">
        <f t="shared" si="64"/>
        <v>0</v>
      </c>
      <c r="AB105" s="21">
        <f t="shared" si="47"/>
        <v>0</v>
      </c>
      <c r="AC105" s="21">
        <f t="shared" si="48"/>
        <v>0</v>
      </c>
      <c r="AD105" s="21">
        <f t="shared" si="49"/>
        <v>0</v>
      </c>
      <c r="AE105" s="21">
        <f t="shared" si="50"/>
        <v>0</v>
      </c>
      <c r="AF105" s="21">
        <f t="shared" si="51"/>
        <v>0</v>
      </c>
      <c r="AG105" s="21">
        <f t="shared" si="52"/>
        <v>0</v>
      </c>
      <c r="AH105" s="21">
        <f t="shared" si="53"/>
        <v>0</v>
      </c>
      <c r="AI105" s="21">
        <f t="shared" si="54"/>
        <v>0</v>
      </c>
      <c r="AJ105" s="21">
        <f t="shared" si="55"/>
        <v>0</v>
      </c>
      <c r="AK105" s="21">
        <f t="shared" si="56"/>
        <v>0</v>
      </c>
      <c r="AL105" s="21">
        <f t="shared" si="57"/>
        <v>0</v>
      </c>
      <c r="AM105" s="21">
        <f t="shared" si="58"/>
        <v>0</v>
      </c>
      <c r="AN105" s="21">
        <f t="shared" si="59"/>
        <v>0</v>
      </c>
      <c r="AO105" s="21">
        <f t="shared" si="60"/>
        <v>0</v>
      </c>
      <c r="AP105" s="21">
        <f t="shared" si="61"/>
        <v>0</v>
      </c>
      <c r="AQ105" s="21">
        <f t="shared" si="62"/>
        <v>0</v>
      </c>
    </row>
    <row r="106" spans="1:43" s="39" customFormat="1" x14ac:dyDescent="0.25">
      <c r="A106" s="43" t="s">
        <v>472</v>
      </c>
      <c r="B106" s="35" t="s">
        <v>473</v>
      </c>
      <c r="C106" t="s">
        <v>1313</v>
      </c>
      <c r="D106" s="24">
        <f>SUM(D107:D108)</f>
        <v>7.6999999999999999E-2</v>
      </c>
      <c r="E106" s="36">
        <f>SUM(G106:W106)</f>
        <v>2380.181</v>
      </c>
      <c r="F106" s="25">
        <f>SUM(F107:F108)</f>
        <v>489.56099999999998</v>
      </c>
      <c r="G106" s="37">
        <f>SUM(G109:G110)</f>
        <v>22.65</v>
      </c>
      <c r="H106" s="37">
        <f t="shared" ref="H106:K106" si="74">SUM(H109:H110)</f>
        <v>45.3</v>
      </c>
      <c r="I106" s="37">
        <f t="shared" si="74"/>
        <v>37.75</v>
      </c>
      <c r="J106" s="37">
        <f t="shared" si="74"/>
        <v>13.891999999999999</v>
      </c>
      <c r="K106" s="37">
        <f t="shared" si="74"/>
        <v>131.82299999999998</v>
      </c>
      <c r="L106" s="38">
        <f>SUM(L107:L108)</f>
        <v>7.5060000000000002</v>
      </c>
      <c r="M106" s="37">
        <f>SUM(M107:M108)</f>
        <v>353.84999999999997</v>
      </c>
      <c r="O106" s="40">
        <f>+PU!G1911+PU!G1915</f>
        <v>118.89</v>
      </c>
      <c r="Q106" s="40">
        <f>+PU!G1917</f>
        <v>9.4499999999999993</v>
      </c>
      <c r="R106" s="40">
        <f>+PU!G1918+PU!G1920</f>
        <v>1604.5</v>
      </c>
      <c r="T106" s="40">
        <f>+PU!G1926</f>
        <v>34.57</v>
      </c>
      <c r="X106" s="6"/>
      <c r="Z106" s="21">
        <f t="shared" si="63"/>
        <v>0</v>
      </c>
      <c r="AA106" s="21">
        <f t="shared" si="64"/>
        <v>0</v>
      </c>
      <c r="AB106" s="21">
        <f t="shared" si="47"/>
        <v>0</v>
      </c>
      <c r="AC106" s="21">
        <f t="shared" si="48"/>
        <v>0</v>
      </c>
      <c r="AD106" s="21">
        <f t="shared" si="49"/>
        <v>0</v>
      </c>
      <c r="AE106" s="21">
        <f t="shared" si="50"/>
        <v>0</v>
      </c>
      <c r="AF106" s="21">
        <f t="shared" si="51"/>
        <v>0</v>
      </c>
      <c r="AG106" s="21">
        <f t="shared" si="52"/>
        <v>0</v>
      </c>
      <c r="AH106" s="21">
        <f t="shared" si="53"/>
        <v>0</v>
      </c>
      <c r="AI106" s="21">
        <f t="shared" si="54"/>
        <v>0</v>
      </c>
      <c r="AJ106" s="21">
        <f t="shared" si="55"/>
        <v>0</v>
      </c>
      <c r="AK106" s="21">
        <f t="shared" si="56"/>
        <v>0</v>
      </c>
      <c r="AL106" s="21">
        <f t="shared" si="57"/>
        <v>0</v>
      </c>
      <c r="AM106" s="21">
        <f t="shared" si="58"/>
        <v>0</v>
      </c>
      <c r="AN106" s="21">
        <f t="shared" si="59"/>
        <v>0</v>
      </c>
      <c r="AO106" s="21">
        <f t="shared" si="60"/>
        <v>0</v>
      </c>
      <c r="AP106" s="21">
        <f t="shared" si="61"/>
        <v>0</v>
      </c>
      <c r="AQ106" s="21">
        <f t="shared" si="62"/>
        <v>0</v>
      </c>
    </row>
    <row r="107" spans="1:43" s="39" customFormat="1" x14ac:dyDescent="0.25">
      <c r="A107" s="43" t="s">
        <v>472</v>
      </c>
      <c r="B107" s="35" t="s">
        <v>473</v>
      </c>
      <c r="C107" t="s">
        <v>1313</v>
      </c>
      <c r="D107" s="24">
        <f>+PU!E1911</f>
        <v>7.4999999999999997E-2</v>
      </c>
      <c r="E107" s="37">
        <f t="shared" ref="E107:E108" si="75">SUM(G107:AA107)</f>
        <v>478.72499999999997</v>
      </c>
      <c r="F107" s="25">
        <f>+D107*PU!F1910</f>
        <v>478.72499999999997</v>
      </c>
      <c r="G107" s="37">
        <f t="shared" ref="G107:K108" si="76">$D107*G$3</f>
        <v>11.25</v>
      </c>
      <c r="H107" s="37">
        <f t="shared" si="76"/>
        <v>22.5</v>
      </c>
      <c r="I107" s="37">
        <f t="shared" si="76"/>
        <v>18.75</v>
      </c>
      <c r="J107" s="37">
        <f t="shared" si="76"/>
        <v>6.8999999999999995</v>
      </c>
      <c r="K107" s="37">
        <f t="shared" si="76"/>
        <v>65.474999999999994</v>
      </c>
      <c r="M107" s="37">
        <f>F107-(SUM(G107:K107))</f>
        <v>353.84999999999997</v>
      </c>
      <c r="X107" s="6"/>
      <c r="Z107" s="21">
        <f t="shared" si="63"/>
        <v>0</v>
      </c>
      <c r="AA107" s="21">
        <f t="shared" si="64"/>
        <v>0</v>
      </c>
      <c r="AB107" s="21">
        <f t="shared" si="47"/>
        <v>0</v>
      </c>
      <c r="AC107" s="21">
        <f t="shared" si="48"/>
        <v>0</v>
      </c>
      <c r="AD107" s="21">
        <f t="shared" si="49"/>
        <v>0</v>
      </c>
      <c r="AE107" s="21">
        <f t="shared" si="50"/>
        <v>0</v>
      </c>
      <c r="AF107" s="21">
        <f t="shared" si="51"/>
        <v>0</v>
      </c>
      <c r="AG107" s="21">
        <f t="shared" si="52"/>
        <v>0</v>
      </c>
      <c r="AH107" s="21">
        <f t="shared" si="53"/>
        <v>0</v>
      </c>
      <c r="AI107" s="21">
        <f t="shared" si="54"/>
        <v>0</v>
      </c>
      <c r="AJ107" s="21">
        <f t="shared" si="55"/>
        <v>0</v>
      </c>
      <c r="AK107" s="21">
        <f t="shared" si="56"/>
        <v>0</v>
      </c>
      <c r="AL107" s="21">
        <f t="shared" si="57"/>
        <v>0</v>
      </c>
      <c r="AM107" s="21">
        <f t="shared" si="58"/>
        <v>0</v>
      </c>
      <c r="AN107" s="21">
        <f t="shared" si="59"/>
        <v>0</v>
      </c>
      <c r="AO107" s="21">
        <f t="shared" si="60"/>
        <v>0</v>
      </c>
      <c r="AP107" s="21">
        <f t="shared" si="61"/>
        <v>0</v>
      </c>
      <c r="AQ107" s="21">
        <f t="shared" si="62"/>
        <v>0</v>
      </c>
    </row>
    <row r="108" spans="1:43" s="39" customFormat="1" x14ac:dyDescent="0.25">
      <c r="A108" s="43" t="s">
        <v>472</v>
      </c>
      <c r="B108" s="35" t="s">
        <v>473</v>
      </c>
      <c r="C108" t="s">
        <v>1313</v>
      </c>
      <c r="D108" s="24">
        <f>+PU!E1914</f>
        <v>2E-3</v>
      </c>
      <c r="E108" s="37">
        <f t="shared" si="75"/>
        <v>10.836</v>
      </c>
      <c r="F108" s="25">
        <f>+D108*PU!F1914</f>
        <v>10.836</v>
      </c>
      <c r="G108" s="37">
        <f t="shared" si="76"/>
        <v>0.3</v>
      </c>
      <c r="H108" s="37">
        <f t="shared" si="76"/>
        <v>0.6</v>
      </c>
      <c r="I108" s="37">
        <f t="shared" si="76"/>
        <v>0.5</v>
      </c>
      <c r="J108" s="37">
        <f t="shared" si="76"/>
        <v>0.184</v>
      </c>
      <c r="K108" s="37">
        <f t="shared" si="76"/>
        <v>1.746</v>
      </c>
      <c r="L108" s="37">
        <f>F108-(SUM(G108:K108))</f>
        <v>7.5060000000000002</v>
      </c>
      <c r="X108" s="6"/>
      <c r="Z108" s="21">
        <f t="shared" si="63"/>
        <v>0</v>
      </c>
      <c r="AA108" s="21">
        <f t="shared" si="64"/>
        <v>0</v>
      </c>
      <c r="AB108" s="21">
        <f t="shared" si="47"/>
        <v>0</v>
      </c>
      <c r="AC108" s="21">
        <f t="shared" si="48"/>
        <v>0</v>
      </c>
      <c r="AD108" s="21">
        <f t="shared" si="49"/>
        <v>0</v>
      </c>
      <c r="AE108" s="21">
        <f t="shared" si="50"/>
        <v>0</v>
      </c>
      <c r="AF108" s="21">
        <f t="shared" si="51"/>
        <v>0</v>
      </c>
      <c r="AG108" s="21">
        <f t="shared" si="52"/>
        <v>0</v>
      </c>
      <c r="AH108" s="21">
        <f t="shared" si="53"/>
        <v>0</v>
      </c>
      <c r="AI108" s="21">
        <f t="shared" si="54"/>
        <v>0</v>
      </c>
      <c r="AJ108" s="21">
        <f t="shared" si="55"/>
        <v>0</v>
      </c>
      <c r="AK108" s="21">
        <f t="shared" si="56"/>
        <v>0</v>
      </c>
      <c r="AL108" s="21">
        <f t="shared" si="57"/>
        <v>0</v>
      </c>
      <c r="AM108" s="21">
        <f t="shared" si="58"/>
        <v>0</v>
      </c>
      <c r="AN108" s="21">
        <f t="shared" si="59"/>
        <v>0</v>
      </c>
      <c r="AO108" s="21">
        <f t="shared" si="60"/>
        <v>0</v>
      </c>
      <c r="AP108" s="21">
        <f t="shared" si="61"/>
        <v>0</v>
      </c>
      <c r="AQ108" s="21">
        <f t="shared" si="62"/>
        <v>0</v>
      </c>
    </row>
    <row r="109" spans="1:43" s="39" customFormat="1" x14ac:dyDescent="0.25">
      <c r="A109" s="43" t="s">
        <v>474</v>
      </c>
      <c r="B109" s="35" t="s">
        <v>475</v>
      </c>
      <c r="C109" t="s">
        <v>1313</v>
      </c>
      <c r="D109" s="24">
        <f>SUM(D110:D111)</f>
        <v>7.5999999999999998E-2</v>
      </c>
      <c r="E109" s="37">
        <f t="shared" si="37"/>
        <v>658.71299999999997</v>
      </c>
      <c r="F109" s="25">
        <f>SUM(F110:F111)</f>
        <v>484.14299999999997</v>
      </c>
      <c r="G109" s="37">
        <f>SUM(G110:G111)</f>
        <v>11.4</v>
      </c>
      <c r="H109" s="37">
        <f t="shared" ref="H109:L109" si="77">SUM(H110:H111)</f>
        <v>22.8</v>
      </c>
      <c r="I109" s="37">
        <f t="shared" si="77"/>
        <v>19</v>
      </c>
      <c r="J109" s="37">
        <f t="shared" si="77"/>
        <v>6.9919999999999991</v>
      </c>
      <c r="K109" s="37">
        <f t="shared" si="77"/>
        <v>66.347999999999999</v>
      </c>
      <c r="L109" s="37">
        <f t="shared" si="77"/>
        <v>3.7530000000000001</v>
      </c>
      <c r="M109" s="37">
        <f>SUM(M110:M111)</f>
        <v>353.84999999999997</v>
      </c>
      <c r="O109" s="40">
        <f>+PU!G1939+PU!G1943</f>
        <v>117.34</v>
      </c>
      <c r="Q109" s="40">
        <f>+PU!G1945</f>
        <v>4.7300000000000004</v>
      </c>
      <c r="R109" s="40">
        <f>+PU!G1946</f>
        <v>52.5</v>
      </c>
      <c r="T109" s="40"/>
      <c r="X109" s="6"/>
      <c r="Z109" s="21">
        <f t="shared" si="63"/>
        <v>0</v>
      </c>
      <c r="AA109" s="21">
        <f t="shared" si="64"/>
        <v>0</v>
      </c>
      <c r="AB109" s="21">
        <f t="shared" si="47"/>
        <v>0</v>
      </c>
      <c r="AC109" s="21">
        <f t="shared" si="48"/>
        <v>0</v>
      </c>
      <c r="AD109" s="21">
        <f t="shared" si="49"/>
        <v>0</v>
      </c>
      <c r="AE109" s="21">
        <f t="shared" si="50"/>
        <v>0</v>
      </c>
      <c r="AF109" s="21">
        <f t="shared" si="51"/>
        <v>0</v>
      </c>
      <c r="AG109" s="21">
        <f t="shared" si="52"/>
        <v>0</v>
      </c>
      <c r="AH109" s="21">
        <f t="shared" si="53"/>
        <v>0</v>
      </c>
      <c r="AI109" s="21">
        <f t="shared" si="54"/>
        <v>0</v>
      </c>
      <c r="AJ109" s="21">
        <f t="shared" si="55"/>
        <v>0</v>
      </c>
      <c r="AK109" s="21">
        <f t="shared" si="56"/>
        <v>0</v>
      </c>
      <c r="AL109" s="21">
        <f t="shared" si="57"/>
        <v>0</v>
      </c>
      <c r="AM109" s="21">
        <f t="shared" si="58"/>
        <v>0</v>
      </c>
      <c r="AN109" s="21">
        <f t="shared" si="59"/>
        <v>0</v>
      </c>
      <c r="AO109" s="21">
        <f t="shared" si="60"/>
        <v>0</v>
      </c>
      <c r="AP109" s="21">
        <f t="shared" si="61"/>
        <v>0</v>
      </c>
      <c r="AQ109" s="21">
        <f t="shared" si="62"/>
        <v>0</v>
      </c>
    </row>
    <row r="110" spans="1:43" s="39" customFormat="1" x14ac:dyDescent="0.25">
      <c r="A110" s="43" t="s">
        <v>474</v>
      </c>
      <c r="B110" s="35" t="s">
        <v>475</v>
      </c>
      <c r="C110" t="s">
        <v>1313</v>
      </c>
      <c r="D110" s="24">
        <f>+PU!E1938</f>
        <v>7.4999999999999997E-2</v>
      </c>
      <c r="E110" s="37">
        <f t="shared" ref="E110:E111" si="78">SUM(G110:AA110)</f>
        <v>478.72499999999997</v>
      </c>
      <c r="F110" s="25">
        <f>+D110*PU!F1938</f>
        <v>478.72499999999997</v>
      </c>
      <c r="G110" s="37">
        <f t="shared" ref="G110:K113" si="79">$D110*G$3</f>
        <v>11.25</v>
      </c>
      <c r="H110" s="37">
        <f t="shared" si="79"/>
        <v>22.5</v>
      </c>
      <c r="I110" s="37">
        <f t="shared" si="79"/>
        <v>18.75</v>
      </c>
      <c r="J110" s="37">
        <f t="shared" si="79"/>
        <v>6.8999999999999995</v>
      </c>
      <c r="K110" s="37">
        <f t="shared" si="79"/>
        <v>65.474999999999994</v>
      </c>
      <c r="M110" s="37">
        <f>F110-(SUM(G110:K110))</f>
        <v>353.84999999999997</v>
      </c>
      <c r="O110" s="40"/>
      <c r="R110" s="40"/>
      <c r="T110" s="40"/>
      <c r="X110" s="6"/>
      <c r="Z110" s="21">
        <f t="shared" si="63"/>
        <v>0</v>
      </c>
      <c r="AA110" s="21">
        <f t="shared" si="64"/>
        <v>0</v>
      </c>
      <c r="AB110" s="21">
        <f t="shared" si="47"/>
        <v>0</v>
      </c>
      <c r="AC110" s="21">
        <f t="shared" si="48"/>
        <v>0</v>
      </c>
      <c r="AD110" s="21">
        <f t="shared" si="49"/>
        <v>0</v>
      </c>
      <c r="AE110" s="21">
        <f t="shared" si="50"/>
        <v>0</v>
      </c>
      <c r="AF110" s="21">
        <f t="shared" si="51"/>
        <v>0</v>
      </c>
      <c r="AG110" s="21">
        <f t="shared" si="52"/>
        <v>0</v>
      </c>
      <c r="AH110" s="21">
        <f t="shared" si="53"/>
        <v>0</v>
      </c>
      <c r="AI110" s="21">
        <f t="shared" si="54"/>
        <v>0</v>
      </c>
      <c r="AJ110" s="21">
        <f t="shared" si="55"/>
        <v>0</v>
      </c>
      <c r="AK110" s="21">
        <f t="shared" si="56"/>
        <v>0</v>
      </c>
      <c r="AL110" s="21">
        <f t="shared" si="57"/>
        <v>0</v>
      </c>
      <c r="AM110" s="21">
        <f t="shared" si="58"/>
        <v>0</v>
      </c>
      <c r="AN110" s="21">
        <f t="shared" si="59"/>
        <v>0</v>
      </c>
      <c r="AO110" s="21">
        <f t="shared" si="60"/>
        <v>0</v>
      </c>
      <c r="AP110" s="21">
        <f t="shared" si="61"/>
        <v>0</v>
      </c>
      <c r="AQ110" s="21">
        <f t="shared" si="62"/>
        <v>0</v>
      </c>
    </row>
    <row r="111" spans="1:43" s="39" customFormat="1" x14ac:dyDescent="0.25">
      <c r="A111" s="43" t="s">
        <v>474</v>
      </c>
      <c r="B111" s="35" t="s">
        <v>475</v>
      </c>
      <c r="C111" t="s">
        <v>1313</v>
      </c>
      <c r="D111" s="24">
        <f>+PU!E1942</f>
        <v>1E-3</v>
      </c>
      <c r="E111" s="37">
        <f t="shared" si="78"/>
        <v>5.4180000000000001</v>
      </c>
      <c r="F111" s="25">
        <f>+D111*PU!F1942</f>
        <v>5.4180000000000001</v>
      </c>
      <c r="G111" s="37">
        <f t="shared" si="79"/>
        <v>0.15</v>
      </c>
      <c r="H111" s="37">
        <f t="shared" si="79"/>
        <v>0.3</v>
      </c>
      <c r="I111" s="37">
        <f t="shared" si="79"/>
        <v>0.25</v>
      </c>
      <c r="J111" s="37">
        <f t="shared" si="79"/>
        <v>9.1999999999999998E-2</v>
      </c>
      <c r="K111" s="37">
        <f t="shared" si="79"/>
        <v>0.873</v>
      </c>
      <c r="L111" s="37">
        <f t="shared" ref="L111" si="80">F111-(SUM(G111:K111))</f>
        <v>3.7530000000000001</v>
      </c>
      <c r="O111" s="40"/>
      <c r="R111" s="40"/>
      <c r="T111" s="40"/>
      <c r="X111" s="6"/>
      <c r="Z111" s="21">
        <f t="shared" si="63"/>
        <v>0</v>
      </c>
      <c r="AA111" s="21">
        <f t="shared" si="64"/>
        <v>0</v>
      </c>
      <c r="AB111" s="21">
        <f t="shared" si="47"/>
        <v>0</v>
      </c>
      <c r="AC111" s="21">
        <f t="shared" si="48"/>
        <v>0</v>
      </c>
      <c r="AD111" s="21">
        <f t="shared" si="49"/>
        <v>0</v>
      </c>
      <c r="AE111" s="21">
        <f t="shared" si="50"/>
        <v>0</v>
      </c>
      <c r="AF111" s="21">
        <f t="shared" si="51"/>
        <v>0</v>
      </c>
      <c r="AG111" s="21">
        <f t="shared" si="52"/>
        <v>0</v>
      </c>
      <c r="AH111" s="21">
        <f t="shared" si="53"/>
        <v>0</v>
      </c>
      <c r="AI111" s="21">
        <f t="shared" si="54"/>
        <v>0</v>
      </c>
      <c r="AJ111" s="21">
        <f t="shared" si="55"/>
        <v>0</v>
      </c>
      <c r="AK111" s="21">
        <f t="shared" si="56"/>
        <v>0</v>
      </c>
      <c r="AL111" s="21">
        <f t="shared" si="57"/>
        <v>0</v>
      </c>
      <c r="AM111" s="21">
        <f t="shared" si="58"/>
        <v>0</v>
      </c>
      <c r="AN111" s="21">
        <f t="shared" si="59"/>
        <v>0</v>
      </c>
      <c r="AO111" s="21">
        <f t="shared" si="60"/>
        <v>0</v>
      </c>
      <c r="AP111" s="21">
        <f t="shared" si="61"/>
        <v>0</v>
      </c>
      <c r="AQ111" s="21">
        <f t="shared" si="62"/>
        <v>0</v>
      </c>
    </row>
    <row r="112" spans="1:43" s="3" customFormat="1" x14ac:dyDescent="0.25">
      <c r="A112" s="2" t="s">
        <v>476</v>
      </c>
      <c r="B112" t="s">
        <v>477</v>
      </c>
      <c r="C112" t="s">
        <v>1313</v>
      </c>
      <c r="D112" s="24">
        <f>+PU!E1962</f>
        <v>0.06</v>
      </c>
      <c r="E112" s="19">
        <f t="shared" si="37"/>
        <v>2792.69</v>
      </c>
      <c r="F112" s="25">
        <f>+D112*PU!F1962</f>
        <v>382.97999999999996</v>
      </c>
      <c r="G112" s="19">
        <f t="shared" si="79"/>
        <v>9</v>
      </c>
      <c r="H112" s="19">
        <f t="shared" si="79"/>
        <v>18</v>
      </c>
      <c r="I112" s="19">
        <f t="shared" si="79"/>
        <v>15</v>
      </c>
      <c r="J112" s="19">
        <f t="shared" si="79"/>
        <v>5.52</v>
      </c>
      <c r="K112" s="19">
        <f t="shared" si="79"/>
        <v>52.379999999999995</v>
      </c>
      <c r="M112" s="19">
        <f>F112-(SUM(G112:K112))</f>
        <v>283.08</v>
      </c>
      <c r="O112" s="4">
        <f>+PU!G1963</f>
        <v>92.64</v>
      </c>
      <c r="R112" s="4">
        <f>+PU!G1964+PU!G1965+PU!G1966</f>
        <v>2282.5</v>
      </c>
      <c r="T112" s="4">
        <f>+PU!G1972</f>
        <v>34.57</v>
      </c>
      <c r="X112" s="6"/>
      <c r="Z112" s="21">
        <f t="shared" si="63"/>
        <v>0</v>
      </c>
      <c r="AA112" s="21">
        <f t="shared" si="64"/>
        <v>0</v>
      </c>
      <c r="AB112" s="21">
        <f t="shared" si="47"/>
        <v>0</v>
      </c>
      <c r="AC112" s="21">
        <f t="shared" si="48"/>
        <v>0</v>
      </c>
      <c r="AD112" s="21">
        <f t="shared" si="49"/>
        <v>0</v>
      </c>
      <c r="AE112" s="21">
        <f t="shared" si="50"/>
        <v>0</v>
      </c>
      <c r="AF112" s="21">
        <f t="shared" si="51"/>
        <v>0</v>
      </c>
      <c r="AG112" s="21">
        <f t="shared" si="52"/>
        <v>0</v>
      </c>
      <c r="AH112" s="21">
        <f t="shared" si="53"/>
        <v>0</v>
      </c>
      <c r="AI112" s="21">
        <f t="shared" si="54"/>
        <v>0</v>
      </c>
      <c r="AJ112" s="21">
        <f t="shared" si="55"/>
        <v>0</v>
      </c>
      <c r="AK112" s="21">
        <f t="shared" si="56"/>
        <v>0</v>
      </c>
      <c r="AL112" s="21">
        <f t="shared" si="57"/>
        <v>0</v>
      </c>
      <c r="AM112" s="21">
        <f t="shared" si="58"/>
        <v>0</v>
      </c>
      <c r="AN112" s="21">
        <f t="shared" si="59"/>
        <v>0</v>
      </c>
      <c r="AO112" s="21">
        <f t="shared" si="60"/>
        <v>0</v>
      </c>
      <c r="AP112" s="21">
        <f t="shared" si="61"/>
        <v>0</v>
      </c>
      <c r="AQ112" s="21">
        <f t="shared" si="62"/>
        <v>0</v>
      </c>
    </row>
    <row r="113" spans="1:43" s="3" customFormat="1" x14ac:dyDescent="0.25">
      <c r="A113" s="2" t="s">
        <v>482</v>
      </c>
      <c r="B113" t="s">
        <v>483</v>
      </c>
      <c r="C113" t="s">
        <v>1313</v>
      </c>
      <c r="D113" s="24">
        <f>+PU!E1984</f>
        <v>0.12</v>
      </c>
      <c r="E113" s="19">
        <f t="shared" si="37"/>
        <v>3380.31</v>
      </c>
      <c r="F113" s="25">
        <f>+D113*PU!F1984</f>
        <v>765.95999999999992</v>
      </c>
      <c r="G113" s="19">
        <f t="shared" si="79"/>
        <v>18</v>
      </c>
      <c r="H113" s="19">
        <f t="shared" si="79"/>
        <v>36</v>
      </c>
      <c r="I113" s="19">
        <f t="shared" si="79"/>
        <v>30</v>
      </c>
      <c r="J113" s="19">
        <f t="shared" si="79"/>
        <v>11.04</v>
      </c>
      <c r="K113" s="19">
        <f t="shared" si="79"/>
        <v>104.75999999999999</v>
      </c>
      <c r="M113" s="19">
        <f>F113-(SUM(G113:K113))</f>
        <v>566.16</v>
      </c>
      <c r="O113" s="4">
        <f>+PU!G1985</f>
        <v>185.28</v>
      </c>
      <c r="R113" s="4">
        <f>+PU!G1986+PU!G1988</f>
        <v>2394.5</v>
      </c>
      <c r="T113" s="4">
        <f>+PU!G1994</f>
        <v>34.57</v>
      </c>
      <c r="X113" s="6"/>
      <c r="Z113" s="21">
        <f t="shared" si="63"/>
        <v>0</v>
      </c>
      <c r="AA113" s="21">
        <f t="shared" si="64"/>
        <v>0</v>
      </c>
      <c r="AB113" s="21">
        <f t="shared" si="47"/>
        <v>0</v>
      </c>
      <c r="AC113" s="21">
        <f t="shared" si="48"/>
        <v>0</v>
      </c>
      <c r="AD113" s="21">
        <f t="shared" si="49"/>
        <v>0</v>
      </c>
      <c r="AE113" s="21">
        <f t="shared" si="50"/>
        <v>0</v>
      </c>
      <c r="AF113" s="21">
        <f t="shared" si="51"/>
        <v>0</v>
      </c>
      <c r="AG113" s="21">
        <f t="shared" si="52"/>
        <v>0</v>
      </c>
      <c r="AH113" s="21">
        <f t="shared" si="53"/>
        <v>0</v>
      </c>
      <c r="AI113" s="21">
        <f t="shared" si="54"/>
        <v>0</v>
      </c>
      <c r="AJ113" s="21">
        <f t="shared" si="55"/>
        <v>0</v>
      </c>
      <c r="AK113" s="21">
        <f t="shared" si="56"/>
        <v>0</v>
      </c>
      <c r="AL113" s="21">
        <f t="shared" si="57"/>
        <v>0</v>
      </c>
      <c r="AM113" s="21">
        <f t="shared" si="58"/>
        <v>0</v>
      </c>
      <c r="AN113" s="21">
        <f t="shared" si="59"/>
        <v>0</v>
      </c>
      <c r="AO113" s="21">
        <f t="shared" si="60"/>
        <v>0</v>
      </c>
      <c r="AP113" s="21">
        <f t="shared" si="61"/>
        <v>0</v>
      </c>
      <c r="AQ113" s="21">
        <f t="shared" si="62"/>
        <v>0</v>
      </c>
    </row>
    <row r="114" spans="1:43" s="39" customFormat="1" x14ac:dyDescent="0.25">
      <c r="A114" s="33" t="s">
        <v>488</v>
      </c>
      <c r="B114" s="35" t="s">
        <v>489</v>
      </c>
      <c r="C114" s="35"/>
      <c r="D114" s="24">
        <f>+PU!E2006</f>
        <v>0.04</v>
      </c>
      <c r="E114" s="37">
        <f>SUM(G114:W114)</f>
        <v>2220.5105399999998</v>
      </c>
      <c r="F114" s="25">
        <f>SUM(F115:F116)</f>
        <v>929.98799999999994</v>
      </c>
      <c r="G114" s="25">
        <f t="shared" ref="G114:L114" si="81">SUM(G115:G116)</f>
        <v>21.9</v>
      </c>
      <c r="H114" s="25">
        <f t="shared" si="81"/>
        <v>43.8</v>
      </c>
      <c r="I114" s="25">
        <f t="shared" si="81"/>
        <v>36.5</v>
      </c>
      <c r="J114" s="25">
        <f t="shared" si="81"/>
        <v>13.431999999999999</v>
      </c>
      <c r="K114" s="25">
        <f t="shared" si="81"/>
        <v>127.45799999999998</v>
      </c>
      <c r="L114" s="25">
        <f t="shared" si="81"/>
        <v>7.5060000000000002</v>
      </c>
      <c r="M114" s="25">
        <f>SUM(M115:M116)</f>
        <v>679.39199999999994</v>
      </c>
      <c r="O114" s="40">
        <f>+'PU con cambio '!P414+'PU con cambio '!P416</f>
        <v>225.42253999999997</v>
      </c>
      <c r="Q114" s="40">
        <f>+'PU con cambio '!P417</f>
        <v>9.6</v>
      </c>
      <c r="R114" s="40">
        <f>+'PU con cambio '!P418+'PU con cambio '!P419</f>
        <v>1020.5</v>
      </c>
      <c r="T114" s="40">
        <f>+'PU con cambio '!P420</f>
        <v>35</v>
      </c>
      <c r="X114" s="6"/>
      <c r="Y114" s="64">
        <v>-2487.9235086585081</v>
      </c>
      <c r="Z114" s="60">
        <f t="shared" si="63"/>
        <v>-5524460.3736899989</v>
      </c>
      <c r="AA114" s="21">
        <f t="shared" si="64"/>
        <v>-54485.524839621321</v>
      </c>
      <c r="AB114" s="21">
        <f t="shared" si="47"/>
        <v>-108971.04967924264</v>
      </c>
      <c r="AC114" s="21">
        <f t="shared" si="48"/>
        <v>-90809.208066035542</v>
      </c>
      <c r="AD114" s="21">
        <f t="shared" si="49"/>
        <v>-33417.788568301075</v>
      </c>
      <c r="AE114" s="21">
        <f t="shared" si="50"/>
        <v>-317105.75456659606</v>
      </c>
      <c r="AF114" s="21">
        <f t="shared" si="51"/>
        <v>-18674.353855990761</v>
      </c>
      <c r="AG114" s="21">
        <f t="shared" si="52"/>
        <v>-1690275.328394521</v>
      </c>
      <c r="AH114" s="21">
        <f t="shared" si="53"/>
        <v>0</v>
      </c>
      <c r="AI114" s="21">
        <f t="shared" si="54"/>
        <v>-560834.03664751281</v>
      </c>
      <c r="AJ114" s="21">
        <f t="shared" si="55"/>
        <v>0</v>
      </c>
      <c r="AK114" s="21">
        <f t="shared" si="56"/>
        <v>-23884.065683121677</v>
      </c>
      <c r="AL114" s="21">
        <f t="shared" si="57"/>
        <v>-2538925.9405860077</v>
      </c>
      <c r="AM114" s="21">
        <f t="shared" si="58"/>
        <v>0</v>
      </c>
      <c r="AN114" s="21">
        <f t="shared" si="59"/>
        <v>-87077.322803047791</v>
      </c>
      <c r="AO114" s="21">
        <f t="shared" si="60"/>
        <v>0</v>
      </c>
      <c r="AP114" s="21">
        <f t="shared" si="61"/>
        <v>0</v>
      </c>
      <c r="AQ114" s="21">
        <f t="shared" si="62"/>
        <v>0</v>
      </c>
    </row>
    <row r="115" spans="1:43" s="39" customFormat="1" x14ac:dyDescent="0.25">
      <c r="A115" s="43" t="s">
        <v>488</v>
      </c>
      <c r="B115" s="35" t="s">
        <v>489</v>
      </c>
      <c r="C115" s="35"/>
      <c r="D115" s="57">
        <f>+'PU con cambio '!N413</f>
        <v>0.14399999999999999</v>
      </c>
      <c r="E115" s="37">
        <f t="shared" ref="E115:E116" si="82">SUM(G115:AA115)</f>
        <v>919.15199999999993</v>
      </c>
      <c r="F115" s="25">
        <f>+D115*'PU con cambio '!O413</f>
        <v>919.15199999999993</v>
      </c>
      <c r="G115" s="37">
        <f t="shared" ref="G115:K117" si="83">$D115*G$3</f>
        <v>21.599999999999998</v>
      </c>
      <c r="H115" s="37">
        <f t="shared" si="83"/>
        <v>43.199999999999996</v>
      </c>
      <c r="I115" s="37">
        <f t="shared" si="83"/>
        <v>36</v>
      </c>
      <c r="J115" s="37">
        <f t="shared" si="83"/>
        <v>13.247999999999999</v>
      </c>
      <c r="K115" s="37">
        <f t="shared" si="83"/>
        <v>125.71199999999999</v>
      </c>
      <c r="M115" s="37">
        <f>F115-(SUM(G115:K115))</f>
        <v>679.39199999999994</v>
      </c>
      <c r="X115" s="6"/>
      <c r="Z115" s="21">
        <f t="shared" si="63"/>
        <v>0</v>
      </c>
      <c r="AA115" s="21">
        <f t="shared" si="64"/>
        <v>0</v>
      </c>
      <c r="AB115" s="21">
        <f t="shared" si="47"/>
        <v>0</v>
      </c>
      <c r="AC115" s="21">
        <f t="shared" si="48"/>
        <v>0</v>
      </c>
      <c r="AD115" s="21">
        <f t="shared" si="49"/>
        <v>0</v>
      </c>
      <c r="AE115" s="21">
        <f t="shared" si="50"/>
        <v>0</v>
      </c>
      <c r="AF115" s="21">
        <f t="shared" si="51"/>
        <v>0</v>
      </c>
      <c r="AG115" s="21">
        <f t="shared" si="52"/>
        <v>0</v>
      </c>
      <c r="AH115" s="21">
        <f t="shared" si="53"/>
        <v>0</v>
      </c>
      <c r="AI115" s="21">
        <f t="shared" si="54"/>
        <v>0</v>
      </c>
      <c r="AJ115" s="21">
        <f t="shared" si="55"/>
        <v>0</v>
      </c>
      <c r="AK115" s="21">
        <f t="shared" si="56"/>
        <v>0</v>
      </c>
      <c r="AL115" s="21">
        <f t="shared" si="57"/>
        <v>0</v>
      </c>
      <c r="AM115" s="21">
        <f t="shared" si="58"/>
        <v>0</v>
      </c>
      <c r="AN115" s="21">
        <f t="shared" si="59"/>
        <v>0</v>
      </c>
      <c r="AO115" s="21">
        <f t="shared" si="60"/>
        <v>0</v>
      </c>
      <c r="AP115" s="21">
        <f t="shared" si="61"/>
        <v>0</v>
      </c>
      <c r="AQ115" s="21">
        <f t="shared" si="62"/>
        <v>0</v>
      </c>
    </row>
    <row r="116" spans="1:43" s="39" customFormat="1" x14ac:dyDescent="0.25">
      <c r="A116" s="43" t="s">
        <v>488</v>
      </c>
      <c r="B116" s="35" t="s">
        <v>489</v>
      </c>
      <c r="C116" s="35"/>
      <c r="D116" s="24">
        <f>+'PU con cambio '!N415</f>
        <v>2E-3</v>
      </c>
      <c r="E116" s="37">
        <f t="shared" si="82"/>
        <v>10.836</v>
      </c>
      <c r="F116" s="25">
        <f>+D116*'PU con cambio '!O415</f>
        <v>10.836</v>
      </c>
      <c r="G116" s="37">
        <f t="shared" si="83"/>
        <v>0.3</v>
      </c>
      <c r="H116" s="37">
        <f t="shared" si="83"/>
        <v>0.6</v>
      </c>
      <c r="I116" s="37">
        <f t="shared" si="83"/>
        <v>0.5</v>
      </c>
      <c r="J116" s="37">
        <f t="shared" si="83"/>
        <v>0.184</v>
      </c>
      <c r="K116" s="37">
        <f t="shared" si="83"/>
        <v>1.746</v>
      </c>
      <c r="L116" s="37">
        <f t="shared" ref="L116" si="84">F116-(SUM(G116:K116))</f>
        <v>7.5060000000000002</v>
      </c>
      <c r="X116" s="6"/>
      <c r="Z116" s="21">
        <f t="shared" si="63"/>
        <v>0</v>
      </c>
      <c r="AA116" s="21">
        <f t="shared" si="64"/>
        <v>0</v>
      </c>
      <c r="AB116" s="21">
        <f t="shared" si="47"/>
        <v>0</v>
      </c>
      <c r="AC116" s="21">
        <f t="shared" si="48"/>
        <v>0</v>
      </c>
      <c r="AD116" s="21">
        <f t="shared" si="49"/>
        <v>0</v>
      </c>
      <c r="AE116" s="21">
        <f t="shared" si="50"/>
        <v>0</v>
      </c>
      <c r="AF116" s="21">
        <f t="shared" si="51"/>
        <v>0</v>
      </c>
      <c r="AG116" s="21">
        <f t="shared" si="52"/>
        <v>0</v>
      </c>
      <c r="AH116" s="21">
        <f t="shared" si="53"/>
        <v>0</v>
      </c>
      <c r="AI116" s="21">
        <f t="shared" si="54"/>
        <v>0</v>
      </c>
      <c r="AJ116" s="21">
        <f t="shared" si="55"/>
        <v>0</v>
      </c>
      <c r="AK116" s="21">
        <f t="shared" si="56"/>
        <v>0</v>
      </c>
      <c r="AL116" s="21">
        <f t="shared" si="57"/>
        <v>0</v>
      </c>
      <c r="AM116" s="21">
        <f t="shared" si="58"/>
        <v>0</v>
      </c>
      <c r="AN116" s="21">
        <f t="shared" si="59"/>
        <v>0</v>
      </c>
      <c r="AO116" s="21">
        <f t="shared" si="60"/>
        <v>0</v>
      </c>
      <c r="AP116" s="21">
        <f t="shared" si="61"/>
        <v>0</v>
      </c>
      <c r="AQ116" s="21">
        <f t="shared" si="62"/>
        <v>0</v>
      </c>
    </row>
    <row r="117" spans="1:43" s="3" customFormat="1" x14ac:dyDescent="0.25">
      <c r="A117" s="33" t="s">
        <v>494</v>
      </c>
      <c r="B117" t="s">
        <v>232</v>
      </c>
      <c r="C117"/>
      <c r="D117" s="57">
        <f>+'PU con cambio '!N436</f>
        <v>0.45</v>
      </c>
      <c r="E117" s="19">
        <f>SUM(G117:W117)</f>
        <v>4936.2955000000002</v>
      </c>
      <c r="F117" s="25">
        <f>+D117*'PU con cambio '!O436</f>
        <v>2438.1</v>
      </c>
      <c r="G117" s="19">
        <f t="shared" si="83"/>
        <v>67.5</v>
      </c>
      <c r="H117" s="19">
        <f t="shared" si="83"/>
        <v>135</v>
      </c>
      <c r="I117" s="19">
        <f t="shared" si="83"/>
        <v>112.5</v>
      </c>
      <c r="J117" s="19">
        <f t="shared" si="83"/>
        <v>41.4</v>
      </c>
      <c r="K117" s="19">
        <f t="shared" si="83"/>
        <v>392.85</v>
      </c>
      <c r="L117" s="19">
        <f t="shared" si="66"/>
        <v>1688.85</v>
      </c>
      <c r="O117" s="4">
        <f>+'PU con cambio '!P437</f>
        <v>694.79550000000006</v>
      </c>
      <c r="Q117" s="4">
        <v>0</v>
      </c>
      <c r="R117" s="4">
        <f>+'PU con cambio '!P438</f>
        <v>1754.4</v>
      </c>
      <c r="T117" s="4">
        <f>+'PU con cambio '!P444</f>
        <v>49</v>
      </c>
      <c r="X117" s="6"/>
      <c r="Y117" s="3">
        <v>-129.63679999999999</v>
      </c>
      <c r="Z117" s="60">
        <f t="shared" si="63"/>
        <v>-639925.55247439991</v>
      </c>
      <c r="AA117" s="21">
        <f t="shared" si="64"/>
        <v>-8750.4840000000004</v>
      </c>
      <c r="AB117" s="21">
        <f t="shared" si="47"/>
        <v>-17500.968000000001</v>
      </c>
      <c r="AC117" s="21">
        <f t="shared" si="48"/>
        <v>-14584.14</v>
      </c>
      <c r="AD117" s="21">
        <f t="shared" si="49"/>
        <v>-5366.9635199999993</v>
      </c>
      <c r="AE117" s="21">
        <f t="shared" si="50"/>
        <v>-50927.816879999998</v>
      </c>
      <c r="AF117" s="21">
        <f t="shared" si="51"/>
        <v>-218937.10967999997</v>
      </c>
      <c r="AG117" s="21">
        <f t="shared" si="52"/>
        <v>0</v>
      </c>
      <c r="AH117" s="21">
        <f t="shared" si="53"/>
        <v>0</v>
      </c>
      <c r="AI117" s="21">
        <f t="shared" si="54"/>
        <v>-90071.065274400011</v>
      </c>
      <c r="AJ117" s="21">
        <f t="shared" si="55"/>
        <v>0</v>
      </c>
      <c r="AK117" s="21">
        <f t="shared" si="56"/>
        <v>0</v>
      </c>
      <c r="AL117" s="21">
        <f t="shared" si="57"/>
        <v>-227434.80192</v>
      </c>
      <c r="AM117" s="21">
        <f t="shared" si="58"/>
        <v>0</v>
      </c>
      <c r="AN117" s="21">
        <f t="shared" si="59"/>
        <v>-6352.2031999999999</v>
      </c>
      <c r="AO117" s="21">
        <f t="shared" si="60"/>
        <v>0</v>
      </c>
      <c r="AP117" s="21">
        <f t="shared" si="61"/>
        <v>0</v>
      </c>
      <c r="AQ117" s="21">
        <f t="shared" si="62"/>
        <v>0</v>
      </c>
    </row>
    <row r="118" spans="1:43" s="39" customFormat="1" x14ac:dyDescent="0.25">
      <c r="A118" s="43" t="s">
        <v>495</v>
      </c>
      <c r="B118" s="35" t="s">
        <v>496</v>
      </c>
      <c r="C118" s="35"/>
      <c r="D118" s="24">
        <f>+PU!E2054</f>
        <v>5.5E-2</v>
      </c>
      <c r="E118" s="37">
        <f t="shared" si="37"/>
        <v>1718.4309999999998</v>
      </c>
      <c r="F118" s="25">
        <f>SUM(F119:F120)</f>
        <v>361.90100000000001</v>
      </c>
      <c r="G118" s="25">
        <f t="shared" ref="G118:M118" si="85">SUM(G119:G120)</f>
        <v>8.5500000000000007</v>
      </c>
      <c r="H118" s="25">
        <f t="shared" si="85"/>
        <v>17.100000000000001</v>
      </c>
      <c r="I118" s="25">
        <f t="shared" si="85"/>
        <v>14.25</v>
      </c>
      <c r="J118" s="25">
        <f t="shared" si="85"/>
        <v>5.2439999999999998</v>
      </c>
      <c r="K118" s="25">
        <f t="shared" si="85"/>
        <v>49.761000000000003</v>
      </c>
      <c r="L118" s="25">
        <f>SUM(L119:L120)</f>
        <v>7.5060000000000002</v>
      </c>
      <c r="M118" s="25">
        <f t="shared" si="85"/>
        <v>259.49</v>
      </c>
      <c r="O118" s="40">
        <f>+PU!G2059+PU!G2055</f>
        <v>88.01</v>
      </c>
      <c r="Q118" s="40">
        <f>+PU!G2061</f>
        <v>9.4499999999999993</v>
      </c>
      <c r="R118" s="40">
        <f>+PU!G2064+PU!G2062</f>
        <v>1224.5</v>
      </c>
      <c r="T118" s="40">
        <f>+PU!G2070</f>
        <v>34.57</v>
      </c>
      <c r="X118" s="6"/>
      <c r="Z118" s="21">
        <f t="shared" si="63"/>
        <v>0</v>
      </c>
      <c r="AA118" s="21">
        <f t="shared" si="64"/>
        <v>0</v>
      </c>
      <c r="AB118" s="21">
        <f t="shared" si="47"/>
        <v>0</v>
      </c>
      <c r="AC118" s="21">
        <f t="shared" si="48"/>
        <v>0</v>
      </c>
      <c r="AD118" s="21">
        <f t="shared" si="49"/>
        <v>0</v>
      </c>
      <c r="AE118" s="21">
        <f t="shared" si="50"/>
        <v>0</v>
      </c>
      <c r="AF118" s="21">
        <f t="shared" si="51"/>
        <v>0</v>
      </c>
      <c r="AG118" s="21">
        <f t="shared" si="52"/>
        <v>0</v>
      </c>
      <c r="AH118" s="21">
        <f t="shared" si="53"/>
        <v>0</v>
      </c>
      <c r="AI118" s="21">
        <f t="shared" si="54"/>
        <v>0</v>
      </c>
      <c r="AJ118" s="21">
        <f t="shared" si="55"/>
        <v>0</v>
      </c>
      <c r="AK118" s="21">
        <f t="shared" si="56"/>
        <v>0</v>
      </c>
      <c r="AL118" s="21">
        <f t="shared" si="57"/>
        <v>0</v>
      </c>
      <c r="AM118" s="21">
        <f t="shared" si="58"/>
        <v>0</v>
      </c>
      <c r="AN118" s="21">
        <f t="shared" si="59"/>
        <v>0</v>
      </c>
      <c r="AO118" s="21">
        <f t="shared" si="60"/>
        <v>0</v>
      </c>
      <c r="AP118" s="21">
        <f t="shared" si="61"/>
        <v>0</v>
      </c>
      <c r="AQ118" s="21">
        <f t="shared" si="62"/>
        <v>0</v>
      </c>
    </row>
    <row r="119" spans="1:43" s="39" customFormat="1" x14ac:dyDescent="0.25">
      <c r="A119" s="43" t="s">
        <v>495</v>
      </c>
      <c r="B119" s="35" t="s">
        <v>496</v>
      </c>
      <c r="C119" s="35"/>
      <c r="D119" s="24">
        <f>+PU!E2054</f>
        <v>5.5E-2</v>
      </c>
      <c r="E119" s="37">
        <f t="shared" ref="E119:E120" si="86">SUM(G119:AA119)</f>
        <v>351.065</v>
      </c>
      <c r="F119" s="25">
        <f>+D119*PU!F2054</f>
        <v>351.065</v>
      </c>
      <c r="G119" s="37">
        <f t="shared" ref="G119:K121" si="87">$D119*G$3</f>
        <v>8.25</v>
      </c>
      <c r="H119" s="37">
        <f t="shared" si="87"/>
        <v>16.5</v>
      </c>
      <c r="I119" s="37">
        <f t="shared" si="87"/>
        <v>13.75</v>
      </c>
      <c r="J119" s="37">
        <f t="shared" si="87"/>
        <v>5.0599999999999996</v>
      </c>
      <c r="K119" s="37">
        <f t="shared" si="87"/>
        <v>48.015000000000001</v>
      </c>
      <c r="M119" s="37">
        <f t="shared" ref="M119" si="88">F119-(SUM(G119:K119))</f>
        <v>259.49</v>
      </c>
      <c r="X119" s="6"/>
      <c r="Z119" s="21">
        <f t="shared" si="63"/>
        <v>0</v>
      </c>
      <c r="AA119" s="21">
        <f t="shared" si="64"/>
        <v>0</v>
      </c>
      <c r="AB119" s="21">
        <f t="shared" si="47"/>
        <v>0</v>
      </c>
      <c r="AC119" s="21">
        <f t="shared" si="48"/>
        <v>0</v>
      </c>
      <c r="AD119" s="21">
        <f t="shared" si="49"/>
        <v>0</v>
      </c>
      <c r="AE119" s="21">
        <f t="shared" si="50"/>
        <v>0</v>
      </c>
      <c r="AF119" s="21">
        <f t="shared" si="51"/>
        <v>0</v>
      </c>
      <c r="AG119" s="21">
        <f t="shared" si="52"/>
        <v>0</v>
      </c>
      <c r="AH119" s="21">
        <f t="shared" si="53"/>
        <v>0</v>
      </c>
      <c r="AI119" s="21">
        <f t="shared" si="54"/>
        <v>0</v>
      </c>
      <c r="AJ119" s="21">
        <f t="shared" si="55"/>
        <v>0</v>
      </c>
      <c r="AK119" s="21">
        <f t="shared" si="56"/>
        <v>0</v>
      </c>
      <c r="AL119" s="21">
        <f t="shared" si="57"/>
        <v>0</v>
      </c>
      <c r="AM119" s="21">
        <f t="shared" si="58"/>
        <v>0</v>
      </c>
      <c r="AN119" s="21">
        <f t="shared" si="59"/>
        <v>0</v>
      </c>
      <c r="AO119" s="21">
        <f t="shared" si="60"/>
        <v>0</v>
      </c>
      <c r="AP119" s="21">
        <f t="shared" si="61"/>
        <v>0</v>
      </c>
      <c r="AQ119" s="21">
        <f t="shared" si="62"/>
        <v>0</v>
      </c>
    </row>
    <row r="120" spans="1:43" s="39" customFormat="1" x14ac:dyDescent="0.25">
      <c r="A120" s="43" t="s">
        <v>495</v>
      </c>
      <c r="B120" s="35" t="s">
        <v>496</v>
      </c>
      <c r="C120" s="35"/>
      <c r="D120" s="24">
        <f>+PU!E2058</f>
        <v>2E-3</v>
      </c>
      <c r="E120" s="37">
        <f t="shared" si="86"/>
        <v>10.836</v>
      </c>
      <c r="F120" s="25">
        <f>+D120*PU!F2058</f>
        <v>10.836</v>
      </c>
      <c r="G120" s="37">
        <f t="shared" si="87"/>
        <v>0.3</v>
      </c>
      <c r="H120" s="37">
        <f t="shared" si="87"/>
        <v>0.6</v>
      </c>
      <c r="I120" s="37">
        <f t="shared" si="87"/>
        <v>0.5</v>
      </c>
      <c r="J120" s="37">
        <f t="shared" si="87"/>
        <v>0.184</v>
      </c>
      <c r="K120" s="37">
        <f t="shared" si="87"/>
        <v>1.746</v>
      </c>
      <c r="L120" s="37">
        <f>F120-(SUM(G120:K120))</f>
        <v>7.5060000000000002</v>
      </c>
      <c r="X120" s="6"/>
      <c r="Z120" s="21">
        <f t="shared" si="63"/>
        <v>0</v>
      </c>
      <c r="AA120" s="21">
        <f t="shared" si="64"/>
        <v>0</v>
      </c>
      <c r="AB120" s="21">
        <f t="shared" si="47"/>
        <v>0</v>
      </c>
      <c r="AC120" s="21">
        <f t="shared" si="48"/>
        <v>0</v>
      </c>
      <c r="AD120" s="21">
        <f t="shared" si="49"/>
        <v>0</v>
      </c>
      <c r="AE120" s="21">
        <f t="shared" si="50"/>
        <v>0</v>
      </c>
      <c r="AF120" s="21">
        <f t="shared" si="51"/>
        <v>0</v>
      </c>
      <c r="AG120" s="21">
        <f t="shared" si="52"/>
        <v>0</v>
      </c>
      <c r="AH120" s="21">
        <f t="shared" si="53"/>
        <v>0</v>
      </c>
      <c r="AI120" s="21">
        <f t="shared" si="54"/>
        <v>0</v>
      </c>
      <c r="AJ120" s="21">
        <f t="shared" si="55"/>
        <v>0</v>
      </c>
      <c r="AK120" s="21">
        <f t="shared" si="56"/>
        <v>0</v>
      </c>
      <c r="AL120" s="21">
        <f t="shared" si="57"/>
        <v>0</v>
      </c>
      <c r="AM120" s="21">
        <f t="shared" si="58"/>
        <v>0</v>
      </c>
      <c r="AN120" s="21">
        <f t="shared" si="59"/>
        <v>0</v>
      </c>
      <c r="AO120" s="21">
        <f t="shared" si="60"/>
        <v>0</v>
      </c>
      <c r="AP120" s="21">
        <f t="shared" si="61"/>
        <v>0</v>
      </c>
      <c r="AQ120" s="21">
        <f t="shared" si="62"/>
        <v>0</v>
      </c>
    </row>
    <row r="121" spans="1:43" s="3" customFormat="1" x14ac:dyDescent="0.25">
      <c r="A121" s="2" t="s">
        <v>501</v>
      </c>
      <c r="B121" t="s">
        <v>502</v>
      </c>
      <c r="C121" t="s">
        <v>1313</v>
      </c>
      <c r="D121" s="24">
        <v>0</v>
      </c>
      <c r="E121" s="19">
        <f t="shared" si="37"/>
        <v>1566.57</v>
      </c>
      <c r="F121" s="25">
        <v>0</v>
      </c>
      <c r="G121" s="19">
        <f t="shared" si="87"/>
        <v>0</v>
      </c>
      <c r="H121" s="19">
        <f t="shared" si="87"/>
        <v>0</v>
      </c>
      <c r="I121" s="19">
        <f t="shared" si="87"/>
        <v>0</v>
      </c>
      <c r="J121" s="19">
        <f t="shared" si="87"/>
        <v>0</v>
      </c>
      <c r="K121" s="19">
        <f t="shared" si="87"/>
        <v>0</v>
      </c>
      <c r="L121" s="19">
        <f t="shared" si="66"/>
        <v>0</v>
      </c>
      <c r="R121" s="4">
        <f>+PU!G2081</f>
        <v>1532</v>
      </c>
      <c r="T121" s="4">
        <f>+PU!G2086</f>
        <v>34.57</v>
      </c>
      <c r="X121" s="6"/>
      <c r="Z121" s="21">
        <f t="shared" si="63"/>
        <v>0</v>
      </c>
      <c r="AA121" s="21">
        <f t="shared" si="64"/>
        <v>0</v>
      </c>
      <c r="AB121" s="21">
        <f t="shared" si="47"/>
        <v>0</v>
      </c>
      <c r="AC121" s="21">
        <f t="shared" si="48"/>
        <v>0</v>
      </c>
      <c r="AD121" s="21">
        <f t="shared" si="49"/>
        <v>0</v>
      </c>
      <c r="AE121" s="21">
        <f t="shared" si="50"/>
        <v>0</v>
      </c>
      <c r="AF121" s="21">
        <f t="shared" si="51"/>
        <v>0</v>
      </c>
      <c r="AG121" s="21">
        <f t="shared" si="52"/>
        <v>0</v>
      </c>
      <c r="AH121" s="21">
        <f t="shared" si="53"/>
        <v>0</v>
      </c>
      <c r="AI121" s="21">
        <f t="shared" si="54"/>
        <v>0</v>
      </c>
      <c r="AJ121" s="21">
        <f t="shared" si="55"/>
        <v>0</v>
      </c>
      <c r="AK121" s="21">
        <f t="shared" si="56"/>
        <v>0</v>
      </c>
      <c r="AL121" s="21">
        <f t="shared" si="57"/>
        <v>0</v>
      </c>
      <c r="AM121" s="21">
        <f t="shared" si="58"/>
        <v>0</v>
      </c>
      <c r="AN121" s="21">
        <f t="shared" si="59"/>
        <v>0</v>
      </c>
      <c r="AO121" s="21">
        <f t="shared" si="60"/>
        <v>0</v>
      </c>
      <c r="AP121" s="21">
        <f t="shared" si="61"/>
        <v>0</v>
      </c>
      <c r="AQ121" s="21">
        <f t="shared" si="62"/>
        <v>0</v>
      </c>
    </row>
    <row r="122" spans="1:43" s="39" customFormat="1" x14ac:dyDescent="0.25">
      <c r="A122" s="33" t="s">
        <v>503</v>
      </c>
      <c r="B122" s="35" t="s">
        <v>475</v>
      </c>
      <c r="C122" t="s">
        <v>1313</v>
      </c>
      <c r="D122" s="24">
        <f>SUM(D123:D124)</f>
        <v>0.41009090909090912</v>
      </c>
      <c r="E122" s="37">
        <f t="shared" si="37"/>
        <v>22480146.068664704</v>
      </c>
      <c r="F122" s="25">
        <f>SUM(F123:F124)</f>
        <v>2616.6452727272731</v>
      </c>
      <c r="G122" s="37">
        <f>SUM(G123:G124)</f>
        <v>61.513636363636365</v>
      </c>
      <c r="H122" s="37">
        <f t="shared" ref="H122:L122" si="89">SUM(H123:H124)</f>
        <v>123.02727272727273</v>
      </c>
      <c r="I122" s="37">
        <f t="shared" si="89"/>
        <v>102.52272727272728</v>
      </c>
      <c r="J122" s="37">
        <f t="shared" si="89"/>
        <v>37.728363636363639</v>
      </c>
      <c r="K122" s="37">
        <f t="shared" si="89"/>
        <v>358.00936363636367</v>
      </c>
      <c r="L122" s="37">
        <f t="shared" si="89"/>
        <v>3.7530000000000001</v>
      </c>
      <c r="M122" s="37">
        <f>SUM(M123:M124)</f>
        <v>1930.0909090909092</v>
      </c>
      <c r="O122" s="40">
        <f>+'PU con cambio '!P456+'PU con cambio '!P458</f>
        <v>633.17626272727273</v>
      </c>
      <c r="Q122" s="40">
        <f>+'PU con cambio '!P459</f>
        <v>4.8</v>
      </c>
      <c r="R122" s="40">
        <f>+'PU con cambio '!P460</f>
        <v>52.5</v>
      </c>
      <c r="X122" s="6"/>
      <c r="Y122" s="39">
        <v>6670.4072699363578</v>
      </c>
      <c r="Z122" s="60">
        <f t="shared" si="63"/>
        <v>22059847.532659091</v>
      </c>
      <c r="AA122" s="21">
        <f t="shared" si="64"/>
        <v>410321.00720022153</v>
      </c>
      <c r="AB122" s="21">
        <f t="shared" si="47"/>
        <v>820642.01440044306</v>
      </c>
      <c r="AC122" s="21">
        <f t="shared" si="48"/>
        <v>683868.34533370251</v>
      </c>
      <c r="AD122" s="21">
        <f t="shared" si="49"/>
        <v>251663.55108280253</v>
      </c>
      <c r="AE122" s="21">
        <f t="shared" si="50"/>
        <v>2388068.2619052893</v>
      </c>
      <c r="AF122" s="21">
        <f t="shared" si="51"/>
        <v>25034.038484071152</v>
      </c>
      <c r="AG122" s="21">
        <f t="shared" si="52"/>
        <v>12874492.431638075</v>
      </c>
      <c r="AH122" s="21">
        <f t="shared" si="53"/>
        <v>0</v>
      </c>
      <c r="AI122" s="21">
        <f t="shared" si="54"/>
        <v>4223543.5460471334</v>
      </c>
      <c r="AJ122" s="21">
        <f t="shared" si="55"/>
        <v>0</v>
      </c>
      <c r="AK122" s="21">
        <f t="shared" si="56"/>
        <v>32017.954895694515</v>
      </c>
      <c r="AL122" s="21">
        <f t="shared" si="57"/>
        <v>350196.38167165878</v>
      </c>
      <c r="AM122" s="21">
        <f t="shared" si="58"/>
        <v>0</v>
      </c>
      <c r="AN122" s="21">
        <f t="shared" si="59"/>
        <v>0</v>
      </c>
      <c r="AO122" s="21">
        <f t="shared" si="60"/>
        <v>0</v>
      </c>
      <c r="AP122" s="21">
        <f t="shared" si="61"/>
        <v>0</v>
      </c>
      <c r="AQ122" s="21">
        <f t="shared" si="62"/>
        <v>0</v>
      </c>
    </row>
    <row r="123" spans="1:43" s="39" customFormat="1" x14ac:dyDescent="0.25">
      <c r="A123" s="43" t="s">
        <v>503</v>
      </c>
      <c r="B123" s="35" t="s">
        <v>475</v>
      </c>
      <c r="C123" s="35"/>
      <c r="D123" s="57">
        <f>+'PU con cambio '!N455</f>
        <v>0.40909090909090912</v>
      </c>
      <c r="E123" s="37">
        <f t="shared" ref="E123:E124" si="90">SUM(G123:AA123)</f>
        <v>2611.227272727273</v>
      </c>
      <c r="F123" s="25">
        <f>+D123*'PU con cambio '!O455</f>
        <v>2611.227272727273</v>
      </c>
      <c r="G123" s="37">
        <f t="shared" ref="G123:K125" si="91">$D123*G$3</f>
        <v>61.363636363636367</v>
      </c>
      <c r="H123" s="37">
        <f t="shared" si="91"/>
        <v>122.72727272727273</v>
      </c>
      <c r="I123" s="37">
        <f t="shared" si="91"/>
        <v>102.27272727272728</v>
      </c>
      <c r="J123" s="37">
        <f t="shared" si="91"/>
        <v>37.63636363636364</v>
      </c>
      <c r="K123" s="37">
        <f t="shared" si="91"/>
        <v>357.13636363636368</v>
      </c>
      <c r="M123" s="37">
        <f>F123-(SUM(G123:K123))</f>
        <v>1930.0909090909092</v>
      </c>
      <c r="X123" s="6"/>
      <c r="Z123" s="21">
        <f t="shared" si="63"/>
        <v>0</v>
      </c>
      <c r="AA123" s="21">
        <f t="shared" si="64"/>
        <v>0</v>
      </c>
      <c r="AB123" s="21">
        <f t="shared" si="47"/>
        <v>0</v>
      </c>
      <c r="AC123" s="21">
        <f t="shared" si="48"/>
        <v>0</v>
      </c>
      <c r="AD123" s="21">
        <f t="shared" si="49"/>
        <v>0</v>
      </c>
      <c r="AE123" s="21">
        <f t="shared" si="50"/>
        <v>0</v>
      </c>
      <c r="AF123" s="21">
        <f t="shared" si="51"/>
        <v>0</v>
      </c>
      <c r="AG123" s="21">
        <f t="shared" si="52"/>
        <v>0</v>
      </c>
      <c r="AH123" s="21">
        <f t="shared" si="53"/>
        <v>0</v>
      </c>
      <c r="AI123" s="21">
        <f t="shared" si="54"/>
        <v>0</v>
      </c>
      <c r="AJ123" s="21">
        <f t="shared" si="55"/>
        <v>0</v>
      </c>
      <c r="AK123" s="21">
        <f t="shared" si="56"/>
        <v>0</v>
      </c>
      <c r="AL123" s="21">
        <f t="shared" si="57"/>
        <v>0</v>
      </c>
      <c r="AM123" s="21">
        <f t="shared" si="58"/>
        <v>0</v>
      </c>
      <c r="AN123" s="21">
        <f t="shared" si="59"/>
        <v>0</v>
      </c>
      <c r="AO123" s="21">
        <f t="shared" si="60"/>
        <v>0</v>
      </c>
      <c r="AP123" s="21">
        <f t="shared" si="61"/>
        <v>0</v>
      </c>
      <c r="AQ123" s="21">
        <f t="shared" si="62"/>
        <v>0</v>
      </c>
    </row>
    <row r="124" spans="1:43" s="39" customFormat="1" x14ac:dyDescent="0.25">
      <c r="A124" s="43" t="s">
        <v>503</v>
      </c>
      <c r="B124" s="35" t="s">
        <v>475</v>
      </c>
      <c r="C124" s="35"/>
      <c r="D124" s="24">
        <f>+'PU con cambio '!N457</f>
        <v>1E-3</v>
      </c>
      <c r="E124" s="37">
        <f t="shared" si="90"/>
        <v>5.4180000000000001</v>
      </c>
      <c r="F124" s="25">
        <f>+D124*'PU con cambio '!O457</f>
        <v>5.4180000000000001</v>
      </c>
      <c r="G124" s="37">
        <f t="shared" si="91"/>
        <v>0.15</v>
      </c>
      <c r="H124" s="37">
        <f t="shared" si="91"/>
        <v>0.3</v>
      </c>
      <c r="I124" s="37">
        <f t="shared" si="91"/>
        <v>0.25</v>
      </c>
      <c r="J124" s="37">
        <f t="shared" si="91"/>
        <v>9.1999999999999998E-2</v>
      </c>
      <c r="K124" s="37">
        <f t="shared" si="91"/>
        <v>0.873</v>
      </c>
      <c r="L124" s="37">
        <f t="shared" ref="L124" si="92">F124-(SUM(G124:K124))</f>
        <v>3.7530000000000001</v>
      </c>
      <c r="X124" s="6"/>
      <c r="Z124" s="21">
        <f t="shared" si="63"/>
        <v>0</v>
      </c>
      <c r="AA124" s="21">
        <f t="shared" si="64"/>
        <v>0</v>
      </c>
      <c r="AB124" s="21">
        <f t="shared" si="47"/>
        <v>0</v>
      </c>
      <c r="AC124" s="21">
        <f t="shared" si="48"/>
        <v>0</v>
      </c>
      <c r="AD124" s="21">
        <f t="shared" si="49"/>
        <v>0</v>
      </c>
      <c r="AE124" s="21">
        <f t="shared" si="50"/>
        <v>0</v>
      </c>
      <c r="AF124" s="21">
        <f t="shared" si="51"/>
        <v>0</v>
      </c>
      <c r="AG124" s="21">
        <f t="shared" si="52"/>
        <v>0</v>
      </c>
      <c r="AH124" s="21">
        <f t="shared" si="53"/>
        <v>0</v>
      </c>
      <c r="AI124" s="21">
        <f t="shared" si="54"/>
        <v>0</v>
      </c>
      <c r="AJ124" s="21">
        <f t="shared" si="55"/>
        <v>0</v>
      </c>
      <c r="AK124" s="21">
        <f t="shared" si="56"/>
        <v>0</v>
      </c>
      <c r="AL124" s="21">
        <f t="shared" si="57"/>
        <v>0</v>
      </c>
      <c r="AM124" s="21">
        <f t="shared" si="58"/>
        <v>0</v>
      </c>
      <c r="AN124" s="21">
        <f t="shared" si="59"/>
        <v>0</v>
      </c>
      <c r="AO124" s="21">
        <f t="shared" si="60"/>
        <v>0</v>
      </c>
      <c r="AP124" s="21">
        <f t="shared" si="61"/>
        <v>0</v>
      </c>
      <c r="AQ124" s="21">
        <f t="shared" si="62"/>
        <v>0</v>
      </c>
    </row>
    <row r="125" spans="1:43" s="3" customFormat="1" x14ac:dyDescent="0.25">
      <c r="A125" s="2" t="s">
        <v>504</v>
      </c>
      <c r="B125" t="s">
        <v>502</v>
      </c>
      <c r="C125" t="s">
        <v>1313</v>
      </c>
      <c r="D125" s="24">
        <v>0</v>
      </c>
      <c r="E125" s="19">
        <f t="shared" si="37"/>
        <v>1566.57</v>
      </c>
      <c r="F125" s="25">
        <v>0</v>
      </c>
      <c r="G125" s="19">
        <f t="shared" si="91"/>
        <v>0</v>
      </c>
      <c r="H125" s="19">
        <f t="shared" si="91"/>
        <v>0</v>
      </c>
      <c r="I125" s="19">
        <f t="shared" si="91"/>
        <v>0</v>
      </c>
      <c r="J125" s="19">
        <f t="shared" si="91"/>
        <v>0</v>
      </c>
      <c r="K125" s="19">
        <f t="shared" si="91"/>
        <v>0</v>
      </c>
      <c r="L125" s="19">
        <f t="shared" si="66"/>
        <v>0</v>
      </c>
      <c r="R125" s="4">
        <f>+PU!G2121</f>
        <v>1532</v>
      </c>
      <c r="T125" s="4">
        <f>+PU!G2126</f>
        <v>34.57</v>
      </c>
      <c r="X125" s="6"/>
      <c r="Z125" s="21">
        <f t="shared" si="63"/>
        <v>0</v>
      </c>
      <c r="AA125" s="21">
        <f t="shared" si="64"/>
        <v>0</v>
      </c>
      <c r="AB125" s="21">
        <f t="shared" si="47"/>
        <v>0</v>
      </c>
      <c r="AC125" s="21">
        <f t="shared" si="48"/>
        <v>0</v>
      </c>
      <c r="AD125" s="21">
        <f t="shared" si="49"/>
        <v>0</v>
      </c>
      <c r="AE125" s="21">
        <f t="shared" si="50"/>
        <v>0</v>
      </c>
      <c r="AF125" s="21">
        <f t="shared" si="51"/>
        <v>0</v>
      </c>
      <c r="AG125" s="21">
        <f t="shared" si="52"/>
        <v>0</v>
      </c>
      <c r="AH125" s="21">
        <f t="shared" si="53"/>
        <v>0</v>
      </c>
      <c r="AI125" s="21">
        <f t="shared" si="54"/>
        <v>0</v>
      </c>
      <c r="AJ125" s="21">
        <f t="shared" si="55"/>
        <v>0</v>
      </c>
      <c r="AK125" s="21">
        <f t="shared" si="56"/>
        <v>0</v>
      </c>
      <c r="AL125" s="21">
        <f t="shared" si="57"/>
        <v>0</v>
      </c>
      <c r="AM125" s="21">
        <f t="shared" si="58"/>
        <v>0</v>
      </c>
      <c r="AN125" s="21">
        <f t="shared" si="59"/>
        <v>0</v>
      </c>
      <c r="AO125" s="21">
        <f t="shared" si="60"/>
        <v>0</v>
      </c>
      <c r="AP125" s="21">
        <f t="shared" si="61"/>
        <v>0</v>
      </c>
      <c r="AQ125" s="21">
        <f t="shared" si="62"/>
        <v>0</v>
      </c>
    </row>
    <row r="126" spans="1:43" s="39" customFormat="1" x14ac:dyDescent="0.25">
      <c r="A126" s="33" t="s">
        <v>505</v>
      </c>
      <c r="B126" s="35" t="s">
        <v>506</v>
      </c>
      <c r="C126" t="s">
        <v>1313</v>
      </c>
      <c r="D126" s="24">
        <f>SUM(D127:D128)</f>
        <v>0.47782119205298013</v>
      </c>
      <c r="E126" s="37">
        <f t="shared" ref="E126:E207" si="93">SUM(G126:AA126)</f>
        <v>2565707.7514510835</v>
      </c>
      <c r="F126" s="25">
        <f>SUM(F127:F128)</f>
        <v>3048.9676688741724</v>
      </c>
      <c r="G126" s="37">
        <f>SUM(G127:G128)</f>
        <v>71.673178807947025</v>
      </c>
      <c r="H126" s="37">
        <f t="shared" ref="H126:L126" si="94">SUM(H127:H128)</f>
        <v>143.34635761589405</v>
      </c>
      <c r="I126" s="37">
        <f t="shared" si="94"/>
        <v>119.45529801324503</v>
      </c>
      <c r="J126" s="37">
        <f t="shared" si="94"/>
        <v>43.959549668874168</v>
      </c>
      <c r="K126" s="37">
        <f t="shared" si="94"/>
        <v>417.13790066225164</v>
      </c>
      <c r="L126" s="37">
        <f t="shared" si="94"/>
        <v>3.7530000000000001</v>
      </c>
      <c r="M126" s="37">
        <f>SUM(M127:M128)</f>
        <v>2249.6423841059604</v>
      </c>
      <c r="O126" s="40">
        <f>+'PU con cambio '!P476+'PU con cambio '!P478</f>
        <v>737.75114231788075</v>
      </c>
      <c r="Q126" s="40">
        <f>+'PU con cambio '!P479</f>
        <v>4.8</v>
      </c>
      <c r="R126" s="40">
        <f>+'PU con cambio '!P480</f>
        <v>52.5</v>
      </c>
      <c r="X126" s="6"/>
      <c r="Y126" s="39">
        <v>654.08863887708753</v>
      </c>
      <c r="Z126" s="60">
        <f t="shared" si="63"/>
        <v>2514329.0320305303</v>
      </c>
      <c r="AA126" s="21">
        <f t="shared" si="64"/>
        <v>46880.611970484184</v>
      </c>
      <c r="AB126" s="21">
        <f t="shared" si="47"/>
        <v>93761.223940968368</v>
      </c>
      <c r="AC126" s="21">
        <f t="shared" si="48"/>
        <v>78134.353284140292</v>
      </c>
      <c r="AD126" s="21">
        <f t="shared" si="49"/>
        <v>28753.442008563627</v>
      </c>
      <c r="AE126" s="21">
        <f t="shared" si="50"/>
        <v>272845.16166821792</v>
      </c>
      <c r="AF126" s="21">
        <f t="shared" si="51"/>
        <v>2454.7946617057096</v>
      </c>
      <c r="AG126" s="21">
        <f t="shared" si="52"/>
        <v>1471465.5249800738</v>
      </c>
      <c r="AH126" s="21">
        <f t="shared" si="53"/>
        <v>0</v>
      </c>
      <c r="AI126" s="21">
        <f t="shared" si="54"/>
        <v>482554.64050871914</v>
      </c>
      <c r="AJ126" s="21">
        <f t="shared" si="55"/>
        <v>0</v>
      </c>
      <c r="AK126" s="21">
        <f t="shared" si="56"/>
        <v>3139.6254666100199</v>
      </c>
      <c r="AL126" s="21">
        <f t="shared" si="57"/>
        <v>34339.653541047097</v>
      </c>
      <c r="AM126" s="21">
        <f t="shared" si="58"/>
        <v>0</v>
      </c>
      <c r="AN126" s="21">
        <f t="shared" si="59"/>
        <v>0</v>
      </c>
      <c r="AO126" s="21">
        <f t="shared" si="60"/>
        <v>0</v>
      </c>
      <c r="AP126" s="21">
        <f t="shared" si="61"/>
        <v>0</v>
      </c>
      <c r="AQ126" s="21">
        <f t="shared" si="62"/>
        <v>0</v>
      </c>
    </row>
    <row r="127" spans="1:43" s="39" customFormat="1" ht="15" customHeight="1" x14ac:dyDescent="0.25">
      <c r="A127" s="43" t="s">
        <v>505</v>
      </c>
      <c r="B127" s="35" t="s">
        <v>506</v>
      </c>
      <c r="C127" t="s">
        <v>1313</v>
      </c>
      <c r="D127" s="57">
        <f>+'PU con cambio '!N475</f>
        <v>0.47682119205298013</v>
      </c>
      <c r="E127" s="37">
        <f t="shared" ref="E127:E128" si="95">SUM(G127:AA127)</f>
        <v>3043.5496688741723</v>
      </c>
      <c r="F127" s="25">
        <f>+D127*'PU con cambio '!O475</f>
        <v>3043.5496688741723</v>
      </c>
      <c r="G127" s="37">
        <f t="shared" ref="G127:K130" si="96">$D127*G$3</f>
        <v>71.523178807947019</v>
      </c>
      <c r="H127" s="37">
        <f t="shared" si="96"/>
        <v>143.04635761589404</v>
      </c>
      <c r="I127" s="37">
        <f t="shared" si="96"/>
        <v>119.20529801324503</v>
      </c>
      <c r="J127" s="37">
        <f t="shared" si="96"/>
        <v>43.867549668874169</v>
      </c>
      <c r="K127" s="37">
        <f t="shared" si="96"/>
        <v>416.26490066225165</v>
      </c>
      <c r="M127" s="37">
        <f>F127-(SUM(G127:K127))</f>
        <v>2249.6423841059604</v>
      </c>
      <c r="X127" s="6"/>
      <c r="Z127" s="21">
        <f t="shared" si="63"/>
        <v>0</v>
      </c>
      <c r="AA127" s="21">
        <f t="shared" si="64"/>
        <v>0</v>
      </c>
      <c r="AB127" s="21">
        <f t="shared" si="47"/>
        <v>0</v>
      </c>
      <c r="AC127" s="21">
        <f t="shared" si="48"/>
        <v>0</v>
      </c>
      <c r="AD127" s="21">
        <f t="shared" si="49"/>
        <v>0</v>
      </c>
      <c r="AE127" s="21">
        <f t="shared" si="50"/>
        <v>0</v>
      </c>
      <c r="AF127" s="21">
        <f t="shared" si="51"/>
        <v>0</v>
      </c>
      <c r="AG127" s="21">
        <f t="shared" si="52"/>
        <v>0</v>
      </c>
      <c r="AH127" s="21">
        <f t="shared" si="53"/>
        <v>0</v>
      </c>
      <c r="AI127" s="21">
        <f t="shared" si="54"/>
        <v>0</v>
      </c>
      <c r="AJ127" s="21">
        <f t="shared" si="55"/>
        <v>0</v>
      </c>
      <c r="AK127" s="21">
        <f t="shared" si="56"/>
        <v>0</v>
      </c>
      <c r="AL127" s="21">
        <f t="shared" si="57"/>
        <v>0</v>
      </c>
      <c r="AM127" s="21">
        <f t="shared" si="58"/>
        <v>0</v>
      </c>
      <c r="AN127" s="21">
        <f t="shared" si="59"/>
        <v>0</v>
      </c>
      <c r="AO127" s="21">
        <f t="shared" si="60"/>
        <v>0</v>
      </c>
      <c r="AP127" s="21">
        <f t="shared" si="61"/>
        <v>0</v>
      </c>
      <c r="AQ127" s="21">
        <f t="shared" si="62"/>
        <v>0</v>
      </c>
    </row>
    <row r="128" spans="1:43" s="39" customFormat="1" ht="15" customHeight="1" x14ac:dyDescent="0.25">
      <c r="A128" s="43" t="s">
        <v>505</v>
      </c>
      <c r="B128" s="35" t="s">
        <v>506</v>
      </c>
      <c r="C128" t="s">
        <v>1313</v>
      </c>
      <c r="D128" s="24">
        <f>+'PU con cambio '!N477</f>
        <v>1E-3</v>
      </c>
      <c r="E128" s="37">
        <f t="shared" si="95"/>
        <v>5.4180000000000001</v>
      </c>
      <c r="F128" s="25">
        <f>+D128*'PU con cambio '!O477</f>
        <v>5.4180000000000001</v>
      </c>
      <c r="G128" s="37">
        <f t="shared" si="96"/>
        <v>0.15</v>
      </c>
      <c r="H128" s="37">
        <f t="shared" si="96"/>
        <v>0.3</v>
      </c>
      <c r="I128" s="37">
        <f t="shared" si="96"/>
        <v>0.25</v>
      </c>
      <c r="J128" s="37">
        <f t="shared" si="96"/>
        <v>9.1999999999999998E-2</v>
      </c>
      <c r="K128" s="37">
        <f t="shared" si="96"/>
        <v>0.873</v>
      </c>
      <c r="L128" s="37">
        <f t="shared" ref="L128" si="97">F128-(SUM(G128:K128))</f>
        <v>3.7530000000000001</v>
      </c>
      <c r="X128" s="6"/>
      <c r="Z128" s="21">
        <f t="shared" si="63"/>
        <v>0</v>
      </c>
      <c r="AA128" s="21">
        <f t="shared" si="64"/>
        <v>0</v>
      </c>
      <c r="AB128" s="21">
        <f t="shared" si="47"/>
        <v>0</v>
      </c>
      <c r="AC128" s="21">
        <f t="shared" si="48"/>
        <v>0</v>
      </c>
      <c r="AD128" s="21">
        <f t="shared" si="49"/>
        <v>0</v>
      </c>
      <c r="AE128" s="21">
        <f t="shared" si="50"/>
        <v>0</v>
      </c>
      <c r="AF128" s="21">
        <f t="shared" si="51"/>
        <v>0</v>
      </c>
      <c r="AG128" s="21">
        <f t="shared" si="52"/>
        <v>0</v>
      </c>
      <c r="AH128" s="21">
        <f t="shared" si="53"/>
        <v>0</v>
      </c>
      <c r="AI128" s="21">
        <f t="shared" si="54"/>
        <v>0</v>
      </c>
      <c r="AJ128" s="21">
        <f t="shared" si="55"/>
        <v>0</v>
      </c>
      <c r="AK128" s="21">
        <f t="shared" si="56"/>
        <v>0</v>
      </c>
      <c r="AL128" s="21">
        <f t="shared" si="57"/>
        <v>0</v>
      </c>
      <c r="AM128" s="21">
        <f t="shared" si="58"/>
        <v>0</v>
      </c>
      <c r="AN128" s="21">
        <f t="shared" si="59"/>
        <v>0</v>
      </c>
      <c r="AO128" s="21">
        <f t="shared" si="60"/>
        <v>0</v>
      </c>
      <c r="AP128" s="21">
        <f t="shared" si="61"/>
        <v>0</v>
      </c>
      <c r="AQ128" s="21">
        <f t="shared" si="62"/>
        <v>0</v>
      </c>
    </row>
    <row r="129" spans="1:43" s="3" customFormat="1" x14ac:dyDescent="0.25">
      <c r="A129" s="2" t="s">
        <v>507</v>
      </c>
      <c r="B129" t="s">
        <v>508</v>
      </c>
      <c r="C129" t="s">
        <v>1313</v>
      </c>
      <c r="D129" s="24">
        <v>0</v>
      </c>
      <c r="E129" s="19">
        <f t="shared" si="93"/>
        <v>30360000</v>
      </c>
      <c r="F129" s="25">
        <v>0</v>
      </c>
      <c r="G129" s="19">
        <f t="shared" si="96"/>
        <v>0</v>
      </c>
      <c r="H129" s="19">
        <f t="shared" si="96"/>
        <v>0</v>
      </c>
      <c r="I129" s="19">
        <f t="shared" si="96"/>
        <v>0</v>
      </c>
      <c r="J129" s="19">
        <f t="shared" si="96"/>
        <v>0</v>
      </c>
      <c r="K129" s="19">
        <f t="shared" si="96"/>
        <v>0</v>
      </c>
      <c r="L129" s="19">
        <f t="shared" si="66"/>
        <v>0</v>
      </c>
      <c r="V129" s="4">
        <f>+PU!G2160</f>
        <v>30360000</v>
      </c>
      <c r="X129" s="6"/>
      <c r="Z129" s="21">
        <f t="shared" si="63"/>
        <v>0</v>
      </c>
      <c r="AA129" s="21">
        <f t="shared" si="64"/>
        <v>0</v>
      </c>
      <c r="AB129" s="21">
        <f t="shared" si="47"/>
        <v>0</v>
      </c>
      <c r="AC129" s="21">
        <f t="shared" si="48"/>
        <v>0</v>
      </c>
      <c r="AD129" s="21">
        <f t="shared" si="49"/>
        <v>0</v>
      </c>
      <c r="AE129" s="21">
        <f t="shared" si="50"/>
        <v>0</v>
      </c>
      <c r="AF129" s="21">
        <f t="shared" si="51"/>
        <v>0</v>
      </c>
      <c r="AG129" s="21">
        <f t="shared" si="52"/>
        <v>0</v>
      </c>
      <c r="AH129" s="21">
        <f t="shared" si="53"/>
        <v>0</v>
      </c>
      <c r="AI129" s="21">
        <f t="shared" si="54"/>
        <v>0</v>
      </c>
      <c r="AJ129" s="21">
        <f t="shared" si="55"/>
        <v>0</v>
      </c>
      <c r="AK129" s="21">
        <f t="shared" si="56"/>
        <v>0</v>
      </c>
      <c r="AL129" s="21">
        <f t="shared" si="57"/>
        <v>0</v>
      </c>
      <c r="AM129" s="21">
        <f t="shared" si="58"/>
        <v>0</v>
      </c>
      <c r="AN129" s="21">
        <f t="shared" si="59"/>
        <v>0</v>
      </c>
      <c r="AO129" s="21">
        <f t="shared" si="60"/>
        <v>0</v>
      </c>
      <c r="AP129" s="21">
        <f t="shared" si="61"/>
        <v>0</v>
      </c>
      <c r="AQ129" s="21">
        <f t="shared" si="62"/>
        <v>0</v>
      </c>
    </row>
    <row r="130" spans="1:43" s="3" customFormat="1" x14ac:dyDescent="0.25">
      <c r="A130" s="2" t="s">
        <v>510</v>
      </c>
      <c r="B130" t="s">
        <v>511</v>
      </c>
      <c r="C130" t="s">
        <v>1313</v>
      </c>
      <c r="D130" s="24">
        <f>+PU!E2174</f>
        <v>0.35</v>
      </c>
      <c r="E130" s="19">
        <f t="shared" si="93"/>
        <v>20339.2</v>
      </c>
      <c r="F130" s="25">
        <f>+D130*PU!F2174</f>
        <v>1896.3</v>
      </c>
      <c r="G130" s="19">
        <f t="shared" si="96"/>
        <v>52.5</v>
      </c>
      <c r="H130" s="19">
        <f t="shared" si="96"/>
        <v>105</v>
      </c>
      <c r="I130" s="19">
        <f t="shared" si="96"/>
        <v>87.5</v>
      </c>
      <c r="J130" s="19">
        <f t="shared" si="96"/>
        <v>32.199999999999996</v>
      </c>
      <c r="K130" s="19">
        <f t="shared" si="96"/>
        <v>305.54999999999995</v>
      </c>
      <c r="L130" s="19">
        <f t="shared" si="66"/>
        <v>1313.55</v>
      </c>
      <c r="O130" s="4">
        <f>+PU!G2175</f>
        <v>540.4</v>
      </c>
      <c r="R130" s="4">
        <f>+PU!G2176</f>
        <v>17902.5</v>
      </c>
      <c r="X130" s="6"/>
      <c r="Z130" s="21">
        <f t="shared" si="63"/>
        <v>0</v>
      </c>
      <c r="AA130" s="21">
        <f t="shared" si="64"/>
        <v>0</v>
      </c>
      <c r="AB130" s="21">
        <f t="shared" si="47"/>
        <v>0</v>
      </c>
      <c r="AC130" s="21">
        <f t="shared" si="48"/>
        <v>0</v>
      </c>
      <c r="AD130" s="21">
        <f t="shared" si="49"/>
        <v>0</v>
      </c>
      <c r="AE130" s="21">
        <f t="shared" si="50"/>
        <v>0</v>
      </c>
      <c r="AF130" s="21">
        <f t="shared" si="51"/>
        <v>0</v>
      </c>
      <c r="AG130" s="21">
        <f t="shared" si="52"/>
        <v>0</v>
      </c>
      <c r="AH130" s="21">
        <f t="shared" si="53"/>
        <v>0</v>
      </c>
      <c r="AI130" s="21">
        <f t="shared" si="54"/>
        <v>0</v>
      </c>
      <c r="AJ130" s="21">
        <f t="shared" si="55"/>
        <v>0</v>
      </c>
      <c r="AK130" s="21">
        <f t="shared" si="56"/>
        <v>0</v>
      </c>
      <c r="AL130" s="21">
        <f t="shared" si="57"/>
        <v>0</v>
      </c>
      <c r="AM130" s="21">
        <f t="shared" si="58"/>
        <v>0</v>
      </c>
      <c r="AN130" s="21">
        <f t="shared" si="59"/>
        <v>0</v>
      </c>
      <c r="AO130" s="21">
        <f t="shared" si="60"/>
        <v>0</v>
      </c>
      <c r="AP130" s="21">
        <f t="shared" si="61"/>
        <v>0</v>
      </c>
      <c r="AQ130" s="21">
        <f t="shared" si="62"/>
        <v>0</v>
      </c>
    </row>
    <row r="131" spans="1:43" s="39" customFormat="1" x14ac:dyDescent="0.25">
      <c r="A131" s="43" t="s">
        <v>512</v>
      </c>
      <c r="B131" s="35" t="s">
        <v>513</v>
      </c>
      <c r="C131" s="35"/>
      <c r="D131" s="24">
        <f>SUM(D132:D133)</f>
        <v>9.1999999999999998E-2</v>
      </c>
      <c r="E131" s="37">
        <f>SUM(G131:W131)</f>
        <v>3190.4530800000002</v>
      </c>
      <c r="F131" s="25">
        <f>SUM(F132:F133)</f>
        <v>585.30600000000004</v>
      </c>
      <c r="G131" s="37">
        <f>SUM(G132:G133)</f>
        <v>13.8</v>
      </c>
      <c r="H131" s="37">
        <f t="shared" ref="H131:L131" si="98">SUM(H132:H133)</f>
        <v>27.6</v>
      </c>
      <c r="I131" s="37">
        <f t="shared" si="98"/>
        <v>23</v>
      </c>
      <c r="J131" s="37">
        <f t="shared" si="98"/>
        <v>8.4639999999999986</v>
      </c>
      <c r="K131" s="37">
        <f t="shared" si="98"/>
        <v>80.315999999999988</v>
      </c>
      <c r="L131" s="37">
        <f t="shared" si="98"/>
        <v>7.5060000000000002</v>
      </c>
      <c r="M131" s="37">
        <f>SUM(M132:M133)</f>
        <v>424.62</v>
      </c>
      <c r="O131" s="40">
        <f>+PU!G2193+PU!G2197-1</f>
        <v>141.04707999999999</v>
      </c>
      <c r="Q131" s="40">
        <f>+PU!G2199-0.5</f>
        <v>9.1</v>
      </c>
      <c r="R131" s="40">
        <f>+PU!G2202+PU!G2200-1</f>
        <v>2420.5</v>
      </c>
      <c r="T131" s="40">
        <f>+PU!G2208-0.5</f>
        <v>34.5</v>
      </c>
      <c r="X131" s="6"/>
      <c r="Y131" s="66">
        <v>-2009.7394999999999</v>
      </c>
      <c r="Z131" s="60">
        <f t="shared" si="63"/>
        <v>-6411979.5777726592</v>
      </c>
      <c r="AA131" s="21">
        <f t="shared" si="64"/>
        <v>-27734.4051</v>
      </c>
      <c r="AB131" s="21">
        <f t="shared" si="47"/>
        <v>-55468.8102</v>
      </c>
      <c r="AC131" s="21">
        <f t="shared" si="48"/>
        <v>-46224.008499999996</v>
      </c>
      <c r="AD131" s="21">
        <f t="shared" si="49"/>
        <v>-17010.435127999997</v>
      </c>
      <c r="AE131" s="21">
        <f t="shared" si="50"/>
        <v>-161414.23768199998</v>
      </c>
      <c r="AF131" s="21">
        <f t="shared" si="51"/>
        <v>-15085.104686999999</v>
      </c>
      <c r="AG131" s="21">
        <f t="shared" si="52"/>
        <v>-853375.58649000002</v>
      </c>
      <c r="AH131" s="21">
        <f t="shared" si="53"/>
        <v>0</v>
      </c>
      <c r="AI131" s="21">
        <f t="shared" si="54"/>
        <v>-283467.88803565997</v>
      </c>
      <c r="AJ131" s="21">
        <f t="shared" si="55"/>
        <v>0</v>
      </c>
      <c r="AK131" s="21">
        <f t="shared" si="56"/>
        <v>-18288.629449999997</v>
      </c>
      <c r="AL131" s="21">
        <f t="shared" si="57"/>
        <v>-4864574.4597499995</v>
      </c>
      <c r="AM131" s="21">
        <f t="shared" si="58"/>
        <v>0</v>
      </c>
      <c r="AN131" s="21">
        <f t="shared" si="59"/>
        <v>-69336.012749999994</v>
      </c>
      <c r="AO131" s="21">
        <f t="shared" si="60"/>
        <v>0</v>
      </c>
      <c r="AP131" s="21">
        <f t="shared" si="61"/>
        <v>0</v>
      </c>
      <c r="AQ131" s="21">
        <f t="shared" si="62"/>
        <v>0</v>
      </c>
    </row>
    <row r="132" spans="1:43" s="39" customFormat="1" hidden="1" x14ac:dyDescent="0.25">
      <c r="A132" s="43" t="s">
        <v>512</v>
      </c>
      <c r="B132" s="35" t="s">
        <v>513</v>
      </c>
      <c r="C132" s="35"/>
      <c r="D132" s="24">
        <f>+PU!E2192</f>
        <v>0.09</v>
      </c>
      <c r="E132" s="37">
        <f t="shared" ref="E132:E133" si="99">SUM(G132:AA132)</f>
        <v>574.47</v>
      </c>
      <c r="F132" s="25">
        <f>+D132*PU!F2192</f>
        <v>574.47</v>
      </c>
      <c r="G132" s="37">
        <f t="shared" ref="G132:K133" si="100">$D132*G$3</f>
        <v>13.5</v>
      </c>
      <c r="H132" s="37">
        <f t="shared" si="100"/>
        <v>27</v>
      </c>
      <c r="I132" s="37">
        <f t="shared" si="100"/>
        <v>22.5</v>
      </c>
      <c r="J132" s="37">
        <f t="shared" si="100"/>
        <v>8.2799999999999994</v>
      </c>
      <c r="K132" s="37">
        <f t="shared" si="100"/>
        <v>78.569999999999993</v>
      </c>
      <c r="M132" s="37">
        <f>F132-(SUM(G132:K132))</f>
        <v>424.62</v>
      </c>
      <c r="X132" s="6"/>
      <c r="Z132" s="21">
        <f t="shared" si="63"/>
        <v>0</v>
      </c>
      <c r="AA132" s="21">
        <f t="shared" si="64"/>
        <v>0</v>
      </c>
      <c r="AB132" s="21">
        <f t="shared" si="47"/>
        <v>0</v>
      </c>
      <c r="AC132" s="21">
        <f t="shared" si="48"/>
        <v>0</v>
      </c>
      <c r="AD132" s="21">
        <f t="shared" si="49"/>
        <v>0</v>
      </c>
      <c r="AE132" s="21">
        <f t="shared" si="50"/>
        <v>0</v>
      </c>
      <c r="AF132" s="21">
        <f t="shared" si="51"/>
        <v>0</v>
      </c>
      <c r="AG132" s="21">
        <f t="shared" si="52"/>
        <v>0</v>
      </c>
      <c r="AH132" s="21">
        <f t="shared" si="53"/>
        <v>0</v>
      </c>
      <c r="AI132" s="21">
        <f t="shared" si="54"/>
        <v>0</v>
      </c>
      <c r="AJ132" s="21">
        <f t="shared" si="55"/>
        <v>0</v>
      </c>
      <c r="AK132" s="21">
        <f t="shared" si="56"/>
        <v>0</v>
      </c>
      <c r="AL132" s="21">
        <f t="shared" si="57"/>
        <v>0</v>
      </c>
      <c r="AM132" s="21">
        <f t="shared" si="58"/>
        <v>0</v>
      </c>
      <c r="AN132" s="21">
        <f t="shared" si="59"/>
        <v>0</v>
      </c>
      <c r="AO132" s="21">
        <f t="shared" si="60"/>
        <v>0</v>
      </c>
      <c r="AP132" s="21">
        <f t="shared" si="61"/>
        <v>0</v>
      </c>
      <c r="AQ132" s="21">
        <f t="shared" si="62"/>
        <v>0</v>
      </c>
    </row>
    <row r="133" spans="1:43" s="39" customFormat="1" hidden="1" x14ac:dyDescent="0.25">
      <c r="A133" s="43" t="s">
        <v>512</v>
      </c>
      <c r="B133" s="35" t="s">
        <v>513</v>
      </c>
      <c r="C133" s="35"/>
      <c r="D133" s="24">
        <f>+PU!E2196</f>
        <v>2E-3</v>
      </c>
      <c r="E133" s="37">
        <f t="shared" si="99"/>
        <v>10.836</v>
      </c>
      <c r="F133" s="25">
        <f>+D133*PU!F2196</f>
        <v>10.836</v>
      </c>
      <c r="G133" s="37">
        <f t="shared" si="100"/>
        <v>0.3</v>
      </c>
      <c r="H133" s="37">
        <f t="shared" si="100"/>
        <v>0.6</v>
      </c>
      <c r="I133" s="37">
        <f t="shared" si="100"/>
        <v>0.5</v>
      </c>
      <c r="J133" s="37">
        <f t="shared" si="100"/>
        <v>0.184</v>
      </c>
      <c r="K133" s="37">
        <f t="shared" si="100"/>
        <v>1.746</v>
      </c>
      <c r="L133" s="37">
        <f t="shared" ref="L133" si="101">F133-(SUM(G133:K133))</f>
        <v>7.5060000000000002</v>
      </c>
      <c r="X133" s="6"/>
      <c r="Z133" s="21">
        <f t="shared" ref="Z133:Z196" si="102">SUM(AA133:AQ133)</f>
        <v>0</v>
      </c>
      <c r="AA133" s="21">
        <f t="shared" ref="AA133:AA196" si="103">+$Y133*G133</f>
        <v>0</v>
      </c>
      <c r="AB133" s="21">
        <f t="shared" ref="AB133:AB196" si="104">+$Y133*H133</f>
        <v>0</v>
      </c>
      <c r="AC133" s="21">
        <f t="shared" ref="AC133:AC196" si="105">+$Y133*I133</f>
        <v>0</v>
      </c>
      <c r="AD133" s="21">
        <f t="shared" ref="AD133:AD196" si="106">+$Y133*J133</f>
        <v>0</v>
      </c>
      <c r="AE133" s="21">
        <f t="shared" ref="AE133:AE196" si="107">+$Y133*K133</f>
        <v>0</v>
      </c>
      <c r="AF133" s="21">
        <f t="shared" ref="AF133:AF196" si="108">+$Y133*L133</f>
        <v>0</v>
      </c>
      <c r="AG133" s="21">
        <f t="shared" ref="AG133:AG196" si="109">+$Y133*M133</f>
        <v>0</v>
      </c>
      <c r="AH133" s="21">
        <f t="shared" ref="AH133:AH196" si="110">+$Y133*N133</f>
        <v>0</v>
      </c>
      <c r="AI133" s="21">
        <f t="shared" ref="AI133:AI196" si="111">+$Y133*O133</f>
        <v>0</v>
      </c>
      <c r="AJ133" s="21">
        <f t="shared" ref="AJ133:AJ196" si="112">+$Y133*P133</f>
        <v>0</v>
      </c>
      <c r="AK133" s="21">
        <f t="shared" ref="AK133:AK196" si="113">+$Y133*Q133</f>
        <v>0</v>
      </c>
      <c r="AL133" s="21">
        <f t="shared" ref="AL133:AL196" si="114">+$Y133*R133</f>
        <v>0</v>
      </c>
      <c r="AM133" s="21">
        <f t="shared" ref="AM133:AM196" si="115">+$Y133*S133</f>
        <v>0</v>
      </c>
      <c r="AN133" s="21">
        <f t="shared" ref="AN133:AN196" si="116">+$Y133*T133</f>
        <v>0</v>
      </c>
      <c r="AO133" s="21">
        <f t="shared" ref="AO133:AO196" si="117">+$Y133*U133</f>
        <v>0</v>
      </c>
      <c r="AP133" s="21">
        <f t="shared" ref="AP133:AP196" si="118">+$Y133*V133</f>
        <v>0</v>
      </c>
      <c r="AQ133" s="21">
        <f t="shared" ref="AQ133:AQ196" si="119">+$Y133*W133</f>
        <v>0</v>
      </c>
    </row>
    <row r="134" spans="1:43" s="39" customFormat="1" x14ac:dyDescent="0.25">
      <c r="A134" s="43" t="s">
        <v>518</v>
      </c>
      <c r="B134" s="35" t="s">
        <v>513</v>
      </c>
      <c r="C134" s="35"/>
      <c r="D134" s="24">
        <f>+PU!E2220</f>
        <v>0.09</v>
      </c>
      <c r="E134" s="37">
        <f>SUM(G134:W134)</f>
        <v>3190.3760000000002</v>
      </c>
      <c r="F134" s="25">
        <f>SUM(F135:F136)</f>
        <v>585.30600000000004</v>
      </c>
      <c r="G134" s="37">
        <f>SUM(G135:G136)</f>
        <v>13.8</v>
      </c>
      <c r="H134" s="37">
        <f t="shared" ref="H134:L134" si="120">SUM(H135:H136)</f>
        <v>27.6</v>
      </c>
      <c r="I134" s="37">
        <f t="shared" si="120"/>
        <v>23</v>
      </c>
      <c r="J134" s="37">
        <f t="shared" si="120"/>
        <v>8.4639999999999986</v>
      </c>
      <c r="K134" s="37">
        <f t="shared" si="120"/>
        <v>80.315999999999988</v>
      </c>
      <c r="L134" s="37">
        <f t="shared" si="120"/>
        <v>7.5060000000000002</v>
      </c>
      <c r="M134" s="37">
        <f>SUM(M135:M136)</f>
        <v>424.62</v>
      </c>
      <c r="O134" s="40">
        <f>+PU!G2221+PU!G2225-1</f>
        <v>141.05000000000001</v>
      </c>
      <c r="Q134" s="40">
        <f>+PU!G2227-0.5</f>
        <v>8.9499999999999993</v>
      </c>
      <c r="R134" s="40">
        <f>+PU!G2228+PU!G2230-1</f>
        <v>2420.5</v>
      </c>
      <c r="T134" s="40">
        <f>+PU!G2236</f>
        <v>34.57</v>
      </c>
      <c r="X134" s="6"/>
      <c r="Y134" s="39">
        <v>-1799.8105</v>
      </c>
      <c r="Z134" s="60">
        <f t="shared" si="102"/>
        <v>-5742072.2237480003</v>
      </c>
      <c r="AA134" s="21">
        <f t="shared" si="103"/>
        <v>-24837.384900000001</v>
      </c>
      <c r="AB134" s="21">
        <f t="shared" si="104"/>
        <v>-49674.769800000002</v>
      </c>
      <c r="AC134" s="21">
        <f t="shared" si="105"/>
        <v>-41395.641499999998</v>
      </c>
      <c r="AD134" s="21">
        <f t="shared" si="106"/>
        <v>-15233.596071999998</v>
      </c>
      <c r="AE134" s="21">
        <f t="shared" si="107"/>
        <v>-144553.58011799998</v>
      </c>
      <c r="AF134" s="21">
        <f t="shared" si="108"/>
        <v>-13509.377613000001</v>
      </c>
      <c r="AG134" s="21">
        <f t="shared" si="109"/>
        <v>-764235.53451000003</v>
      </c>
      <c r="AH134" s="21">
        <f t="shared" si="110"/>
        <v>0</v>
      </c>
      <c r="AI134" s="21">
        <f t="shared" si="111"/>
        <v>-253863.27102500002</v>
      </c>
      <c r="AJ134" s="21">
        <f t="shared" si="112"/>
        <v>0</v>
      </c>
      <c r="AK134" s="21">
        <f t="shared" si="113"/>
        <v>-16108.303974999999</v>
      </c>
      <c r="AL134" s="21">
        <f t="shared" si="114"/>
        <v>-4356441.31525</v>
      </c>
      <c r="AM134" s="21">
        <f t="shared" si="115"/>
        <v>0</v>
      </c>
      <c r="AN134" s="21">
        <f t="shared" si="116"/>
        <v>-62219.448985000003</v>
      </c>
      <c r="AO134" s="21">
        <f t="shared" si="117"/>
        <v>0</v>
      </c>
      <c r="AP134" s="21">
        <f t="shared" si="118"/>
        <v>0</v>
      </c>
      <c r="AQ134" s="21">
        <f t="shared" si="119"/>
        <v>0</v>
      </c>
    </row>
    <row r="135" spans="1:43" s="39" customFormat="1" x14ac:dyDescent="0.25">
      <c r="A135" s="43" t="s">
        <v>518</v>
      </c>
      <c r="B135" s="35" t="s">
        <v>513</v>
      </c>
      <c r="C135" s="35"/>
      <c r="D135" s="24">
        <f>+PU!E2220</f>
        <v>0.09</v>
      </c>
      <c r="E135" s="37">
        <f t="shared" ref="E135:E136" si="121">SUM(G135:AA135)</f>
        <v>574.47</v>
      </c>
      <c r="F135" s="25">
        <f>+D135*PU!F2220</f>
        <v>574.47</v>
      </c>
      <c r="G135" s="37">
        <f t="shared" ref="G135:K145" si="122">$D135*G$3</f>
        <v>13.5</v>
      </c>
      <c r="H135" s="37">
        <f t="shared" si="122"/>
        <v>27</v>
      </c>
      <c r="I135" s="37">
        <f t="shared" si="122"/>
        <v>22.5</v>
      </c>
      <c r="J135" s="37">
        <f t="shared" si="122"/>
        <v>8.2799999999999994</v>
      </c>
      <c r="K135" s="37">
        <f t="shared" si="122"/>
        <v>78.569999999999993</v>
      </c>
      <c r="M135" s="37">
        <f>F135-(SUM(G135:K135))</f>
        <v>424.62</v>
      </c>
      <c r="X135" s="6"/>
      <c r="Z135" s="21">
        <f t="shared" si="102"/>
        <v>0</v>
      </c>
      <c r="AA135" s="21">
        <f t="shared" si="103"/>
        <v>0</v>
      </c>
      <c r="AB135" s="21">
        <f t="shared" si="104"/>
        <v>0</v>
      </c>
      <c r="AC135" s="21">
        <f t="shared" si="105"/>
        <v>0</v>
      </c>
      <c r="AD135" s="21">
        <f t="shared" si="106"/>
        <v>0</v>
      </c>
      <c r="AE135" s="21">
        <f t="shared" si="107"/>
        <v>0</v>
      </c>
      <c r="AF135" s="21">
        <f t="shared" si="108"/>
        <v>0</v>
      </c>
      <c r="AG135" s="21">
        <f t="shared" si="109"/>
        <v>0</v>
      </c>
      <c r="AH135" s="21">
        <f t="shared" si="110"/>
        <v>0</v>
      </c>
      <c r="AI135" s="21">
        <f t="shared" si="111"/>
        <v>0</v>
      </c>
      <c r="AJ135" s="21">
        <f t="shared" si="112"/>
        <v>0</v>
      </c>
      <c r="AK135" s="21">
        <f t="shared" si="113"/>
        <v>0</v>
      </c>
      <c r="AL135" s="21">
        <f t="shared" si="114"/>
        <v>0</v>
      </c>
      <c r="AM135" s="21">
        <f t="shared" si="115"/>
        <v>0</v>
      </c>
      <c r="AN135" s="21">
        <f t="shared" si="116"/>
        <v>0</v>
      </c>
      <c r="AO135" s="21">
        <f t="shared" si="117"/>
        <v>0</v>
      </c>
      <c r="AP135" s="21">
        <f t="shared" si="118"/>
        <v>0</v>
      </c>
      <c r="AQ135" s="21">
        <f t="shared" si="119"/>
        <v>0</v>
      </c>
    </row>
    <row r="136" spans="1:43" s="39" customFormat="1" x14ac:dyDescent="0.25">
      <c r="A136" s="43" t="s">
        <v>518</v>
      </c>
      <c r="B136" s="35" t="s">
        <v>513</v>
      </c>
      <c r="C136" s="35"/>
      <c r="D136" s="24">
        <f>+PU!E2224</f>
        <v>2E-3</v>
      </c>
      <c r="E136" s="37">
        <f t="shared" si="121"/>
        <v>10.836</v>
      </c>
      <c r="F136" s="25">
        <f>+D136*PU!F2224</f>
        <v>10.836</v>
      </c>
      <c r="G136" s="37">
        <f t="shared" si="122"/>
        <v>0.3</v>
      </c>
      <c r="H136" s="37">
        <f t="shared" si="122"/>
        <v>0.6</v>
      </c>
      <c r="I136" s="37">
        <f t="shared" si="122"/>
        <v>0.5</v>
      </c>
      <c r="J136" s="37">
        <f t="shared" si="122"/>
        <v>0.184</v>
      </c>
      <c r="K136" s="37">
        <f t="shared" si="122"/>
        <v>1.746</v>
      </c>
      <c r="L136" s="37">
        <f t="shared" ref="L136" si="123">F136-(SUM(G136:K136))</f>
        <v>7.5060000000000002</v>
      </c>
      <c r="X136" s="6"/>
      <c r="Z136" s="21">
        <f t="shared" si="102"/>
        <v>0</v>
      </c>
      <c r="AA136" s="21">
        <f t="shared" si="103"/>
        <v>0</v>
      </c>
      <c r="AB136" s="21">
        <f t="shared" si="104"/>
        <v>0</v>
      </c>
      <c r="AC136" s="21">
        <f t="shared" si="105"/>
        <v>0</v>
      </c>
      <c r="AD136" s="21">
        <f t="shared" si="106"/>
        <v>0</v>
      </c>
      <c r="AE136" s="21">
        <f t="shared" si="107"/>
        <v>0</v>
      </c>
      <c r="AF136" s="21">
        <f t="shared" si="108"/>
        <v>0</v>
      </c>
      <c r="AG136" s="21">
        <f t="shared" si="109"/>
        <v>0</v>
      </c>
      <c r="AH136" s="21">
        <f t="shared" si="110"/>
        <v>0</v>
      </c>
      <c r="AI136" s="21">
        <f t="shared" si="111"/>
        <v>0</v>
      </c>
      <c r="AJ136" s="21">
        <f t="shared" si="112"/>
        <v>0</v>
      </c>
      <c r="AK136" s="21">
        <f t="shared" si="113"/>
        <v>0</v>
      </c>
      <c r="AL136" s="21">
        <f t="shared" si="114"/>
        <v>0</v>
      </c>
      <c r="AM136" s="21">
        <f t="shared" si="115"/>
        <v>0</v>
      </c>
      <c r="AN136" s="21">
        <f t="shared" si="116"/>
        <v>0</v>
      </c>
      <c r="AO136" s="21">
        <f t="shared" si="117"/>
        <v>0</v>
      </c>
      <c r="AP136" s="21">
        <f t="shared" si="118"/>
        <v>0</v>
      </c>
      <c r="AQ136" s="21">
        <f t="shared" si="119"/>
        <v>0</v>
      </c>
    </row>
    <row r="137" spans="1:43" s="3" customFormat="1" x14ac:dyDescent="0.25">
      <c r="A137" s="2" t="s">
        <v>519</v>
      </c>
      <c r="B137" t="s">
        <v>520</v>
      </c>
      <c r="C137"/>
      <c r="D137" s="24">
        <f>+PU!E2248</f>
        <v>1</v>
      </c>
      <c r="E137" s="19">
        <f t="shared" si="93"/>
        <v>7696.99</v>
      </c>
      <c r="F137" s="25">
        <f>+D137*PU!F2248</f>
        <v>5418</v>
      </c>
      <c r="G137" s="19">
        <f t="shared" si="122"/>
        <v>150</v>
      </c>
      <c r="H137" s="19">
        <f t="shared" si="122"/>
        <v>300</v>
      </c>
      <c r="I137" s="19">
        <f t="shared" si="122"/>
        <v>250</v>
      </c>
      <c r="J137" s="19">
        <f t="shared" si="122"/>
        <v>92</v>
      </c>
      <c r="K137" s="19">
        <f t="shared" si="122"/>
        <v>873</v>
      </c>
      <c r="L137" s="19">
        <f t="shared" si="66"/>
        <v>3753</v>
      </c>
      <c r="O137" s="4">
        <f>+PU!G2249</f>
        <v>1543.99</v>
      </c>
      <c r="S137" s="4">
        <f>+PU!G2251</f>
        <v>475</v>
      </c>
      <c r="W137" s="4">
        <f>+PU!G2250</f>
        <v>260</v>
      </c>
      <c r="X137" s="6"/>
      <c r="Z137" s="21">
        <f t="shared" si="102"/>
        <v>0</v>
      </c>
      <c r="AA137" s="21">
        <f t="shared" si="103"/>
        <v>0</v>
      </c>
      <c r="AB137" s="21">
        <f t="shared" si="104"/>
        <v>0</v>
      </c>
      <c r="AC137" s="21">
        <f t="shared" si="105"/>
        <v>0</v>
      </c>
      <c r="AD137" s="21">
        <f t="shared" si="106"/>
        <v>0</v>
      </c>
      <c r="AE137" s="21">
        <f t="shared" si="107"/>
        <v>0</v>
      </c>
      <c r="AF137" s="21">
        <f t="shared" si="108"/>
        <v>0</v>
      </c>
      <c r="AG137" s="21">
        <f t="shared" si="109"/>
        <v>0</v>
      </c>
      <c r="AH137" s="21">
        <f t="shared" si="110"/>
        <v>0</v>
      </c>
      <c r="AI137" s="21">
        <f t="shared" si="111"/>
        <v>0</v>
      </c>
      <c r="AJ137" s="21">
        <f t="shared" si="112"/>
        <v>0</v>
      </c>
      <c r="AK137" s="21">
        <f t="shared" si="113"/>
        <v>0</v>
      </c>
      <c r="AL137" s="21">
        <f t="shared" si="114"/>
        <v>0</v>
      </c>
      <c r="AM137" s="21">
        <f t="shared" si="115"/>
        <v>0</v>
      </c>
      <c r="AN137" s="21">
        <f t="shared" si="116"/>
        <v>0</v>
      </c>
      <c r="AO137" s="21">
        <f t="shared" si="117"/>
        <v>0</v>
      </c>
      <c r="AP137" s="21">
        <f t="shared" si="118"/>
        <v>0</v>
      </c>
      <c r="AQ137" s="21">
        <f t="shared" si="119"/>
        <v>0</v>
      </c>
    </row>
    <row r="138" spans="1:43" s="3" customFormat="1" x14ac:dyDescent="0.25">
      <c r="A138" s="2" t="s">
        <v>521</v>
      </c>
      <c r="B138" t="s">
        <v>522</v>
      </c>
      <c r="C138"/>
      <c r="D138" s="24">
        <f>+PU!E2267</f>
        <v>1.1000000000000001</v>
      </c>
      <c r="E138" s="19">
        <f t="shared" si="93"/>
        <v>12263.19</v>
      </c>
      <c r="F138" s="25">
        <f>+D138*PU!F2267</f>
        <v>5959.8</v>
      </c>
      <c r="G138" s="19">
        <f t="shared" si="122"/>
        <v>165</v>
      </c>
      <c r="H138" s="19">
        <f t="shared" si="122"/>
        <v>330</v>
      </c>
      <c r="I138" s="19">
        <f t="shared" si="122"/>
        <v>275</v>
      </c>
      <c r="J138" s="19">
        <f t="shared" si="122"/>
        <v>101.2</v>
      </c>
      <c r="K138" s="19">
        <f t="shared" si="122"/>
        <v>960.30000000000007</v>
      </c>
      <c r="L138" s="19">
        <f t="shared" si="66"/>
        <v>4128.3</v>
      </c>
      <c r="O138" s="4">
        <f>+PU!G2268</f>
        <v>1698.39</v>
      </c>
      <c r="P138" s="4">
        <f>+PU!G2271</f>
        <v>480</v>
      </c>
      <c r="W138" s="4">
        <f>+PU!G2269+PU!G2270</f>
        <v>4125</v>
      </c>
      <c r="X138" s="6"/>
      <c r="Z138" s="21">
        <f t="shared" si="102"/>
        <v>0</v>
      </c>
      <c r="AA138" s="21">
        <f t="shared" si="103"/>
        <v>0</v>
      </c>
      <c r="AB138" s="21">
        <f t="shared" si="104"/>
        <v>0</v>
      </c>
      <c r="AC138" s="21">
        <f t="shared" si="105"/>
        <v>0</v>
      </c>
      <c r="AD138" s="21">
        <f t="shared" si="106"/>
        <v>0</v>
      </c>
      <c r="AE138" s="21">
        <f t="shared" si="107"/>
        <v>0</v>
      </c>
      <c r="AF138" s="21">
        <f t="shared" si="108"/>
        <v>0</v>
      </c>
      <c r="AG138" s="21">
        <f t="shared" si="109"/>
        <v>0</v>
      </c>
      <c r="AH138" s="21">
        <f t="shared" si="110"/>
        <v>0</v>
      </c>
      <c r="AI138" s="21">
        <f t="shared" si="111"/>
        <v>0</v>
      </c>
      <c r="AJ138" s="21">
        <f t="shared" si="112"/>
        <v>0</v>
      </c>
      <c r="AK138" s="21">
        <f t="shared" si="113"/>
        <v>0</v>
      </c>
      <c r="AL138" s="21">
        <f t="shared" si="114"/>
        <v>0</v>
      </c>
      <c r="AM138" s="21">
        <f t="shared" si="115"/>
        <v>0</v>
      </c>
      <c r="AN138" s="21">
        <f t="shared" si="116"/>
        <v>0</v>
      </c>
      <c r="AO138" s="21">
        <f t="shared" si="117"/>
        <v>0</v>
      </c>
      <c r="AP138" s="21">
        <f t="shared" si="118"/>
        <v>0</v>
      </c>
      <c r="AQ138" s="21">
        <f t="shared" si="119"/>
        <v>0</v>
      </c>
    </row>
    <row r="139" spans="1:43" s="3" customFormat="1" x14ac:dyDescent="0.25">
      <c r="A139" s="2" t="s">
        <v>523</v>
      </c>
      <c r="B139" t="s">
        <v>397</v>
      </c>
      <c r="C139"/>
      <c r="D139" s="24">
        <f>+PU!E2287</f>
        <v>0.2</v>
      </c>
      <c r="E139" s="19">
        <f t="shared" si="93"/>
        <v>6779.6100000000006</v>
      </c>
      <c r="F139" s="25">
        <f>+D139*PU!F2287</f>
        <v>1041.8</v>
      </c>
      <c r="G139" s="19">
        <f t="shared" si="122"/>
        <v>30</v>
      </c>
      <c r="H139" s="19">
        <f t="shared" si="122"/>
        <v>60</v>
      </c>
      <c r="I139" s="19">
        <f t="shared" si="122"/>
        <v>50</v>
      </c>
      <c r="J139" s="19">
        <f t="shared" si="122"/>
        <v>18.400000000000002</v>
      </c>
      <c r="K139" s="19">
        <f t="shared" si="122"/>
        <v>174.60000000000002</v>
      </c>
      <c r="L139" s="19">
        <f t="shared" si="66"/>
        <v>708.8</v>
      </c>
      <c r="N139" s="4">
        <f>+PU!G2291</f>
        <v>850</v>
      </c>
      <c r="O139" s="4">
        <f>+PU!G2288+PU!G2289</f>
        <v>3807.8100000000004</v>
      </c>
      <c r="P139" s="4">
        <f>+PU!G2290</f>
        <v>1080</v>
      </c>
      <c r="X139" s="6"/>
      <c r="Z139" s="21">
        <f t="shared" si="102"/>
        <v>0</v>
      </c>
      <c r="AA139" s="21">
        <f t="shared" si="103"/>
        <v>0</v>
      </c>
      <c r="AB139" s="21">
        <f t="shared" si="104"/>
        <v>0</v>
      </c>
      <c r="AC139" s="21">
        <f t="shared" si="105"/>
        <v>0</v>
      </c>
      <c r="AD139" s="21">
        <f t="shared" si="106"/>
        <v>0</v>
      </c>
      <c r="AE139" s="21">
        <f t="shared" si="107"/>
        <v>0</v>
      </c>
      <c r="AF139" s="21">
        <f t="shared" si="108"/>
        <v>0</v>
      </c>
      <c r="AG139" s="21">
        <f t="shared" si="109"/>
        <v>0</v>
      </c>
      <c r="AH139" s="21">
        <f t="shared" si="110"/>
        <v>0</v>
      </c>
      <c r="AI139" s="21">
        <f t="shared" si="111"/>
        <v>0</v>
      </c>
      <c r="AJ139" s="21">
        <f t="shared" si="112"/>
        <v>0</v>
      </c>
      <c r="AK139" s="21">
        <f t="shared" si="113"/>
        <v>0</v>
      </c>
      <c r="AL139" s="21">
        <f t="shared" si="114"/>
        <v>0</v>
      </c>
      <c r="AM139" s="21">
        <f t="shared" si="115"/>
        <v>0</v>
      </c>
      <c r="AN139" s="21">
        <f t="shared" si="116"/>
        <v>0</v>
      </c>
      <c r="AO139" s="21">
        <f t="shared" si="117"/>
        <v>0</v>
      </c>
      <c r="AP139" s="21">
        <f t="shared" si="118"/>
        <v>0</v>
      </c>
      <c r="AQ139" s="21">
        <f t="shared" si="119"/>
        <v>0</v>
      </c>
    </row>
    <row r="140" spans="1:43" s="3" customFormat="1" x14ac:dyDescent="0.25">
      <c r="A140" s="2" t="s">
        <v>524</v>
      </c>
      <c r="B140" t="s">
        <v>399</v>
      </c>
      <c r="C140"/>
      <c r="D140" s="24">
        <f>+PU!E2307</f>
        <v>3.6</v>
      </c>
      <c r="E140" s="19">
        <f t="shared" si="93"/>
        <v>81223.16</v>
      </c>
      <c r="F140" s="25">
        <f>+D140*PU!F2307</f>
        <v>19504.8</v>
      </c>
      <c r="G140" s="19">
        <f t="shared" si="122"/>
        <v>540</v>
      </c>
      <c r="H140" s="19">
        <f t="shared" si="122"/>
        <v>1080</v>
      </c>
      <c r="I140" s="19">
        <f t="shared" si="122"/>
        <v>900</v>
      </c>
      <c r="J140" s="19">
        <f t="shared" si="122"/>
        <v>331.2</v>
      </c>
      <c r="K140" s="19">
        <f t="shared" si="122"/>
        <v>3142.8</v>
      </c>
      <c r="L140" s="19">
        <f t="shared" si="66"/>
        <v>13510.8</v>
      </c>
      <c r="O140" s="4">
        <f>+PU!G2308</f>
        <v>5558.36</v>
      </c>
      <c r="Q140" s="4">
        <f>+PU!G2310</f>
        <v>51960</v>
      </c>
      <c r="S140" s="4">
        <f>+PU!G2309</f>
        <v>4200</v>
      </c>
      <c r="X140" s="6"/>
      <c r="Z140" s="21">
        <f t="shared" si="102"/>
        <v>0</v>
      </c>
      <c r="AA140" s="21">
        <f t="shared" si="103"/>
        <v>0</v>
      </c>
      <c r="AB140" s="21">
        <f t="shared" si="104"/>
        <v>0</v>
      </c>
      <c r="AC140" s="21">
        <f t="shared" si="105"/>
        <v>0</v>
      </c>
      <c r="AD140" s="21">
        <f t="shared" si="106"/>
        <v>0</v>
      </c>
      <c r="AE140" s="21">
        <f t="shared" si="107"/>
        <v>0</v>
      </c>
      <c r="AF140" s="21">
        <f t="shared" si="108"/>
        <v>0</v>
      </c>
      <c r="AG140" s="21">
        <f t="shared" si="109"/>
        <v>0</v>
      </c>
      <c r="AH140" s="21">
        <f t="shared" si="110"/>
        <v>0</v>
      </c>
      <c r="AI140" s="21">
        <f t="shared" si="111"/>
        <v>0</v>
      </c>
      <c r="AJ140" s="21">
        <f t="shared" si="112"/>
        <v>0</v>
      </c>
      <c r="AK140" s="21">
        <f t="shared" si="113"/>
        <v>0</v>
      </c>
      <c r="AL140" s="21">
        <f t="shared" si="114"/>
        <v>0</v>
      </c>
      <c r="AM140" s="21">
        <f t="shared" si="115"/>
        <v>0</v>
      </c>
      <c r="AN140" s="21">
        <f t="shared" si="116"/>
        <v>0</v>
      </c>
      <c r="AO140" s="21">
        <f t="shared" si="117"/>
        <v>0</v>
      </c>
      <c r="AP140" s="21">
        <f t="shared" si="118"/>
        <v>0</v>
      </c>
      <c r="AQ140" s="21">
        <f t="shared" si="119"/>
        <v>0</v>
      </c>
    </row>
    <row r="141" spans="1:43" s="3" customFormat="1" x14ac:dyDescent="0.25">
      <c r="A141" s="2" t="s">
        <v>525</v>
      </c>
      <c r="B141" t="s">
        <v>401</v>
      </c>
      <c r="C141"/>
      <c r="D141" s="24">
        <f>+PU!E2326</f>
        <v>4.4999999999999998E-2</v>
      </c>
      <c r="E141" s="19">
        <f t="shared" si="93"/>
        <v>836.62</v>
      </c>
      <c r="F141" s="25">
        <f>+D141*PU!F2326</f>
        <v>243.81</v>
      </c>
      <c r="G141" s="19">
        <f t="shared" si="122"/>
        <v>6.75</v>
      </c>
      <c r="H141" s="19">
        <f t="shared" si="122"/>
        <v>13.5</v>
      </c>
      <c r="I141" s="19">
        <f t="shared" si="122"/>
        <v>11.25</v>
      </c>
      <c r="J141" s="19">
        <f t="shared" si="122"/>
        <v>4.1399999999999997</v>
      </c>
      <c r="K141" s="19">
        <f t="shared" si="122"/>
        <v>39.284999999999997</v>
      </c>
      <c r="L141" s="19">
        <f t="shared" si="66"/>
        <v>168.88499999999999</v>
      </c>
      <c r="O141" s="4">
        <f>+PU!G2327</f>
        <v>69.48</v>
      </c>
      <c r="Q141" s="4">
        <f>+PU!G2328</f>
        <v>504</v>
      </c>
      <c r="S141" s="4">
        <f>+PU!G2329</f>
        <v>6.7</v>
      </c>
      <c r="T141" s="4">
        <f>+PU!G2335</f>
        <v>12.63</v>
      </c>
      <c r="X141" s="6"/>
      <c r="Z141" s="21">
        <f t="shared" si="102"/>
        <v>0</v>
      </c>
      <c r="AA141" s="21">
        <f t="shared" si="103"/>
        <v>0</v>
      </c>
      <c r="AB141" s="21">
        <f t="shared" si="104"/>
        <v>0</v>
      </c>
      <c r="AC141" s="21">
        <f t="shared" si="105"/>
        <v>0</v>
      </c>
      <c r="AD141" s="21">
        <f t="shared" si="106"/>
        <v>0</v>
      </c>
      <c r="AE141" s="21">
        <f t="shared" si="107"/>
        <v>0</v>
      </c>
      <c r="AF141" s="21">
        <f t="shared" si="108"/>
        <v>0</v>
      </c>
      <c r="AG141" s="21">
        <f t="shared" si="109"/>
        <v>0</v>
      </c>
      <c r="AH141" s="21">
        <f t="shared" si="110"/>
        <v>0</v>
      </c>
      <c r="AI141" s="21">
        <f t="shared" si="111"/>
        <v>0</v>
      </c>
      <c r="AJ141" s="21">
        <f t="shared" si="112"/>
        <v>0</v>
      </c>
      <c r="AK141" s="21">
        <f t="shared" si="113"/>
        <v>0</v>
      </c>
      <c r="AL141" s="21">
        <f t="shared" si="114"/>
        <v>0</v>
      </c>
      <c r="AM141" s="21">
        <f t="shared" si="115"/>
        <v>0</v>
      </c>
      <c r="AN141" s="21">
        <f t="shared" si="116"/>
        <v>0</v>
      </c>
      <c r="AO141" s="21">
        <f t="shared" si="117"/>
        <v>0</v>
      </c>
      <c r="AP141" s="21">
        <f t="shared" si="118"/>
        <v>0</v>
      </c>
      <c r="AQ141" s="21">
        <f t="shared" si="119"/>
        <v>0</v>
      </c>
    </row>
    <row r="142" spans="1:43" s="3" customFormat="1" x14ac:dyDescent="0.25">
      <c r="A142" s="2" t="s">
        <v>526</v>
      </c>
      <c r="B142" t="s">
        <v>527</v>
      </c>
      <c r="C142"/>
      <c r="D142" s="24">
        <f>+PU!E2347</f>
        <v>2.5</v>
      </c>
      <c r="E142" s="19">
        <f t="shared" si="93"/>
        <v>21524.37</v>
      </c>
      <c r="F142" s="25">
        <f>+D142*PU!F2347</f>
        <v>13545</v>
      </c>
      <c r="G142" s="19">
        <f t="shared" si="122"/>
        <v>375</v>
      </c>
      <c r="H142" s="19">
        <f t="shared" si="122"/>
        <v>750</v>
      </c>
      <c r="I142" s="19">
        <f t="shared" si="122"/>
        <v>625</v>
      </c>
      <c r="J142" s="19">
        <f t="shared" si="122"/>
        <v>230</v>
      </c>
      <c r="K142" s="19">
        <f t="shared" si="122"/>
        <v>2182.5</v>
      </c>
      <c r="L142" s="19">
        <f t="shared" si="66"/>
        <v>9382.5</v>
      </c>
      <c r="O142" s="4">
        <f>+PU!G2348+PU!G2349</f>
        <v>7141.23</v>
      </c>
      <c r="S142" s="4">
        <f>+PU!G2350+PU!G2351+PU!G2352</f>
        <v>500</v>
      </c>
      <c r="T142" s="4">
        <f>+PU!G2353</f>
        <v>338.14</v>
      </c>
      <c r="X142" s="6"/>
      <c r="Z142" s="21">
        <f t="shared" si="102"/>
        <v>0</v>
      </c>
      <c r="AA142" s="21">
        <f t="shared" si="103"/>
        <v>0</v>
      </c>
      <c r="AB142" s="21">
        <f t="shared" si="104"/>
        <v>0</v>
      </c>
      <c r="AC142" s="21">
        <f t="shared" si="105"/>
        <v>0</v>
      </c>
      <c r="AD142" s="21">
        <f t="shared" si="106"/>
        <v>0</v>
      </c>
      <c r="AE142" s="21">
        <f t="shared" si="107"/>
        <v>0</v>
      </c>
      <c r="AF142" s="21">
        <f t="shared" si="108"/>
        <v>0</v>
      </c>
      <c r="AG142" s="21">
        <f t="shared" si="109"/>
        <v>0</v>
      </c>
      <c r="AH142" s="21">
        <f t="shared" si="110"/>
        <v>0</v>
      </c>
      <c r="AI142" s="21">
        <f t="shared" si="111"/>
        <v>0</v>
      </c>
      <c r="AJ142" s="21">
        <f t="shared" si="112"/>
        <v>0</v>
      </c>
      <c r="AK142" s="21">
        <f t="shared" si="113"/>
        <v>0</v>
      </c>
      <c r="AL142" s="21">
        <f t="shared" si="114"/>
        <v>0</v>
      </c>
      <c r="AM142" s="21">
        <f t="shared" si="115"/>
        <v>0</v>
      </c>
      <c r="AN142" s="21">
        <f t="shared" si="116"/>
        <v>0</v>
      </c>
      <c r="AO142" s="21">
        <f t="shared" si="117"/>
        <v>0</v>
      </c>
      <c r="AP142" s="21">
        <f t="shared" si="118"/>
        <v>0</v>
      </c>
      <c r="AQ142" s="21">
        <f t="shared" si="119"/>
        <v>0</v>
      </c>
    </row>
    <row r="143" spans="1:43" s="3" customFormat="1" x14ac:dyDescent="0.25">
      <c r="A143" s="2" t="s">
        <v>528</v>
      </c>
      <c r="B143" t="s">
        <v>529</v>
      </c>
      <c r="C143"/>
      <c r="D143" s="24">
        <f>+PU!E2370</f>
        <v>2.5</v>
      </c>
      <c r="E143" s="19">
        <f t="shared" si="93"/>
        <v>21524.37</v>
      </c>
      <c r="F143" s="25">
        <f>+D143*PU!F2370</f>
        <v>13545</v>
      </c>
      <c r="G143" s="19">
        <f t="shared" si="122"/>
        <v>375</v>
      </c>
      <c r="H143" s="19">
        <f t="shared" si="122"/>
        <v>750</v>
      </c>
      <c r="I143" s="19">
        <f t="shared" si="122"/>
        <v>625</v>
      </c>
      <c r="J143" s="19">
        <f t="shared" si="122"/>
        <v>230</v>
      </c>
      <c r="K143" s="19">
        <f t="shared" si="122"/>
        <v>2182.5</v>
      </c>
      <c r="L143" s="19">
        <f t="shared" si="66"/>
        <v>9382.5</v>
      </c>
      <c r="O143" s="4">
        <f>+PU!G2348+PU!G2349</f>
        <v>7141.23</v>
      </c>
      <c r="S143" s="4">
        <f>+PU!G2350+PU!G2351+PU!G2352</f>
        <v>500</v>
      </c>
      <c r="T143" s="4">
        <f>+PU!G2353</f>
        <v>338.14</v>
      </c>
      <c r="X143" s="6"/>
      <c r="Z143" s="21">
        <f t="shared" si="102"/>
        <v>0</v>
      </c>
      <c r="AA143" s="21">
        <f t="shared" si="103"/>
        <v>0</v>
      </c>
      <c r="AB143" s="21">
        <f t="shared" si="104"/>
        <v>0</v>
      </c>
      <c r="AC143" s="21">
        <f t="shared" si="105"/>
        <v>0</v>
      </c>
      <c r="AD143" s="21">
        <f t="shared" si="106"/>
        <v>0</v>
      </c>
      <c r="AE143" s="21">
        <f t="shared" si="107"/>
        <v>0</v>
      </c>
      <c r="AF143" s="21">
        <f t="shared" si="108"/>
        <v>0</v>
      </c>
      <c r="AG143" s="21">
        <f t="shared" si="109"/>
        <v>0</v>
      </c>
      <c r="AH143" s="21">
        <f t="shared" si="110"/>
        <v>0</v>
      </c>
      <c r="AI143" s="21">
        <f t="shared" si="111"/>
        <v>0</v>
      </c>
      <c r="AJ143" s="21">
        <f t="shared" si="112"/>
        <v>0</v>
      </c>
      <c r="AK143" s="21">
        <f t="shared" si="113"/>
        <v>0</v>
      </c>
      <c r="AL143" s="21">
        <f t="shared" si="114"/>
        <v>0</v>
      </c>
      <c r="AM143" s="21">
        <f t="shared" si="115"/>
        <v>0</v>
      </c>
      <c r="AN143" s="21">
        <f t="shared" si="116"/>
        <v>0</v>
      </c>
      <c r="AO143" s="21">
        <f t="shared" si="117"/>
        <v>0</v>
      </c>
      <c r="AP143" s="21">
        <f t="shared" si="118"/>
        <v>0</v>
      </c>
      <c r="AQ143" s="21">
        <f t="shared" si="119"/>
        <v>0</v>
      </c>
    </row>
    <row r="144" spans="1:43" s="3" customFormat="1" x14ac:dyDescent="0.25">
      <c r="A144" s="2" t="s">
        <v>530</v>
      </c>
      <c r="B144" t="s">
        <v>449</v>
      </c>
      <c r="C144"/>
      <c r="D144" s="24">
        <f>+PU!E2393</f>
        <v>2.4</v>
      </c>
      <c r="E144" s="19">
        <f t="shared" si="93"/>
        <v>81478.02</v>
      </c>
      <c r="F144" s="25">
        <f>+D144*PU!F2393</f>
        <v>13003.199999999999</v>
      </c>
      <c r="G144" s="19">
        <f t="shared" si="122"/>
        <v>360</v>
      </c>
      <c r="H144" s="19">
        <f t="shared" si="122"/>
        <v>720</v>
      </c>
      <c r="I144" s="19">
        <f t="shared" si="122"/>
        <v>600</v>
      </c>
      <c r="J144" s="19">
        <f t="shared" si="122"/>
        <v>220.79999999999998</v>
      </c>
      <c r="K144" s="19">
        <f t="shared" si="122"/>
        <v>2095.1999999999998</v>
      </c>
      <c r="L144" s="19">
        <f t="shared" si="66"/>
        <v>9007.1999999999989</v>
      </c>
      <c r="O144" s="4">
        <f>+PU!G2394</f>
        <v>3705.58</v>
      </c>
      <c r="Q144" s="4">
        <f>+PU!G2397+PU!G2398</f>
        <v>61950</v>
      </c>
      <c r="S144" s="4">
        <f>+PU!G2399</f>
        <v>359.8</v>
      </c>
      <c r="T144" s="4"/>
      <c r="U144" s="4">
        <f>+PU!G2400</f>
        <v>1900</v>
      </c>
      <c r="W144" s="4">
        <f>+PU!G2396</f>
        <v>559.44000000000005</v>
      </c>
      <c r="X144" s="6"/>
      <c r="Z144" s="21">
        <f t="shared" si="102"/>
        <v>0</v>
      </c>
      <c r="AA144" s="21">
        <f t="shared" si="103"/>
        <v>0</v>
      </c>
      <c r="AB144" s="21">
        <f t="shared" si="104"/>
        <v>0</v>
      </c>
      <c r="AC144" s="21">
        <f t="shared" si="105"/>
        <v>0</v>
      </c>
      <c r="AD144" s="21">
        <f t="shared" si="106"/>
        <v>0</v>
      </c>
      <c r="AE144" s="21">
        <f t="shared" si="107"/>
        <v>0</v>
      </c>
      <c r="AF144" s="21">
        <f t="shared" si="108"/>
        <v>0</v>
      </c>
      <c r="AG144" s="21">
        <f t="shared" si="109"/>
        <v>0</v>
      </c>
      <c r="AH144" s="21">
        <f t="shared" si="110"/>
        <v>0</v>
      </c>
      <c r="AI144" s="21">
        <f t="shared" si="111"/>
        <v>0</v>
      </c>
      <c r="AJ144" s="21">
        <f t="shared" si="112"/>
        <v>0</v>
      </c>
      <c r="AK144" s="21">
        <f t="shared" si="113"/>
        <v>0</v>
      </c>
      <c r="AL144" s="21">
        <f t="shared" si="114"/>
        <v>0</v>
      </c>
      <c r="AM144" s="21">
        <f t="shared" si="115"/>
        <v>0</v>
      </c>
      <c r="AN144" s="21">
        <f t="shared" si="116"/>
        <v>0</v>
      </c>
      <c r="AO144" s="21">
        <f t="shared" si="117"/>
        <v>0</v>
      </c>
      <c r="AP144" s="21">
        <f t="shared" si="118"/>
        <v>0</v>
      </c>
      <c r="AQ144" s="21">
        <f t="shared" si="119"/>
        <v>0</v>
      </c>
    </row>
    <row r="145" spans="1:43" s="3" customFormat="1" x14ac:dyDescent="0.25">
      <c r="A145" s="2" t="s">
        <v>531</v>
      </c>
      <c r="B145" t="s">
        <v>455</v>
      </c>
      <c r="C145"/>
      <c r="D145" s="24">
        <f>+PU!E2416</f>
        <v>0.35</v>
      </c>
      <c r="E145" s="19">
        <f t="shared" si="93"/>
        <v>3251.41</v>
      </c>
      <c r="F145" s="25">
        <f>+D145*PU!F2416</f>
        <v>1896.3</v>
      </c>
      <c r="G145" s="19">
        <f t="shared" si="122"/>
        <v>52.5</v>
      </c>
      <c r="H145" s="19">
        <f t="shared" si="122"/>
        <v>105</v>
      </c>
      <c r="I145" s="19">
        <f t="shared" si="122"/>
        <v>87.5</v>
      </c>
      <c r="J145" s="19">
        <f t="shared" si="122"/>
        <v>32.199999999999996</v>
      </c>
      <c r="K145" s="19">
        <f t="shared" si="122"/>
        <v>305.54999999999995</v>
      </c>
      <c r="L145" s="19">
        <f t="shared" si="66"/>
        <v>1313.55</v>
      </c>
      <c r="O145" s="4">
        <f>+PU!G2417</f>
        <v>540.4</v>
      </c>
      <c r="Q145" s="4">
        <f>+PU!G2419</f>
        <v>750</v>
      </c>
      <c r="S145" s="4">
        <f>+PU!G2418</f>
        <v>64.709999999999994</v>
      </c>
      <c r="X145" s="6"/>
      <c r="Z145" s="21">
        <f t="shared" si="102"/>
        <v>0</v>
      </c>
      <c r="AA145" s="21">
        <f t="shared" si="103"/>
        <v>0</v>
      </c>
      <c r="AB145" s="21">
        <f t="shared" si="104"/>
        <v>0</v>
      </c>
      <c r="AC145" s="21">
        <f t="shared" si="105"/>
        <v>0</v>
      </c>
      <c r="AD145" s="21">
        <f t="shared" si="106"/>
        <v>0</v>
      </c>
      <c r="AE145" s="21">
        <f t="shared" si="107"/>
        <v>0</v>
      </c>
      <c r="AF145" s="21">
        <f t="shared" si="108"/>
        <v>0</v>
      </c>
      <c r="AG145" s="21">
        <f t="shared" si="109"/>
        <v>0</v>
      </c>
      <c r="AH145" s="21">
        <f t="shared" si="110"/>
        <v>0</v>
      </c>
      <c r="AI145" s="21">
        <f t="shared" si="111"/>
        <v>0</v>
      </c>
      <c r="AJ145" s="21">
        <f t="shared" si="112"/>
        <v>0</v>
      </c>
      <c r="AK145" s="21">
        <f t="shared" si="113"/>
        <v>0</v>
      </c>
      <c r="AL145" s="21">
        <f t="shared" si="114"/>
        <v>0</v>
      </c>
      <c r="AM145" s="21">
        <f t="shared" si="115"/>
        <v>0</v>
      </c>
      <c r="AN145" s="21">
        <f t="shared" si="116"/>
        <v>0</v>
      </c>
      <c r="AO145" s="21">
        <f t="shared" si="117"/>
        <v>0</v>
      </c>
      <c r="AP145" s="21">
        <f t="shared" si="118"/>
        <v>0</v>
      </c>
      <c r="AQ145" s="21">
        <f t="shared" si="119"/>
        <v>0</v>
      </c>
    </row>
    <row r="146" spans="1:43" s="39" customFormat="1" x14ac:dyDescent="0.25">
      <c r="A146" s="43" t="s">
        <v>532</v>
      </c>
      <c r="B146" s="35" t="s">
        <v>405</v>
      </c>
      <c r="C146" s="35"/>
      <c r="D146" s="24">
        <f>SUM(D147:D148)</f>
        <v>7.6999999999999999E-2</v>
      </c>
      <c r="E146" s="37">
        <f t="shared" si="93"/>
        <v>2256.971</v>
      </c>
      <c r="F146" s="25">
        <f>SUM(F147:F148)</f>
        <v>489.56099999999998</v>
      </c>
      <c r="G146" s="37">
        <f>SUM(G147:G148)</f>
        <v>11.55</v>
      </c>
      <c r="H146" s="37">
        <f t="shared" ref="H146:M146" si="124">SUM(H147:H148)</f>
        <v>23.1</v>
      </c>
      <c r="I146" s="37">
        <f t="shared" si="124"/>
        <v>19.25</v>
      </c>
      <c r="J146" s="37">
        <f t="shared" si="124"/>
        <v>7.0839999999999996</v>
      </c>
      <c r="K146" s="37">
        <f t="shared" si="124"/>
        <v>67.220999999999989</v>
      </c>
      <c r="L146" s="37">
        <f t="shared" si="124"/>
        <v>7.5060000000000002</v>
      </c>
      <c r="M146" s="37">
        <f t="shared" si="124"/>
        <v>353.84999999999997</v>
      </c>
      <c r="O146" s="40">
        <f>+PU!G2436+PU!G2440</f>
        <v>118.89</v>
      </c>
      <c r="Q146" s="40">
        <f>+PU!G2442</f>
        <v>9.4499999999999993</v>
      </c>
      <c r="R146" s="40">
        <f>+PU!G2445+PU!G2443</f>
        <v>1604.5</v>
      </c>
      <c r="T146" s="40">
        <f>+PU!G2451</f>
        <v>34.57</v>
      </c>
      <c r="X146" s="6"/>
      <c r="Z146" s="21">
        <f t="shared" si="102"/>
        <v>0</v>
      </c>
      <c r="AA146" s="21">
        <f t="shared" si="103"/>
        <v>0</v>
      </c>
      <c r="AB146" s="21">
        <f t="shared" si="104"/>
        <v>0</v>
      </c>
      <c r="AC146" s="21">
        <f t="shared" si="105"/>
        <v>0</v>
      </c>
      <c r="AD146" s="21">
        <f t="shared" si="106"/>
        <v>0</v>
      </c>
      <c r="AE146" s="21">
        <f t="shared" si="107"/>
        <v>0</v>
      </c>
      <c r="AF146" s="21">
        <f t="shared" si="108"/>
        <v>0</v>
      </c>
      <c r="AG146" s="21">
        <f t="shared" si="109"/>
        <v>0</v>
      </c>
      <c r="AH146" s="21">
        <f t="shared" si="110"/>
        <v>0</v>
      </c>
      <c r="AI146" s="21">
        <f t="shared" si="111"/>
        <v>0</v>
      </c>
      <c r="AJ146" s="21">
        <f t="shared" si="112"/>
        <v>0</v>
      </c>
      <c r="AK146" s="21">
        <f t="shared" si="113"/>
        <v>0</v>
      </c>
      <c r="AL146" s="21">
        <f t="shared" si="114"/>
        <v>0</v>
      </c>
      <c r="AM146" s="21">
        <f t="shared" si="115"/>
        <v>0</v>
      </c>
      <c r="AN146" s="21">
        <f t="shared" si="116"/>
        <v>0</v>
      </c>
      <c r="AO146" s="21">
        <f t="shared" si="117"/>
        <v>0</v>
      </c>
      <c r="AP146" s="21">
        <f t="shared" si="118"/>
        <v>0</v>
      </c>
      <c r="AQ146" s="21">
        <f t="shared" si="119"/>
        <v>0</v>
      </c>
    </row>
    <row r="147" spans="1:43" s="39" customFormat="1" x14ac:dyDescent="0.25">
      <c r="A147" s="43" t="s">
        <v>532</v>
      </c>
      <c r="B147" s="35" t="s">
        <v>405</v>
      </c>
      <c r="C147" s="35"/>
      <c r="D147" s="24">
        <f>+PU!E2435</f>
        <v>7.4999999999999997E-2</v>
      </c>
      <c r="E147" s="37">
        <f t="shared" ref="E147:E148" si="125">SUM(G147:AA147)</f>
        <v>478.72499999999997</v>
      </c>
      <c r="F147" s="25">
        <f>+D147*PU!F2435</f>
        <v>478.72499999999997</v>
      </c>
      <c r="G147" s="37">
        <f t="shared" ref="G147:K150" si="126">$D147*G$3</f>
        <v>11.25</v>
      </c>
      <c r="H147" s="37">
        <f t="shared" si="126"/>
        <v>22.5</v>
      </c>
      <c r="I147" s="37">
        <f t="shared" si="126"/>
        <v>18.75</v>
      </c>
      <c r="J147" s="37">
        <f t="shared" si="126"/>
        <v>6.8999999999999995</v>
      </c>
      <c r="K147" s="37">
        <f t="shared" si="126"/>
        <v>65.474999999999994</v>
      </c>
      <c r="M147" s="37">
        <f>F147-(SUM(G147:K147))</f>
        <v>353.84999999999997</v>
      </c>
      <c r="X147" s="6"/>
      <c r="Z147" s="21">
        <f t="shared" si="102"/>
        <v>0</v>
      </c>
      <c r="AA147" s="21">
        <f t="shared" si="103"/>
        <v>0</v>
      </c>
      <c r="AB147" s="21">
        <f t="shared" si="104"/>
        <v>0</v>
      </c>
      <c r="AC147" s="21">
        <f t="shared" si="105"/>
        <v>0</v>
      </c>
      <c r="AD147" s="21">
        <f t="shared" si="106"/>
        <v>0</v>
      </c>
      <c r="AE147" s="21">
        <f t="shared" si="107"/>
        <v>0</v>
      </c>
      <c r="AF147" s="21">
        <f t="shared" si="108"/>
        <v>0</v>
      </c>
      <c r="AG147" s="21">
        <f t="shared" si="109"/>
        <v>0</v>
      </c>
      <c r="AH147" s="21">
        <f t="shared" si="110"/>
        <v>0</v>
      </c>
      <c r="AI147" s="21">
        <f t="shared" si="111"/>
        <v>0</v>
      </c>
      <c r="AJ147" s="21">
        <f t="shared" si="112"/>
        <v>0</v>
      </c>
      <c r="AK147" s="21">
        <f t="shared" si="113"/>
        <v>0</v>
      </c>
      <c r="AL147" s="21">
        <f t="shared" si="114"/>
        <v>0</v>
      </c>
      <c r="AM147" s="21">
        <f t="shared" si="115"/>
        <v>0</v>
      </c>
      <c r="AN147" s="21">
        <f t="shared" si="116"/>
        <v>0</v>
      </c>
      <c r="AO147" s="21">
        <f t="shared" si="117"/>
        <v>0</v>
      </c>
      <c r="AP147" s="21">
        <f t="shared" si="118"/>
        <v>0</v>
      </c>
      <c r="AQ147" s="21">
        <f t="shared" si="119"/>
        <v>0</v>
      </c>
    </row>
    <row r="148" spans="1:43" s="39" customFormat="1" x14ac:dyDescent="0.25">
      <c r="A148" s="43" t="s">
        <v>532</v>
      </c>
      <c r="B148" s="35" t="s">
        <v>405</v>
      </c>
      <c r="C148" s="35"/>
      <c r="D148" s="24">
        <f>+PU!E2439</f>
        <v>2E-3</v>
      </c>
      <c r="E148" s="37">
        <f t="shared" si="125"/>
        <v>10.836</v>
      </c>
      <c r="F148" s="25">
        <f>+D148*PU!F2439</f>
        <v>10.836</v>
      </c>
      <c r="G148" s="37">
        <f t="shared" si="126"/>
        <v>0.3</v>
      </c>
      <c r="H148" s="37">
        <f t="shared" si="126"/>
        <v>0.6</v>
      </c>
      <c r="I148" s="37">
        <f t="shared" si="126"/>
        <v>0.5</v>
      </c>
      <c r="J148" s="37">
        <f t="shared" si="126"/>
        <v>0.184</v>
      </c>
      <c r="K148" s="37">
        <f t="shared" si="126"/>
        <v>1.746</v>
      </c>
      <c r="L148" s="37">
        <f t="shared" ref="L148" si="127">F148-(SUM(G148:K148))</f>
        <v>7.5060000000000002</v>
      </c>
      <c r="X148" s="6"/>
      <c r="Z148" s="21">
        <f t="shared" si="102"/>
        <v>0</v>
      </c>
      <c r="AA148" s="21">
        <f t="shared" si="103"/>
        <v>0</v>
      </c>
      <c r="AB148" s="21">
        <f t="shared" si="104"/>
        <v>0</v>
      </c>
      <c r="AC148" s="21">
        <f t="shared" si="105"/>
        <v>0</v>
      </c>
      <c r="AD148" s="21">
        <f t="shared" si="106"/>
        <v>0</v>
      </c>
      <c r="AE148" s="21">
        <f t="shared" si="107"/>
        <v>0</v>
      </c>
      <c r="AF148" s="21">
        <f t="shared" si="108"/>
        <v>0</v>
      </c>
      <c r="AG148" s="21">
        <f t="shared" si="109"/>
        <v>0</v>
      </c>
      <c r="AH148" s="21">
        <f t="shared" si="110"/>
        <v>0</v>
      </c>
      <c r="AI148" s="21">
        <f t="shared" si="111"/>
        <v>0</v>
      </c>
      <c r="AJ148" s="21">
        <f t="shared" si="112"/>
        <v>0</v>
      </c>
      <c r="AK148" s="21">
        <f t="shared" si="113"/>
        <v>0</v>
      </c>
      <c r="AL148" s="21">
        <f t="shared" si="114"/>
        <v>0</v>
      </c>
      <c r="AM148" s="21">
        <f t="shared" si="115"/>
        <v>0</v>
      </c>
      <c r="AN148" s="21">
        <f t="shared" si="116"/>
        <v>0</v>
      </c>
      <c r="AO148" s="21">
        <f t="shared" si="117"/>
        <v>0</v>
      </c>
      <c r="AP148" s="21">
        <f t="shared" si="118"/>
        <v>0</v>
      </c>
      <c r="AQ148" s="21">
        <f t="shared" si="119"/>
        <v>0</v>
      </c>
    </row>
    <row r="149" spans="1:43" s="3" customFormat="1" x14ac:dyDescent="0.25">
      <c r="A149" s="2" t="s">
        <v>533</v>
      </c>
      <c r="B149" t="s">
        <v>534</v>
      </c>
      <c r="C149"/>
      <c r="D149" s="24">
        <f>+PU!E2463</f>
        <v>0.06</v>
      </c>
      <c r="E149" s="19">
        <f t="shared" si="93"/>
        <v>2792.69</v>
      </c>
      <c r="F149" s="25">
        <f>+D149*PU!F2463</f>
        <v>382.97999999999996</v>
      </c>
      <c r="G149" s="19">
        <f t="shared" si="126"/>
        <v>9</v>
      </c>
      <c r="H149" s="19">
        <f t="shared" si="126"/>
        <v>18</v>
      </c>
      <c r="I149" s="19">
        <f t="shared" si="126"/>
        <v>15</v>
      </c>
      <c r="J149" s="19">
        <f t="shared" si="126"/>
        <v>5.52</v>
      </c>
      <c r="K149" s="19">
        <f t="shared" si="126"/>
        <v>52.379999999999995</v>
      </c>
      <c r="L149" s="19">
        <f t="shared" si="66"/>
        <v>283.08</v>
      </c>
      <c r="O149" s="4">
        <f>+PU!G2464</f>
        <v>92.64</v>
      </c>
      <c r="R149" s="4">
        <f>+PU!G2465+PU!G2466+PU!G2467</f>
        <v>2282.5</v>
      </c>
      <c r="T149" s="4">
        <f>+PU!F2468</f>
        <v>34.57</v>
      </c>
      <c r="X149" s="6"/>
      <c r="Z149" s="21">
        <f t="shared" si="102"/>
        <v>0</v>
      </c>
      <c r="AA149" s="21">
        <f t="shared" si="103"/>
        <v>0</v>
      </c>
      <c r="AB149" s="21">
        <f t="shared" si="104"/>
        <v>0</v>
      </c>
      <c r="AC149" s="21">
        <f t="shared" si="105"/>
        <v>0</v>
      </c>
      <c r="AD149" s="21">
        <f t="shared" si="106"/>
        <v>0</v>
      </c>
      <c r="AE149" s="21">
        <f t="shared" si="107"/>
        <v>0</v>
      </c>
      <c r="AF149" s="21">
        <f t="shared" si="108"/>
        <v>0</v>
      </c>
      <c r="AG149" s="21">
        <f t="shared" si="109"/>
        <v>0</v>
      </c>
      <c r="AH149" s="21">
        <f t="shared" si="110"/>
        <v>0</v>
      </c>
      <c r="AI149" s="21">
        <f t="shared" si="111"/>
        <v>0</v>
      </c>
      <c r="AJ149" s="21">
        <f t="shared" si="112"/>
        <v>0</v>
      </c>
      <c r="AK149" s="21">
        <f t="shared" si="113"/>
        <v>0</v>
      </c>
      <c r="AL149" s="21">
        <f t="shared" si="114"/>
        <v>0</v>
      </c>
      <c r="AM149" s="21">
        <f t="shared" si="115"/>
        <v>0</v>
      </c>
      <c r="AN149" s="21">
        <f t="shared" si="116"/>
        <v>0</v>
      </c>
      <c r="AO149" s="21">
        <f t="shared" si="117"/>
        <v>0</v>
      </c>
      <c r="AP149" s="21">
        <f t="shared" si="118"/>
        <v>0</v>
      </c>
      <c r="AQ149" s="21">
        <f t="shared" si="119"/>
        <v>0</v>
      </c>
    </row>
    <row r="150" spans="1:43" s="3" customFormat="1" x14ac:dyDescent="0.25">
      <c r="A150" s="2" t="s">
        <v>535</v>
      </c>
      <c r="B150" t="s">
        <v>536</v>
      </c>
      <c r="C150"/>
      <c r="D150" s="24">
        <f>+PU!E2485</f>
        <v>0.12</v>
      </c>
      <c r="E150" s="19">
        <f t="shared" si="93"/>
        <v>3380.31</v>
      </c>
      <c r="F150" s="25">
        <f>+D150*PU!F2485</f>
        <v>765.95999999999992</v>
      </c>
      <c r="G150" s="19">
        <f t="shared" si="126"/>
        <v>18</v>
      </c>
      <c r="H150" s="19">
        <f t="shared" si="126"/>
        <v>36</v>
      </c>
      <c r="I150" s="19">
        <f t="shared" si="126"/>
        <v>30</v>
      </c>
      <c r="J150" s="19">
        <f t="shared" si="126"/>
        <v>11.04</v>
      </c>
      <c r="K150" s="19">
        <f t="shared" si="126"/>
        <v>104.75999999999999</v>
      </c>
      <c r="L150" s="19">
        <f t="shared" si="66"/>
        <v>566.16</v>
      </c>
      <c r="O150" s="4">
        <f>+PU!G2486</f>
        <v>185.28</v>
      </c>
      <c r="R150" s="4">
        <f>+PU!G2489+PU!G2487</f>
        <v>2394.5</v>
      </c>
      <c r="T150" s="4">
        <f>+PU!F2490</f>
        <v>34.57</v>
      </c>
      <c r="X150" s="6"/>
      <c r="Z150" s="21">
        <f t="shared" si="102"/>
        <v>0</v>
      </c>
      <c r="AA150" s="21">
        <f t="shared" si="103"/>
        <v>0</v>
      </c>
      <c r="AB150" s="21">
        <f t="shared" si="104"/>
        <v>0</v>
      </c>
      <c r="AC150" s="21">
        <f t="shared" si="105"/>
        <v>0</v>
      </c>
      <c r="AD150" s="21">
        <f t="shared" si="106"/>
        <v>0</v>
      </c>
      <c r="AE150" s="21">
        <f t="shared" si="107"/>
        <v>0</v>
      </c>
      <c r="AF150" s="21">
        <f t="shared" si="108"/>
        <v>0</v>
      </c>
      <c r="AG150" s="21">
        <f t="shared" si="109"/>
        <v>0</v>
      </c>
      <c r="AH150" s="21">
        <f t="shared" si="110"/>
        <v>0</v>
      </c>
      <c r="AI150" s="21">
        <f t="shared" si="111"/>
        <v>0</v>
      </c>
      <c r="AJ150" s="21">
        <f t="shared" si="112"/>
        <v>0</v>
      </c>
      <c r="AK150" s="21">
        <f t="shared" si="113"/>
        <v>0</v>
      </c>
      <c r="AL150" s="21">
        <f t="shared" si="114"/>
        <v>0</v>
      </c>
      <c r="AM150" s="21">
        <f t="shared" si="115"/>
        <v>0</v>
      </c>
      <c r="AN150" s="21">
        <f t="shared" si="116"/>
        <v>0</v>
      </c>
      <c r="AO150" s="21">
        <f t="shared" si="117"/>
        <v>0</v>
      </c>
      <c r="AP150" s="21">
        <f t="shared" si="118"/>
        <v>0</v>
      </c>
      <c r="AQ150" s="21">
        <f t="shared" si="119"/>
        <v>0</v>
      </c>
    </row>
    <row r="151" spans="1:43" s="39" customFormat="1" x14ac:dyDescent="0.25">
      <c r="A151" s="43" t="s">
        <v>537</v>
      </c>
      <c r="B151" s="35" t="s">
        <v>538</v>
      </c>
      <c r="C151" s="35"/>
      <c r="D151" s="24">
        <f>SUM(D152:D153)</f>
        <v>9.1999999999999998E-2</v>
      </c>
      <c r="E151" s="37">
        <f t="shared" si="93"/>
        <v>3192.8760000000002</v>
      </c>
      <c r="F151" s="25">
        <f>SUM(F152:F153)</f>
        <v>585.30600000000004</v>
      </c>
      <c r="G151" s="37">
        <f>SUM(G152:G153)</f>
        <v>13.8</v>
      </c>
      <c r="H151" s="37">
        <f t="shared" ref="H151:L151" si="128">SUM(H152:H153)</f>
        <v>27.6</v>
      </c>
      <c r="I151" s="37">
        <f t="shared" si="128"/>
        <v>23</v>
      </c>
      <c r="J151" s="37">
        <f t="shared" si="128"/>
        <v>8.4639999999999986</v>
      </c>
      <c r="K151" s="37">
        <f t="shared" si="128"/>
        <v>80.315999999999988</v>
      </c>
      <c r="L151" s="37">
        <f t="shared" si="128"/>
        <v>7.5060000000000002</v>
      </c>
      <c r="M151" s="37">
        <f>SUM(M152:M153)</f>
        <v>424.62</v>
      </c>
      <c r="O151" s="40">
        <f>+PU!G2508+PU!G2512</f>
        <v>142.05000000000001</v>
      </c>
      <c r="Q151" s="40">
        <f>+PU!G2514</f>
        <v>9.4499999999999993</v>
      </c>
      <c r="R151" s="40">
        <f>+PU!G2517+PU!G2515</f>
        <v>2421.5</v>
      </c>
      <c r="T151" s="40">
        <f>+PU!F2518</f>
        <v>34.57</v>
      </c>
      <c r="X151" s="6"/>
      <c r="Z151" s="21">
        <f t="shared" si="102"/>
        <v>0</v>
      </c>
      <c r="AA151" s="21">
        <f t="shared" si="103"/>
        <v>0</v>
      </c>
      <c r="AB151" s="21">
        <f t="shared" si="104"/>
        <v>0</v>
      </c>
      <c r="AC151" s="21">
        <f t="shared" si="105"/>
        <v>0</v>
      </c>
      <c r="AD151" s="21">
        <f t="shared" si="106"/>
        <v>0</v>
      </c>
      <c r="AE151" s="21">
        <f t="shared" si="107"/>
        <v>0</v>
      </c>
      <c r="AF151" s="21">
        <f t="shared" si="108"/>
        <v>0</v>
      </c>
      <c r="AG151" s="21">
        <f t="shared" si="109"/>
        <v>0</v>
      </c>
      <c r="AH151" s="21">
        <f t="shared" si="110"/>
        <v>0</v>
      </c>
      <c r="AI151" s="21">
        <f t="shared" si="111"/>
        <v>0</v>
      </c>
      <c r="AJ151" s="21">
        <f t="shared" si="112"/>
        <v>0</v>
      </c>
      <c r="AK151" s="21">
        <f t="shared" si="113"/>
        <v>0</v>
      </c>
      <c r="AL151" s="21">
        <f t="shared" si="114"/>
        <v>0</v>
      </c>
      <c r="AM151" s="21">
        <f t="shared" si="115"/>
        <v>0</v>
      </c>
      <c r="AN151" s="21">
        <f t="shared" si="116"/>
        <v>0</v>
      </c>
      <c r="AO151" s="21">
        <f t="shared" si="117"/>
        <v>0</v>
      </c>
      <c r="AP151" s="21">
        <f t="shared" si="118"/>
        <v>0</v>
      </c>
      <c r="AQ151" s="21">
        <f t="shared" si="119"/>
        <v>0</v>
      </c>
    </row>
    <row r="152" spans="1:43" s="39" customFormat="1" x14ac:dyDescent="0.25">
      <c r="A152" s="43" t="s">
        <v>537</v>
      </c>
      <c r="B152" s="35" t="s">
        <v>538</v>
      </c>
      <c r="C152" s="35"/>
      <c r="D152" s="24">
        <f>+PU!E2507</f>
        <v>0.09</v>
      </c>
      <c r="E152" s="37">
        <f t="shared" ref="E152:E153" si="129">SUM(G152:AA152)</f>
        <v>574.47</v>
      </c>
      <c r="F152" s="25">
        <f>+D152*PU!F2507</f>
        <v>574.47</v>
      </c>
      <c r="G152" s="37">
        <f t="shared" ref="G152:K161" si="130">$D152*G$3</f>
        <v>13.5</v>
      </c>
      <c r="H152" s="37">
        <f t="shared" si="130"/>
        <v>27</v>
      </c>
      <c r="I152" s="37">
        <f t="shared" si="130"/>
        <v>22.5</v>
      </c>
      <c r="J152" s="37">
        <f t="shared" si="130"/>
        <v>8.2799999999999994</v>
      </c>
      <c r="K152" s="37">
        <f t="shared" si="130"/>
        <v>78.569999999999993</v>
      </c>
      <c r="M152" s="37">
        <f>F152-(SUM(G152:K152))</f>
        <v>424.62</v>
      </c>
      <c r="X152" s="6"/>
      <c r="Z152" s="21">
        <f t="shared" si="102"/>
        <v>0</v>
      </c>
      <c r="AA152" s="21">
        <f t="shared" si="103"/>
        <v>0</v>
      </c>
      <c r="AB152" s="21">
        <f t="shared" si="104"/>
        <v>0</v>
      </c>
      <c r="AC152" s="21">
        <f t="shared" si="105"/>
        <v>0</v>
      </c>
      <c r="AD152" s="21">
        <f t="shared" si="106"/>
        <v>0</v>
      </c>
      <c r="AE152" s="21">
        <f t="shared" si="107"/>
        <v>0</v>
      </c>
      <c r="AF152" s="21">
        <f t="shared" si="108"/>
        <v>0</v>
      </c>
      <c r="AG152" s="21">
        <f t="shared" si="109"/>
        <v>0</v>
      </c>
      <c r="AH152" s="21">
        <f t="shared" si="110"/>
        <v>0</v>
      </c>
      <c r="AI152" s="21">
        <f t="shared" si="111"/>
        <v>0</v>
      </c>
      <c r="AJ152" s="21">
        <f t="shared" si="112"/>
        <v>0</v>
      </c>
      <c r="AK152" s="21">
        <f t="shared" si="113"/>
        <v>0</v>
      </c>
      <c r="AL152" s="21">
        <f t="shared" si="114"/>
        <v>0</v>
      </c>
      <c r="AM152" s="21">
        <f t="shared" si="115"/>
        <v>0</v>
      </c>
      <c r="AN152" s="21">
        <f t="shared" si="116"/>
        <v>0</v>
      </c>
      <c r="AO152" s="21">
        <f t="shared" si="117"/>
        <v>0</v>
      </c>
      <c r="AP152" s="21">
        <f t="shared" si="118"/>
        <v>0</v>
      </c>
      <c r="AQ152" s="21">
        <f t="shared" si="119"/>
        <v>0</v>
      </c>
    </row>
    <row r="153" spans="1:43" s="39" customFormat="1" x14ac:dyDescent="0.25">
      <c r="A153" s="43" t="s">
        <v>537</v>
      </c>
      <c r="B153" s="35" t="s">
        <v>538</v>
      </c>
      <c r="C153" s="35"/>
      <c r="D153" s="24">
        <f>+PU!E2511</f>
        <v>2E-3</v>
      </c>
      <c r="E153" s="37">
        <f t="shared" si="129"/>
        <v>10.836</v>
      </c>
      <c r="F153" s="25">
        <f>+D153*PU!F2511</f>
        <v>10.836</v>
      </c>
      <c r="G153" s="37">
        <f t="shared" si="130"/>
        <v>0.3</v>
      </c>
      <c r="H153" s="37">
        <f t="shared" si="130"/>
        <v>0.6</v>
      </c>
      <c r="I153" s="37">
        <f t="shared" si="130"/>
        <v>0.5</v>
      </c>
      <c r="J153" s="37">
        <f t="shared" si="130"/>
        <v>0.184</v>
      </c>
      <c r="K153" s="37">
        <f t="shared" si="130"/>
        <v>1.746</v>
      </c>
      <c r="L153" s="37">
        <f t="shared" ref="L153" si="131">F153-(SUM(G153:K153))</f>
        <v>7.5060000000000002</v>
      </c>
      <c r="X153" s="6"/>
      <c r="Z153" s="21">
        <f t="shared" si="102"/>
        <v>0</v>
      </c>
      <c r="AA153" s="21">
        <f t="shared" si="103"/>
        <v>0</v>
      </c>
      <c r="AB153" s="21">
        <f t="shared" si="104"/>
        <v>0</v>
      </c>
      <c r="AC153" s="21">
        <f t="shared" si="105"/>
        <v>0</v>
      </c>
      <c r="AD153" s="21">
        <f t="shared" si="106"/>
        <v>0</v>
      </c>
      <c r="AE153" s="21">
        <f t="shared" si="107"/>
        <v>0</v>
      </c>
      <c r="AF153" s="21">
        <f t="shared" si="108"/>
        <v>0</v>
      </c>
      <c r="AG153" s="21">
        <f t="shared" si="109"/>
        <v>0</v>
      </c>
      <c r="AH153" s="21">
        <f t="shared" si="110"/>
        <v>0</v>
      </c>
      <c r="AI153" s="21">
        <f t="shared" si="111"/>
        <v>0</v>
      </c>
      <c r="AJ153" s="21">
        <f t="shared" si="112"/>
        <v>0</v>
      </c>
      <c r="AK153" s="21">
        <f t="shared" si="113"/>
        <v>0</v>
      </c>
      <c r="AL153" s="21">
        <f t="shared" si="114"/>
        <v>0</v>
      </c>
      <c r="AM153" s="21">
        <f t="shared" si="115"/>
        <v>0</v>
      </c>
      <c r="AN153" s="21">
        <f t="shared" si="116"/>
        <v>0</v>
      </c>
      <c r="AO153" s="21">
        <f t="shared" si="117"/>
        <v>0</v>
      </c>
      <c r="AP153" s="21">
        <f t="shared" si="118"/>
        <v>0</v>
      </c>
      <c r="AQ153" s="21">
        <f t="shared" si="119"/>
        <v>0</v>
      </c>
    </row>
    <row r="154" spans="1:43" s="3" customFormat="1" x14ac:dyDescent="0.25">
      <c r="A154" s="2" t="s">
        <v>539</v>
      </c>
      <c r="B154" t="s">
        <v>540</v>
      </c>
      <c r="C154"/>
      <c r="D154" s="24">
        <f>+PU!E2535</f>
        <v>0.15</v>
      </c>
      <c r="E154" s="19">
        <f t="shared" si="93"/>
        <v>1189.05</v>
      </c>
      <c r="F154" s="25">
        <f>+D154*PU!F2535</f>
        <v>957.44999999999993</v>
      </c>
      <c r="G154" s="19">
        <f t="shared" si="130"/>
        <v>22.5</v>
      </c>
      <c r="H154" s="19">
        <f t="shared" si="130"/>
        <v>45</v>
      </c>
      <c r="I154" s="19">
        <f t="shared" si="130"/>
        <v>37.5</v>
      </c>
      <c r="J154" s="19">
        <f t="shared" si="130"/>
        <v>13.799999999999999</v>
      </c>
      <c r="K154" s="19">
        <f t="shared" si="130"/>
        <v>130.94999999999999</v>
      </c>
      <c r="L154" s="19">
        <f t="shared" si="66"/>
        <v>707.69999999999993</v>
      </c>
      <c r="O154" s="4">
        <f>+PU!G2536</f>
        <v>231.6</v>
      </c>
      <c r="X154" s="6"/>
      <c r="Z154" s="21">
        <f t="shared" si="102"/>
        <v>0</v>
      </c>
      <c r="AA154" s="21">
        <f t="shared" si="103"/>
        <v>0</v>
      </c>
      <c r="AB154" s="21">
        <f t="shared" si="104"/>
        <v>0</v>
      </c>
      <c r="AC154" s="21">
        <f t="shared" si="105"/>
        <v>0</v>
      </c>
      <c r="AD154" s="21">
        <f t="shared" si="106"/>
        <v>0</v>
      </c>
      <c r="AE154" s="21">
        <f t="shared" si="107"/>
        <v>0</v>
      </c>
      <c r="AF154" s="21">
        <f t="shared" si="108"/>
        <v>0</v>
      </c>
      <c r="AG154" s="21">
        <f t="shared" si="109"/>
        <v>0</v>
      </c>
      <c r="AH154" s="21">
        <f t="shared" si="110"/>
        <v>0</v>
      </c>
      <c r="AI154" s="21">
        <f t="shared" si="111"/>
        <v>0</v>
      </c>
      <c r="AJ154" s="21">
        <f t="shared" si="112"/>
        <v>0</v>
      </c>
      <c r="AK154" s="21">
        <f t="shared" si="113"/>
        <v>0</v>
      </c>
      <c r="AL154" s="21">
        <f t="shared" si="114"/>
        <v>0</v>
      </c>
      <c r="AM154" s="21">
        <f t="shared" si="115"/>
        <v>0</v>
      </c>
      <c r="AN154" s="21">
        <f t="shared" si="116"/>
        <v>0</v>
      </c>
      <c r="AO154" s="21">
        <f t="shared" si="117"/>
        <v>0</v>
      </c>
      <c r="AP154" s="21">
        <f t="shared" si="118"/>
        <v>0</v>
      </c>
      <c r="AQ154" s="21">
        <f t="shared" si="119"/>
        <v>0</v>
      </c>
    </row>
    <row r="155" spans="1:43" s="3" customFormat="1" x14ac:dyDescent="0.25">
      <c r="A155" s="2" t="s">
        <v>543</v>
      </c>
      <c r="B155" t="s">
        <v>520</v>
      </c>
      <c r="C155"/>
      <c r="D155" s="24">
        <f>+PU!E2551</f>
        <v>1</v>
      </c>
      <c r="E155" s="19">
        <f t="shared" si="93"/>
        <v>7696.99</v>
      </c>
      <c r="F155" s="25">
        <f>+D155*PU!F2551</f>
        <v>5418</v>
      </c>
      <c r="G155" s="19">
        <f t="shared" si="130"/>
        <v>150</v>
      </c>
      <c r="H155" s="19">
        <f t="shared" si="130"/>
        <v>300</v>
      </c>
      <c r="I155" s="19">
        <f t="shared" si="130"/>
        <v>250</v>
      </c>
      <c r="J155" s="19">
        <f t="shared" si="130"/>
        <v>92</v>
      </c>
      <c r="K155" s="19">
        <f t="shared" si="130"/>
        <v>873</v>
      </c>
      <c r="L155" s="19">
        <f t="shared" si="66"/>
        <v>3753</v>
      </c>
      <c r="O155" s="4">
        <f>+PU!G2552</f>
        <v>1543.99</v>
      </c>
      <c r="S155" s="4">
        <f>+PU!G2554</f>
        <v>475</v>
      </c>
      <c r="W155" s="4">
        <f>+PU!G2553</f>
        <v>260</v>
      </c>
      <c r="X155" s="6"/>
      <c r="Z155" s="21">
        <f t="shared" si="102"/>
        <v>0</v>
      </c>
      <c r="AA155" s="21">
        <f t="shared" si="103"/>
        <v>0</v>
      </c>
      <c r="AB155" s="21">
        <f t="shared" si="104"/>
        <v>0</v>
      </c>
      <c r="AC155" s="21">
        <f t="shared" si="105"/>
        <v>0</v>
      </c>
      <c r="AD155" s="21">
        <f t="shared" si="106"/>
        <v>0</v>
      </c>
      <c r="AE155" s="21">
        <f t="shared" si="107"/>
        <v>0</v>
      </c>
      <c r="AF155" s="21">
        <f t="shared" si="108"/>
        <v>0</v>
      </c>
      <c r="AG155" s="21">
        <f t="shared" si="109"/>
        <v>0</v>
      </c>
      <c r="AH155" s="21">
        <f t="shared" si="110"/>
        <v>0</v>
      </c>
      <c r="AI155" s="21">
        <f t="shared" si="111"/>
        <v>0</v>
      </c>
      <c r="AJ155" s="21">
        <f t="shared" si="112"/>
        <v>0</v>
      </c>
      <c r="AK155" s="21">
        <f t="shared" si="113"/>
        <v>0</v>
      </c>
      <c r="AL155" s="21">
        <f t="shared" si="114"/>
        <v>0</v>
      </c>
      <c r="AM155" s="21">
        <f t="shared" si="115"/>
        <v>0</v>
      </c>
      <c r="AN155" s="21">
        <f t="shared" si="116"/>
        <v>0</v>
      </c>
      <c r="AO155" s="21">
        <f t="shared" si="117"/>
        <v>0</v>
      </c>
      <c r="AP155" s="21">
        <f t="shared" si="118"/>
        <v>0</v>
      </c>
      <c r="AQ155" s="21">
        <f t="shared" si="119"/>
        <v>0</v>
      </c>
    </row>
    <row r="156" spans="1:43" s="3" customFormat="1" x14ac:dyDescent="0.25">
      <c r="A156" s="2" t="s">
        <v>544</v>
      </c>
      <c r="B156" t="s">
        <v>522</v>
      </c>
      <c r="C156"/>
      <c r="D156" s="24">
        <f>+PU!E2570</f>
        <v>5.5</v>
      </c>
      <c r="E156" s="19">
        <f t="shared" si="93"/>
        <v>61315.95</v>
      </c>
      <c r="F156" s="25">
        <f>+D156*PU!F2570</f>
        <v>29799</v>
      </c>
      <c r="G156" s="19">
        <f t="shared" si="130"/>
        <v>825</v>
      </c>
      <c r="H156" s="19">
        <f t="shared" si="130"/>
        <v>1650</v>
      </c>
      <c r="I156" s="19">
        <f t="shared" si="130"/>
        <v>1375</v>
      </c>
      <c r="J156" s="19">
        <f t="shared" si="130"/>
        <v>506</v>
      </c>
      <c r="K156" s="19">
        <f t="shared" si="130"/>
        <v>4801.5</v>
      </c>
      <c r="L156" s="19">
        <f t="shared" si="66"/>
        <v>20641.5</v>
      </c>
      <c r="O156" s="4">
        <f>+PU!G2571</f>
        <v>8491.9500000000007</v>
      </c>
      <c r="P156" s="4">
        <f>+PU!G2574</f>
        <v>2400</v>
      </c>
      <c r="W156" s="4">
        <f>+PU!G2572+PU!G2573</f>
        <v>20625</v>
      </c>
      <c r="X156" s="6"/>
      <c r="Z156" s="21">
        <f t="shared" si="102"/>
        <v>0</v>
      </c>
      <c r="AA156" s="21">
        <f t="shared" si="103"/>
        <v>0</v>
      </c>
      <c r="AB156" s="21">
        <f t="shared" si="104"/>
        <v>0</v>
      </c>
      <c r="AC156" s="21">
        <f t="shared" si="105"/>
        <v>0</v>
      </c>
      <c r="AD156" s="21">
        <f t="shared" si="106"/>
        <v>0</v>
      </c>
      <c r="AE156" s="21">
        <f t="shared" si="107"/>
        <v>0</v>
      </c>
      <c r="AF156" s="21">
        <f t="shared" si="108"/>
        <v>0</v>
      </c>
      <c r="AG156" s="21">
        <f t="shared" si="109"/>
        <v>0</v>
      </c>
      <c r="AH156" s="21">
        <f t="shared" si="110"/>
        <v>0</v>
      </c>
      <c r="AI156" s="21">
        <f t="shared" si="111"/>
        <v>0</v>
      </c>
      <c r="AJ156" s="21">
        <f t="shared" si="112"/>
        <v>0</v>
      </c>
      <c r="AK156" s="21">
        <f t="shared" si="113"/>
        <v>0</v>
      </c>
      <c r="AL156" s="21">
        <f t="shared" si="114"/>
        <v>0</v>
      </c>
      <c r="AM156" s="21">
        <f t="shared" si="115"/>
        <v>0</v>
      </c>
      <c r="AN156" s="21">
        <f t="shared" si="116"/>
        <v>0</v>
      </c>
      <c r="AO156" s="21">
        <f t="shared" si="117"/>
        <v>0</v>
      </c>
      <c r="AP156" s="21">
        <f t="shared" si="118"/>
        <v>0</v>
      </c>
      <c r="AQ156" s="21">
        <f t="shared" si="119"/>
        <v>0</v>
      </c>
    </row>
    <row r="157" spans="1:43" s="3" customFormat="1" x14ac:dyDescent="0.25">
      <c r="A157" s="2" t="s">
        <v>545</v>
      </c>
      <c r="B157" t="s">
        <v>397</v>
      </c>
      <c r="C157"/>
      <c r="D157" s="24">
        <f>+PU!E2590</f>
        <v>0.2</v>
      </c>
      <c r="E157" s="19">
        <f t="shared" si="93"/>
        <v>6779.6100000000006</v>
      </c>
      <c r="F157" s="25">
        <f>+D157*PU!F2590</f>
        <v>1041.8</v>
      </c>
      <c r="G157" s="19">
        <f t="shared" si="130"/>
        <v>30</v>
      </c>
      <c r="H157" s="19">
        <f t="shared" si="130"/>
        <v>60</v>
      </c>
      <c r="I157" s="19">
        <f t="shared" si="130"/>
        <v>50</v>
      </c>
      <c r="J157" s="19">
        <f t="shared" si="130"/>
        <v>18.400000000000002</v>
      </c>
      <c r="K157" s="19">
        <f t="shared" si="130"/>
        <v>174.60000000000002</v>
      </c>
      <c r="L157" s="19">
        <f t="shared" si="66"/>
        <v>708.8</v>
      </c>
      <c r="N157" s="4">
        <f>+PU!F2594</f>
        <v>850</v>
      </c>
      <c r="O157" s="4">
        <f>+PU!G2592+PU!G2591</f>
        <v>3807.8100000000004</v>
      </c>
      <c r="P157" s="4">
        <f>+PU!G2593</f>
        <v>1080</v>
      </c>
      <c r="X157" s="6"/>
      <c r="Z157" s="21">
        <f t="shared" si="102"/>
        <v>0</v>
      </c>
      <c r="AA157" s="21">
        <f t="shared" si="103"/>
        <v>0</v>
      </c>
      <c r="AB157" s="21">
        <f t="shared" si="104"/>
        <v>0</v>
      </c>
      <c r="AC157" s="21">
        <f t="shared" si="105"/>
        <v>0</v>
      </c>
      <c r="AD157" s="21">
        <f t="shared" si="106"/>
        <v>0</v>
      </c>
      <c r="AE157" s="21">
        <f t="shared" si="107"/>
        <v>0</v>
      </c>
      <c r="AF157" s="21">
        <f t="shared" si="108"/>
        <v>0</v>
      </c>
      <c r="AG157" s="21">
        <f t="shared" si="109"/>
        <v>0</v>
      </c>
      <c r="AH157" s="21">
        <f t="shared" si="110"/>
        <v>0</v>
      </c>
      <c r="AI157" s="21">
        <f t="shared" si="111"/>
        <v>0</v>
      </c>
      <c r="AJ157" s="21">
        <f t="shared" si="112"/>
        <v>0</v>
      </c>
      <c r="AK157" s="21">
        <f t="shared" si="113"/>
        <v>0</v>
      </c>
      <c r="AL157" s="21">
        <f t="shared" si="114"/>
        <v>0</v>
      </c>
      <c r="AM157" s="21">
        <f t="shared" si="115"/>
        <v>0</v>
      </c>
      <c r="AN157" s="21">
        <f t="shared" si="116"/>
        <v>0</v>
      </c>
      <c r="AO157" s="21">
        <f t="shared" si="117"/>
        <v>0</v>
      </c>
      <c r="AP157" s="21">
        <f t="shared" si="118"/>
        <v>0</v>
      </c>
      <c r="AQ157" s="21">
        <f t="shared" si="119"/>
        <v>0</v>
      </c>
    </row>
    <row r="158" spans="1:43" s="3" customFormat="1" x14ac:dyDescent="0.25">
      <c r="A158" s="2" t="s">
        <v>546</v>
      </c>
      <c r="B158" t="s">
        <v>399</v>
      </c>
      <c r="C158"/>
      <c r="D158" s="24">
        <f>+PU!E2610</f>
        <v>3.6</v>
      </c>
      <c r="E158" s="19">
        <f t="shared" si="93"/>
        <v>81223.16</v>
      </c>
      <c r="F158" s="25">
        <f>+D158*PU!F2610</f>
        <v>19504.8</v>
      </c>
      <c r="G158" s="19">
        <f t="shared" si="130"/>
        <v>540</v>
      </c>
      <c r="H158" s="19">
        <f t="shared" si="130"/>
        <v>1080</v>
      </c>
      <c r="I158" s="19">
        <f t="shared" si="130"/>
        <v>900</v>
      </c>
      <c r="J158" s="19">
        <f t="shared" si="130"/>
        <v>331.2</v>
      </c>
      <c r="K158" s="19">
        <f t="shared" si="130"/>
        <v>3142.8</v>
      </c>
      <c r="L158" s="19">
        <f t="shared" si="66"/>
        <v>13510.8</v>
      </c>
      <c r="O158" s="4">
        <f>+PU!G2611</f>
        <v>5558.36</v>
      </c>
      <c r="Q158" s="4">
        <f>+PU!G2613</f>
        <v>51960</v>
      </c>
      <c r="S158" s="4">
        <f>+PU!G2612</f>
        <v>4200</v>
      </c>
      <c r="X158" s="6"/>
      <c r="Z158" s="21">
        <f t="shared" si="102"/>
        <v>0</v>
      </c>
      <c r="AA158" s="21">
        <f t="shared" si="103"/>
        <v>0</v>
      </c>
      <c r="AB158" s="21">
        <f t="shared" si="104"/>
        <v>0</v>
      </c>
      <c r="AC158" s="21">
        <f t="shared" si="105"/>
        <v>0</v>
      </c>
      <c r="AD158" s="21">
        <f t="shared" si="106"/>
        <v>0</v>
      </c>
      <c r="AE158" s="21">
        <f t="shared" si="107"/>
        <v>0</v>
      </c>
      <c r="AF158" s="21">
        <f t="shared" si="108"/>
        <v>0</v>
      </c>
      <c r="AG158" s="21">
        <f t="shared" si="109"/>
        <v>0</v>
      </c>
      <c r="AH158" s="21">
        <f t="shared" si="110"/>
        <v>0</v>
      </c>
      <c r="AI158" s="21">
        <f t="shared" si="111"/>
        <v>0</v>
      </c>
      <c r="AJ158" s="21">
        <f t="shared" si="112"/>
        <v>0</v>
      </c>
      <c r="AK158" s="21">
        <f t="shared" si="113"/>
        <v>0</v>
      </c>
      <c r="AL158" s="21">
        <f t="shared" si="114"/>
        <v>0</v>
      </c>
      <c r="AM158" s="21">
        <f t="shared" si="115"/>
        <v>0</v>
      </c>
      <c r="AN158" s="21">
        <f t="shared" si="116"/>
        <v>0</v>
      </c>
      <c r="AO158" s="21">
        <f t="shared" si="117"/>
        <v>0</v>
      </c>
      <c r="AP158" s="21">
        <f t="shared" si="118"/>
        <v>0</v>
      </c>
      <c r="AQ158" s="21">
        <f t="shared" si="119"/>
        <v>0</v>
      </c>
    </row>
    <row r="159" spans="1:43" s="3" customFormat="1" x14ac:dyDescent="0.25">
      <c r="A159" s="2" t="s">
        <v>547</v>
      </c>
      <c r="B159" t="s">
        <v>401</v>
      </c>
      <c r="C159"/>
      <c r="D159" s="24">
        <f>+PU!E2629</f>
        <v>4.4999999999999998E-2</v>
      </c>
      <c r="E159" s="19">
        <f t="shared" si="93"/>
        <v>836.62</v>
      </c>
      <c r="F159" s="25">
        <f>+D159*PU!F2629</f>
        <v>243.81</v>
      </c>
      <c r="G159" s="19">
        <f t="shared" si="130"/>
        <v>6.75</v>
      </c>
      <c r="H159" s="19">
        <f t="shared" si="130"/>
        <v>13.5</v>
      </c>
      <c r="I159" s="19">
        <f t="shared" si="130"/>
        <v>11.25</v>
      </c>
      <c r="J159" s="19">
        <f t="shared" si="130"/>
        <v>4.1399999999999997</v>
      </c>
      <c r="K159" s="19">
        <f t="shared" si="130"/>
        <v>39.284999999999997</v>
      </c>
      <c r="L159" s="19">
        <f t="shared" si="66"/>
        <v>168.88499999999999</v>
      </c>
      <c r="O159" s="4">
        <f>+PU!G2630</f>
        <v>69.48</v>
      </c>
      <c r="Q159" s="4">
        <f>+PU!G2631</f>
        <v>504</v>
      </c>
      <c r="S159" s="4">
        <f>+PU!G2632</f>
        <v>6.7</v>
      </c>
      <c r="T159" s="4">
        <f>+PU!F2633</f>
        <v>12.63</v>
      </c>
      <c r="X159" s="6"/>
      <c r="Z159" s="21">
        <f t="shared" si="102"/>
        <v>0</v>
      </c>
      <c r="AA159" s="21">
        <f t="shared" si="103"/>
        <v>0</v>
      </c>
      <c r="AB159" s="21">
        <f t="shared" si="104"/>
        <v>0</v>
      </c>
      <c r="AC159" s="21">
        <f t="shared" si="105"/>
        <v>0</v>
      </c>
      <c r="AD159" s="21">
        <f t="shared" si="106"/>
        <v>0</v>
      </c>
      <c r="AE159" s="21">
        <f t="shared" si="107"/>
        <v>0</v>
      </c>
      <c r="AF159" s="21">
        <f t="shared" si="108"/>
        <v>0</v>
      </c>
      <c r="AG159" s="21">
        <f t="shared" si="109"/>
        <v>0</v>
      </c>
      <c r="AH159" s="21">
        <f t="shared" si="110"/>
        <v>0</v>
      </c>
      <c r="AI159" s="21">
        <f t="shared" si="111"/>
        <v>0</v>
      </c>
      <c r="AJ159" s="21">
        <f t="shared" si="112"/>
        <v>0</v>
      </c>
      <c r="AK159" s="21">
        <f t="shared" si="113"/>
        <v>0</v>
      </c>
      <c r="AL159" s="21">
        <f t="shared" si="114"/>
        <v>0</v>
      </c>
      <c r="AM159" s="21">
        <f t="shared" si="115"/>
        <v>0</v>
      </c>
      <c r="AN159" s="21">
        <f t="shared" si="116"/>
        <v>0</v>
      </c>
      <c r="AO159" s="21">
        <f t="shared" si="117"/>
        <v>0</v>
      </c>
      <c r="AP159" s="21">
        <f t="shared" si="118"/>
        <v>0</v>
      </c>
      <c r="AQ159" s="21">
        <f t="shared" si="119"/>
        <v>0</v>
      </c>
    </row>
    <row r="160" spans="1:43" s="3" customFormat="1" x14ac:dyDescent="0.25">
      <c r="A160" s="2" t="s">
        <v>548</v>
      </c>
      <c r="B160" t="s">
        <v>403</v>
      </c>
      <c r="C160"/>
      <c r="D160" s="24">
        <f>+PU!E2650</f>
        <v>2.5</v>
      </c>
      <c r="E160" s="19">
        <f t="shared" si="93"/>
        <v>21524.37</v>
      </c>
      <c r="F160" s="25">
        <f>+D160*PU!F2650</f>
        <v>13545</v>
      </c>
      <c r="G160" s="19">
        <f t="shared" si="130"/>
        <v>375</v>
      </c>
      <c r="H160" s="19">
        <f t="shared" si="130"/>
        <v>750</v>
      </c>
      <c r="I160" s="19">
        <f t="shared" si="130"/>
        <v>625</v>
      </c>
      <c r="J160" s="19">
        <f t="shared" si="130"/>
        <v>230</v>
      </c>
      <c r="K160" s="19">
        <f t="shared" si="130"/>
        <v>2182.5</v>
      </c>
      <c r="L160" s="19">
        <f t="shared" si="66"/>
        <v>9382.5</v>
      </c>
      <c r="O160" s="4">
        <f>+PU!G2651+PU!G2652</f>
        <v>7141.23</v>
      </c>
      <c r="S160" s="4">
        <f>+PU!G2653+PU!G2654+PU!G2655</f>
        <v>500</v>
      </c>
      <c r="T160" s="4">
        <f>+PU!G2656</f>
        <v>338.14</v>
      </c>
      <c r="X160" s="6"/>
      <c r="Z160" s="21">
        <f t="shared" si="102"/>
        <v>0</v>
      </c>
      <c r="AA160" s="21">
        <f t="shared" si="103"/>
        <v>0</v>
      </c>
      <c r="AB160" s="21">
        <f t="shared" si="104"/>
        <v>0</v>
      </c>
      <c r="AC160" s="21">
        <f t="shared" si="105"/>
        <v>0</v>
      </c>
      <c r="AD160" s="21">
        <f t="shared" si="106"/>
        <v>0</v>
      </c>
      <c r="AE160" s="21">
        <f t="shared" si="107"/>
        <v>0</v>
      </c>
      <c r="AF160" s="21">
        <f t="shared" si="108"/>
        <v>0</v>
      </c>
      <c r="AG160" s="21">
        <f t="shared" si="109"/>
        <v>0</v>
      </c>
      <c r="AH160" s="21">
        <f t="shared" si="110"/>
        <v>0</v>
      </c>
      <c r="AI160" s="21">
        <f t="shared" si="111"/>
        <v>0</v>
      </c>
      <c r="AJ160" s="21">
        <f t="shared" si="112"/>
        <v>0</v>
      </c>
      <c r="AK160" s="21">
        <f t="shared" si="113"/>
        <v>0</v>
      </c>
      <c r="AL160" s="21">
        <f t="shared" si="114"/>
        <v>0</v>
      </c>
      <c r="AM160" s="21">
        <f t="shared" si="115"/>
        <v>0</v>
      </c>
      <c r="AN160" s="21">
        <f t="shared" si="116"/>
        <v>0</v>
      </c>
      <c r="AO160" s="21">
        <f t="shared" si="117"/>
        <v>0</v>
      </c>
      <c r="AP160" s="21">
        <f t="shared" si="118"/>
        <v>0</v>
      </c>
      <c r="AQ160" s="21">
        <f t="shared" si="119"/>
        <v>0</v>
      </c>
    </row>
    <row r="161" spans="1:43" s="3" customFormat="1" x14ac:dyDescent="0.25">
      <c r="A161" s="2" t="s">
        <v>549</v>
      </c>
      <c r="B161" t="s">
        <v>550</v>
      </c>
      <c r="C161"/>
      <c r="D161" s="24">
        <f>+PU!E2673</f>
        <v>1.2</v>
      </c>
      <c r="E161" s="19">
        <f t="shared" si="93"/>
        <v>9769.1899999999987</v>
      </c>
      <c r="F161" s="25">
        <f>+D161*PU!F2673</f>
        <v>6501.5999999999995</v>
      </c>
      <c r="G161" s="19">
        <f t="shared" si="130"/>
        <v>180</v>
      </c>
      <c r="H161" s="19">
        <f t="shared" si="130"/>
        <v>360</v>
      </c>
      <c r="I161" s="19">
        <f t="shared" si="130"/>
        <v>300</v>
      </c>
      <c r="J161" s="19">
        <f t="shared" si="130"/>
        <v>110.39999999999999</v>
      </c>
      <c r="K161" s="19">
        <f t="shared" si="130"/>
        <v>1047.5999999999999</v>
      </c>
      <c r="L161" s="19">
        <f t="shared" si="66"/>
        <v>4503.5999999999995</v>
      </c>
      <c r="O161" s="4">
        <f>+PU!G2674</f>
        <v>1852.79</v>
      </c>
      <c r="S161" s="4">
        <f>+PU!G2675+PU!G2676</f>
        <v>1414.8</v>
      </c>
      <c r="X161" s="6"/>
      <c r="Z161" s="21">
        <f t="shared" si="102"/>
        <v>0</v>
      </c>
      <c r="AA161" s="21">
        <f t="shared" si="103"/>
        <v>0</v>
      </c>
      <c r="AB161" s="21">
        <f t="shared" si="104"/>
        <v>0</v>
      </c>
      <c r="AC161" s="21">
        <f t="shared" si="105"/>
        <v>0</v>
      </c>
      <c r="AD161" s="21">
        <f t="shared" si="106"/>
        <v>0</v>
      </c>
      <c r="AE161" s="21">
        <f t="shared" si="107"/>
        <v>0</v>
      </c>
      <c r="AF161" s="21">
        <f t="shared" si="108"/>
        <v>0</v>
      </c>
      <c r="AG161" s="21">
        <f t="shared" si="109"/>
        <v>0</v>
      </c>
      <c r="AH161" s="21">
        <f t="shared" si="110"/>
        <v>0</v>
      </c>
      <c r="AI161" s="21">
        <f t="shared" si="111"/>
        <v>0</v>
      </c>
      <c r="AJ161" s="21">
        <f t="shared" si="112"/>
        <v>0</v>
      </c>
      <c r="AK161" s="21">
        <f t="shared" si="113"/>
        <v>0</v>
      </c>
      <c r="AL161" s="21">
        <f t="shared" si="114"/>
        <v>0</v>
      </c>
      <c r="AM161" s="21">
        <f t="shared" si="115"/>
        <v>0</v>
      </c>
      <c r="AN161" s="21">
        <f t="shared" si="116"/>
        <v>0</v>
      </c>
      <c r="AO161" s="21">
        <f t="shared" si="117"/>
        <v>0</v>
      </c>
      <c r="AP161" s="21">
        <f t="shared" si="118"/>
        <v>0</v>
      </c>
      <c r="AQ161" s="21">
        <f t="shared" si="119"/>
        <v>0</v>
      </c>
    </row>
    <row r="162" spans="1:43" s="3" customFormat="1" x14ac:dyDescent="0.25">
      <c r="A162" s="2" t="s">
        <v>551</v>
      </c>
      <c r="B162" t="s">
        <v>449</v>
      </c>
      <c r="C162"/>
      <c r="D162" s="24">
        <f>+PU!E2692</f>
        <v>2.4</v>
      </c>
      <c r="E162" s="19">
        <f t="shared" si="93"/>
        <v>81478.02</v>
      </c>
      <c r="F162" s="25">
        <f>+D162*PU!F2692</f>
        <v>13003.199999999999</v>
      </c>
      <c r="G162" s="19">
        <f t="shared" ref="G162:K172" si="132">$D162*G$3</f>
        <v>360</v>
      </c>
      <c r="H162" s="19">
        <f t="shared" si="132"/>
        <v>720</v>
      </c>
      <c r="I162" s="19">
        <f t="shared" si="132"/>
        <v>600</v>
      </c>
      <c r="J162" s="19">
        <f t="shared" si="132"/>
        <v>220.79999999999998</v>
      </c>
      <c r="K162" s="19">
        <f t="shared" si="132"/>
        <v>2095.1999999999998</v>
      </c>
      <c r="L162" s="19">
        <f t="shared" si="66"/>
        <v>9007.1999999999989</v>
      </c>
      <c r="O162" s="4">
        <f>+PU!G2693</f>
        <v>3705.58</v>
      </c>
      <c r="Q162" s="4">
        <f>+PU!G2696+PU!G2697</f>
        <v>61950</v>
      </c>
      <c r="S162" s="4">
        <f>+PU!G2698</f>
        <v>359.8</v>
      </c>
      <c r="U162" s="4">
        <f>+PU!G2699</f>
        <v>1900</v>
      </c>
      <c r="W162" s="4">
        <f>+PU!G2695</f>
        <v>559.44000000000005</v>
      </c>
      <c r="X162" s="6"/>
      <c r="Z162" s="21">
        <f t="shared" si="102"/>
        <v>0</v>
      </c>
      <c r="AA162" s="21">
        <f t="shared" si="103"/>
        <v>0</v>
      </c>
      <c r="AB162" s="21">
        <f t="shared" si="104"/>
        <v>0</v>
      </c>
      <c r="AC162" s="21">
        <f t="shared" si="105"/>
        <v>0</v>
      </c>
      <c r="AD162" s="21">
        <f t="shared" si="106"/>
        <v>0</v>
      </c>
      <c r="AE162" s="21">
        <f t="shared" si="107"/>
        <v>0</v>
      </c>
      <c r="AF162" s="21">
        <f t="shared" si="108"/>
        <v>0</v>
      </c>
      <c r="AG162" s="21">
        <f t="shared" si="109"/>
        <v>0</v>
      </c>
      <c r="AH162" s="21">
        <f t="shared" si="110"/>
        <v>0</v>
      </c>
      <c r="AI162" s="21">
        <f t="shared" si="111"/>
        <v>0</v>
      </c>
      <c r="AJ162" s="21">
        <f t="shared" si="112"/>
        <v>0</v>
      </c>
      <c r="AK162" s="21">
        <f t="shared" si="113"/>
        <v>0</v>
      </c>
      <c r="AL162" s="21">
        <f t="shared" si="114"/>
        <v>0</v>
      </c>
      <c r="AM162" s="21">
        <f t="shared" si="115"/>
        <v>0</v>
      </c>
      <c r="AN162" s="21">
        <f t="shared" si="116"/>
        <v>0</v>
      </c>
      <c r="AO162" s="21">
        <f t="shared" si="117"/>
        <v>0</v>
      </c>
      <c r="AP162" s="21">
        <f t="shared" si="118"/>
        <v>0</v>
      </c>
      <c r="AQ162" s="21">
        <f t="shared" si="119"/>
        <v>0</v>
      </c>
    </row>
    <row r="163" spans="1:43" s="3" customFormat="1" x14ac:dyDescent="0.25">
      <c r="A163" s="2" t="s">
        <v>552</v>
      </c>
      <c r="B163" t="s">
        <v>455</v>
      </c>
      <c r="C163"/>
      <c r="D163" s="24">
        <f>+PU!E2715</f>
        <v>0.35</v>
      </c>
      <c r="E163" s="19">
        <f t="shared" si="93"/>
        <v>3251.41</v>
      </c>
      <c r="F163" s="25">
        <f>+D163*PU!F2715</f>
        <v>1896.3</v>
      </c>
      <c r="G163" s="19">
        <f t="shared" si="132"/>
        <v>52.5</v>
      </c>
      <c r="H163" s="19">
        <f t="shared" si="132"/>
        <v>105</v>
      </c>
      <c r="I163" s="19">
        <f t="shared" si="132"/>
        <v>87.5</v>
      </c>
      <c r="J163" s="19">
        <f t="shared" si="132"/>
        <v>32.199999999999996</v>
      </c>
      <c r="K163" s="19">
        <f t="shared" si="132"/>
        <v>305.54999999999995</v>
      </c>
      <c r="L163" s="19">
        <f t="shared" ref="L163:L238" si="133">F163-(SUM(G163:K163))</f>
        <v>1313.55</v>
      </c>
      <c r="O163" s="4">
        <f>+PU!G2716</f>
        <v>540.4</v>
      </c>
      <c r="Q163" s="4">
        <f>+PU!G2718</f>
        <v>750</v>
      </c>
      <c r="S163" s="4">
        <f>+PU!G2717</f>
        <v>64.709999999999994</v>
      </c>
      <c r="X163" s="6"/>
      <c r="Z163" s="21">
        <f t="shared" si="102"/>
        <v>0</v>
      </c>
      <c r="AA163" s="21">
        <f t="shared" si="103"/>
        <v>0</v>
      </c>
      <c r="AB163" s="21">
        <f t="shared" si="104"/>
        <v>0</v>
      </c>
      <c r="AC163" s="21">
        <f t="shared" si="105"/>
        <v>0</v>
      </c>
      <c r="AD163" s="21">
        <f t="shared" si="106"/>
        <v>0</v>
      </c>
      <c r="AE163" s="21">
        <f t="shared" si="107"/>
        <v>0</v>
      </c>
      <c r="AF163" s="21">
        <f t="shared" si="108"/>
        <v>0</v>
      </c>
      <c r="AG163" s="21">
        <f t="shared" si="109"/>
        <v>0</v>
      </c>
      <c r="AH163" s="21">
        <f t="shared" si="110"/>
        <v>0</v>
      </c>
      <c r="AI163" s="21">
        <f t="shared" si="111"/>
        <v>0</v>
      </c>
      <c r="AJ163" s="21">
        <f t="shared" si="112"/>
        <v>0</v>
      </c>
      <c r="AK163" s="21">
        <f t="shared" si="113"/>
        <v>0</v>
      </c>
      <c r="AL163" s="21">
        <f t="shared" si="114"/>
        <v>0</v>
      </c>
      <c r="AM163" s="21">
        <f t="shared" si="115"/>
        <v>0</v>
      </c>
      <c r="AN163" s="21">
        <f t="shared" si="116"/>
        <v>0</v>
      </c>
      <c r="AO163" s="21">
        <f t="shared" si="117"/>
        <v>0</v>
      </c>
      <c r="AP163" s="21">
        <f t="shared" si="118"/>
        <v>0</v>
      </c>
      <c r="AQ163" s="21">
        <f t="shared" si="119"/>
        <v>0</v>
      </c>
    </row>
    <row r="164" spans="1:43" s="3" customFormat="1" x14ac:dyDescent="0.25">
      <c r="A164" s="2" t="s">
        <v>553</v>
      </c>
      <c r="B164" t="s">
        <v>520</v>
      </c>
      <c r="C164"/>
      <c r="D164" s="24">
        <f>+PU!E2734</f>
        <v>1</v>
      </c>
      <c r="E164" s="19">
        <f t="shared" si="93"/>
        <v>-431790.45</v>
      </c>
      <c r="F164" s="25">
        <f>+D164*PU!F2734</f>
        <v>5418</v>
      </c>
      <c r="G164" s="19">
        <f t="shared" si="132"/>
        <v>150</v>
      </c>
      <c r="H164" s="19">
        <f t="shared" si="132"/>
        <v>300</v>
      </c>
      <c r="I164" s="19">
        <f t="shared" si="132"/>
        <v>250</v>
      </c>
      <c r="J164" s="19">
        <f t="shared" si="132"/>
        <v>92</v>
      </c>
      <c r="K164" s="19">
        <f t="shared" si="132"/>
        <v>873</v>
      </c>
      <c r="L164" s="19">
        <f t="shared" si="133"/>
        <v>3753</v>
      </c>
      <c r="O164" s="4">
        <f>+PU!G2735</f>
        <v>1543.99</v>
      </c>
      <c r="S164" s="4">
        <f>+PU!G2737</f>
        <v>475</v>
      </c>
      <c r="W164" s="4">
        <f>+PU!G2736</f>
        <v>260</v>
      </c>
      <c r="X164" s="6"/>
      <c r="Y164" s="3">
        <v>-56</v>
      </c>
      <c r="Z164" s="60">
        <f t="shared" si="102"/>
        <v>-431031.44</v>
      </c>
      <c r="AA164" s="21">
        <f t="shared" si="103"/>
        <v>-8400</v>
      </c>
      <c r="AB164" s="21">
        <f t="shared" si="104"/>
        <v>-16800</v>
      </c>
      <c r="AC164" s="21">
        <f t="shared" si="105"/>
        <v>-14000</v>
      </c>
      <c r="AD164" s="21">
        <f t="shared" si="106"/>
        <v>-5152</v>
      </c>
      <c r="AE164" s="21">
        <f t="shared" si="107"/>
        <v>-48888</v>
      </c>
      <c r="AF164" s="21">
        <f t="shared" si="108"/>
        <v>-210168</v>
      </c>
      <c r="AG164" s="21">
        <f t="shared" si="109"/>
        <v>0</v>
      </c>
      <c r="AH164" s="21">
        <f t="shared" si="110"/>
        <v>0</v>
      </c>
      <c r="AI164" s="21">
        <f t="shared" si="111"/>
        <v>-86463.44</v>
      </c>
      <c r="AJ164" s="21">
        <f t="shared" si="112"/>
        <v>0</v>
      </c>
      <c r="AK164" s="21">
        <f t="shared" si="113"/>
        <v>0</v>
      </c>
      <c r="AL164" s="21">
        <f t="shared" si="114"/>
        <v>0</v>
      </c>
      <c r="AM164" s="21">
        <f t="shared" si="115"/>
        <v>-26600</v>
      </c>
      <c r="AN164" s="21">
        <f t="shared" si="116"/>
        <v>0</v>
      </c>
      <c r="AO164" s="21">
        <f t="shared" si="117"/>
        <v>0</v>
      </c>
      <c r="AP164" s="21">
        <f t="shared" si="118"/>
        <v>0</v>
      </c>
      <c r="AQ164" s="21">
        <f t="shared" si="119"/>
        <v>-14560</v>
      </c>
    </row>
    <row r="165" spans="1:43" s="3" customFormat="1" x14ac:dyDescent="0.25">
      <c r="A165" s="2" t="s">
        <v>554</v>
      </c>
      <c r="B165" t="s">
        <v>522</v>
      </c>
      <c r="C165"/>
      <c r="D165" s="24">
        <f>+PU!E2753</f>
        <v>5.5</v>
      </c>
      <c r="E165" s="19">
        <f t="shared" si="93"/>
        <v>61315.95</v>
      </c>
      <c r="F165" s="25">
        <f>+D165*PU!F2753</f>
        <v>29799</v>
      </c>
      <c r="G165" s="19">
        <f t="shared" si="132"/>
        <v>825</v>
      </c>
      <c r="H165" s="19">
        <f t="shared" si="132"/>
        <v>1650</v>
      </c>
      <c r="I165" s="19">
        <f t="shared" si="132"/>
        <v>1375</v>
      </c>
      <c r="J165" s="19">
        <f t="shared" si="132"/>
        <v>506</v>
      </c>
      <c r="K165" s="19">
        <f t="shared" si="132"/>
        <v>4801.5</v>
      </c>
      <c r="L165" s="19">
        <f t="shared" si="133"/>
        <v>20641.5</v>
      </c>
      <c r="O165" s="4">
        <f>+PU!G2754</f>
        <v>8491.9500000000007</v>
      </c>
      <c r="P165" s="4">
        <f>+PU!G2757</f>
        <v>2400</v>
      </c>
      <c r="W165" s="4">
        <f>+PU!G2755+PU!G2756</f>
        <v>20625</v>
      </c>
      <c r="X165" s="6"/>
      <c r="Z165" s="21">
        <f t="shared" si="102"/>
        <v>0</v>
      </c>
      <c r="AA165" s="21">
        <f t="shared" si="103"/>
        <v>0</v>
      </c>
      <c r="AB165" s="21">
        <f t="shared" si="104"/>
        <v>0</v>
      </c>
      <c r="AC165" s="21">
        <f t="shared" si="105"/>
        <v>0</v>
      </c>
      <c r="AD165" s="21">
        <f t="shared" si="106"/>
        <v>0</v>
      </c>
      <c r="AE165" s="21">
        <f t="shared" si="107"/>
        <v>0</v>
      </c>
      <c r="AF165" s="21">
        <f t="shared" si="108"/>
        <v>0</v>
      </c>
      <c r="AG165" s="21">
        <f t="shared" si="109"/>
        <v>0</v>
      </c>
      <c r="AH165" s="21">
        <f t="shared" si="110"/>
        <v>0</v>
      </c>
      <c r="AI165" s="21">
        <f t="shared" si="111"/>
        <v>0</v>
      </c>
      <c r="AJ165" s="21">
        <f t="shared" si="112"/>
        <v>0</v>
      </c>
      <c r="AK165" s="21">
        <f t="shared" si="113"/>
        <v>0</v>
      </c>
      <c r="AL165" s="21">
        <f t="shared" si="114"/>
        <v>0</v>
      </c>
      <c r="AM165" s="21">
        <f t="shared" si="115"/>
        <v>0</v>
      </c>
      <c r="AN165" s="21">
        <f t="shared" si="116"/>
        <v>0</v>
      </c>
      <c r="AO165" s="21">
        <f t="shared" si="117"/>
        <v>0</v>
      </c>
      <c r="AP165" s="21">
        <f t="shared" si="118"/>
        <v>0</v>
      </c>
      <c r="AQ165" s="21">
        <f t="shared" si="119"/>
        <v>0</v>
      </c>
    </row>
    <row r="166" spans="1:43" s="3" customFormat="1" x14ac:dyDescent="0.25">
      <c r="A166" s="33" t="s">
        <v>555</v>
      </c>
      <c r="B166" t="s">
        <v>397</v>
      </c>
      <c r="C166"/>
      <c r="D166" s="57">
        <f>+'PU con cambio '!N495</f>
        <v>3.5</v>
      </c>
      <c r="E166" s="19">
        <f>SUM(G166:W166)</f>
        <v>58955.596000000005</v>
      </c>
      <c r="F166" s="25">
        <f>+D166*'PU con cambio '!O495</f>
        <v>18231.5</v>
      </c>
      <c r="G166" s="19">
        <f t="shared" si="132"/>
        <v>525</v>
      </c>
      <c r="H166" s="19">
        <f t="shared" si="132"/>
        <v>1050</v>
      </c>
      <c r="I166" s="19">
        <f t="shared" si="132"/>
        <v>875</v>
      </c>
      <c r="J166" s="19">
        <f t="shared" si="132"/>
        <v>322</v>
      </c>
      <c r="K166" s="19">
        <f t="shared" si="132"/>
        <v>3055.5</v>
      </c>
      <c r="L166" s="19">
        <f t="shared" si="133"/>
        <v>12404</v>
      </c>
      <c r="N166" s="4">
        <f>+'PU con cambio '!P500</f>
        <v>850</v>
      </c>
      <c r="O166" s="4">
        <f>+'PU con cambio '!P496+'PU con cambio '!P497+'PU con cambio '!P498</f>
        <v>38794.096000000005</v>
      </c>
      <c r="P166" s="4">
        <f>+'PU con cambio '!P499</f>
        <v>1080</v>
      </c>
      <c r="X166" s="6"/>
      <c r="Y166" s="63">
        <v>39.825216422203582</v>
      </c>
      <c r="Z166" s="60">
        <f t="shared" si="102"/>
        <v>2347919.37</v>
      </c>
      <c r="AA166" s="21">
        <f t="shared" si="103"/>
        <v>20908.238621656881</v>
      </c>
      <c r="AB166" s="21">
        <f t="shared" si="104"/>
        <v>41816.477243313762</v>
      </c>
      <c r="AC166" s="21">
        <f t="shared" si="105"/>
        <v>34847.064369428132</v>
      </c>
      <c r="AD166" s="21">
        <f t="shared" si="106"/>
        <v>12823.719687949553</v>
      </c>
      <c r="AE166" s="21">
        <f t="shared" si="107"/>
        <v>121685.94877804305</v>
      </c>
      <c r="AF166" s="21">
        <f t="shared" si="108"/>
        <v>493991.98450101324</v>
      </c>
      <c r="AG166" s="21">
        <f t="shared" si="109"/>
        <v>0</v>
      </c>
      <c r="AH166" s="21">
        <f t="shared" si="110"/>
        <v>33851.433958873044</v>
      </c>
      <c r="AI166" s="21">
        <f t="shared" si="111"/>
        <v>1544983.2691037424</v>
      </c>
      <c r="AJ166" s="21">
        <f t="shared" si="112"/>
        <v>43011.233735979869</v>
      </c>
      <c r="AK166" s="21">
        <f t="shared" si="113"/>
        <v>0</v>
      </c>
      <c r="AL166" s="21">
        <f t="shared" si="114"/>
        <v>0</v>
      </c>
      <c r="AM166" s="21">
        <f t="shared" si="115"/>
        <v>0</v>
      </c>
      <c r="AN166" s="21">
        <f t="shared" si="116"/>
        <v>0</v>
      </c>
      <c r="AO166" s="21">
        <f t="shared" si="117"/>
        <v>0</v>
      </c>
      <c r="AP166" s="21">
        <f t="shared" si="118"/>
        <v>0</v>
      </c>
      <c r="AQ166" s="21">
        <f t="shared" si="119"/>
        <v>0</v>
      </c>
    </row>
    <row r="167" spans="1:43" s="3" customFormat="1" x14ac:dyDescent="0.25">
      <c r="A167" s="2" t="s">
        <v>556</v>
      </c>
      <c r="B167" t="s">
        <v>399</v>
      </c>
      <c r="C167"/>
      <c r="D167" s="24">
        <f>+PU!E2793</f>
        <v>3.6</v>
      </c>
      <c r="E167" s="19">
        <f t="shared" si="93"/>
        <v>81223.16</v>
      </c>
      <c r="F167" s="25">
        <f>+D167*PU!F2793</f>
        <v>19504.8</v>
      </c>
      <c r="G167" s="19">
        <f t="shared" si="132"/>
        <v>540</v>
      </c>
      <c r="H167" s="19">
        <f t="shared" si="132"/>
        <v>1080</v>
      </c>
      <c r="I167" s="19">
        <f t="shared" si="132"/>
        <v>900</v>
      </c>
      <c r="J167" s="19">
        <f t="shared" si="132"/>
        <v>331.2</v>
      </c>
      <c r="K167" s="19">
        <f t="shared" si="132"/>
        <v>3142.8</v>
      </c>
      <c r="L167" s="19">
        <f t="shared" si="133"/>
        <v>13510.8</v>
      </c>
      <c r="O167" s="4">
        <f>+PU!G2794</f>
        <v>5558.36</v>
      </c>
      <c r="Q167" s="4">
        <f>+PU!G2796</f>
        <v>51960</v>
      </c>
      <c r="S167" s="4">
        <f>+PU!G2795</f>
        <v>4200</v>
      </c>
      <c r="X167" s="6"/>
      <c r="Z167" s="21">
        <f t="shared" si="102"/>
        <v>0</v>
      </c>
      <c r="AA167" s="21">
        <f t="shared" si="103"/>
        <v>0</v>
      </c>
      <c r="AB167" s="21">
        <f t="shared" si="104"/>
        <v>0</v>
      </c>
      <c r="AC167" s="21">
        <f t="shared" si="105"/>
        <v>0</v>
      </c>
      <c r="AD167" s="21">
        <f t="shared" si="106"/>
        <v>0</v>
      </c>
      <c r="AE167" s="21">
        <f t="shared" si="107"/>
        <v>0</v>
      </c>
      <c r="AF167" s="21">
        <f t="shared" si="108"/>
        <v>0</v>
      </c>
      <c r="AG167" s="21">
        <f t="shared" si="109"/>
        <v>0</v>
      </c>
      <c r="AH167" s="21">
        <f t="shared" si="110"/>
        <v>0</v>
      </c>
      <c r="AI167" s="21">
        <f t="shared" si="111"/>
        <v>0</v>
      </c>
      <c r="AJ167" s="21">
        <f t="shared" si="112"/>
        <v>0</v>
      </c>
      <c r="AK167" s="21">
        <f t="shared" si="113"/>
        <v>0</v>
      </c>
      <c r="AL167" s="21">
        <f t="shared" si="114"/>
        <v>0</v>
      </c>
      <c r="AM167" s="21">
        <f t="shared" si="115"/>
        <v>0</v>
      </c>
      <c r="AN167" s="21">
        <f t="shared" si="116"/>
        <v>0</v>
      </c>
      <c r="AO167" s="21">
        <f t="shared" si="117"/>
        <v>0</v>
      </c>
      <c r="AP167" s="21">
        <f t="shared" si="118"/>
        <v>0</v>
      </c>
      <c r="AQ167" s="21">
        <f t="shared" si="119"/>
        <v>0</v>
      </c>
    </row>
    <row r="168" spans="1:43" s="3" customFormat="1" x14ac:dyDescent="0.25">
      <c r="A168" s="2" t="s">
        <v>557</v>
      </c>
      <c r="B168" t="s">
        <v>401</v>
      </c>
      <c r="C168"/>
      <c r="D168" s="24">
        <f>+PU!E2812</f>
        <v>4.4999999999999998E-2</v>
      </c>
      <c r="E168" s="19">
        <f t="shared" si="93"/>
        <v>836.62</v>
      </c>
      <c r="F168" s="25">
        <f>+D168*PU!F2812</f>
        <v>243.81</v>
      </c>
      <c r="G168" s="19">
        <f t="shared" si="132"/>
        <v>6.75</v>
      </c>
      <c r="H168" s="19">
        <f t="shared" si="132"/>
        <v>13.5</v>
      </c>
      <c r="I168" s="19">
        <f t="shared" si="132"/>
        <v>11.25</v>
      </c>
      <c r="J168" s="19">
        <f t="shared" si="132"/>
        <v>4.1399999999999997</v>
      </c>
      <c r="K168" s="19">
        <f t="shared" si="132"/>
        <v>39.284999999999997</v>
      </c>
      <c r="L168" s="19">
        <f t="shared" si="133"/>
        <v>168.88499999999999</v>
      </c>
      <c r="O168" s="4">
        <f>+PU!G2813</f>
        <v>69.48</v>
      </c>
      <c r="Q168" s="4">
        <f>+PU!G2814</f>
        <v>504</v>
      </c>
      <c r="S168" s="4">
        <f>+PU!G2815</f>
        <v>6.7</v>
      </c>
      <c r="T168" s="4">
        <f>+PU!F2816</f>
        <v>12.63</v>
      </c>
      <c r="X168" s="6"/>
      <c r="Z168" s="21">
        <f t="shared" si="102"/>
        <v>0</v>
      </c>
      <c r="AA168" s="21">
        <f t="shared" si="103"/>
        <v>0</v>
      </c>
      <c r="AB168" s="21">
        <f t="shared" si="104"/>
        <v>0</v>
      </c>
      <c r="AC168" s="21">
        <f t="shared" si="105"/>
        <v>0</v>
      </c>
      <c r="AD168" s="21">
        <f t="shared" si="106"/>
        <v>0</v>
      </c>
      <c r="AE168" s="21">
        <f t="shared" si="107"/>
        <v>0</v>
      </c>
      <c r="AF168" s="21">
        <f t="shared" si="108"/>
        <v>0</v>
      </c>
      <c r="AG168" s="21">
        <f t="shared" si="109"/>
        <v>0</v>
      </c>
      <c r="AH168" s="21">
        <f t="shared" si="110"/>
        <v>0</v>
      </c>
      <c r="AI168" s="21">
        <f t="shared" si="111"/>
        <v>0</v>
      </c>
      <c r="AJ168" s="21">
        <f t="shared" si="112"/>
        <v>0</v>
      </c>
      <c r="AK168" s="21">
        <f t="shared" si="113"/>
        <v>0</v>
      </c>
      <c r="AL168" s="21">
        <f t="shared" si="114"/>
        <v>0</v>
      </c>
      <c r="AM168" s="21">
        <f t="shared" si="115"/>
        <v>0</v>
      </c>
      <c r="AN168" s="21">
        <f t="shared" si="116"/>
        <v>0</v>
      </c>
      <c r="AO168" s="21">
        <f t="shared" si="117"/>
        <v>0</v>
      </c>
      <c r="AP168" s="21">
        <f t="shared" si="118"/>
        <v>0</v>
      </c>
      <c r="AQ168" s="21">
        <f t="shared" si="119"/>
        <v>0</v>
      </c>
    </row>
    <row r="169" spans="1:43" s="3" customFormat="1" x14ac:dyDescent="0.25">
      <c r="A169" s="2" t="s">
        <v>558</v>
      </c>
      <c r="B169" t="s">
        <v>403</v>
      </c>
      <c r="C169"/>
      <c r="D169" s="24">
        <f>+PU!E2833</f>
        <v>2.5</v>
      </c>
      <c r="E169" s="19">
        <f t="shared" si="93"/>
        <v>21524.37</v>
      </c>
      <c r="F169" s="25">
        <f>+D169*PU!F2833</f>
        <v>13545</v>
      </c>
      <c r="G169" s="19">
        <f t="shared" si="132"/>
        <v>375</v>
      </c>
      <c r="H169" s="19">
        <f t="shared" si="132"/>
        <v>750</v>
      </c>
      <c r="I169" s="19">
        <f t="shared" si="132"/>
        <v>625</v>
      </c>
      <c r="J169" s="19">
        <f t="shared" si="132"/>
        <v>230</v>
      </c>
      <c r="K169" s="19">
        <f t="shared" si="132"/>
        <v>2182.5</v>
      </c>
      <c r="L169" s="19">
        <f t="shared" si="133"/>
        <v>9382.5</v>
      </c>
      <c r="O169" s="4">
        <f>+PU!G2834+PU!G2835</f>
        <v>7141.23</v>
      </c>
      <c r="S169" s="4">
        <f>+PU!G2836+PU!G2837+PU!G2838</f>
        <v>500</v>
      </c>
      <c r="T169" s="4">
        <f>+PU!G2839</f>
        <v>338.14</v>
      </c>
      <c r="X169" s="6"/>
      <c r="Z169" s="21">
        <f t="shared" si="102"/>
        <v>0</v>
      </c>
      <c r="AA169" s="21">
        <f t="shared" si="103"/>
        <v>0</v>
      </c>
      <c r="AB169" s="21">
        <f t="shared" si="104"/>
        <v>0</v>
      </c>
      <c r="AC169" s="21">
        <f t="shared" si="105"/>
        <v>0</v>
      </c>
      <c r="AD169" s="21">
        <f t="shared" si="106"/>
        <v>0</v>
      </c>
      <c r="AE169" s="21">
        <f t="shared" si="107"/>
        <v>0</v>
      </c>
      <c r="AF169" s="21">
        <f t="shared" si="108"/>
        <v>0</v>
      </c>
      <c r="AG169" s="21">
        <f t="shared" si="109"/>
        <v>0</v>
      </c>
      <c r="AH169" s="21">
        <f t="shared" si="110"/>
        <v>0</v>
      </c>
      <c r="AI169" s="21">
        <f t="shared" si="111"/>
        <v>0</v>
      </c>
      <c r="AJ169" s="21">
        <f t="shared" si="112"/>
        <v>0</v>
      </c>
      <c r="AK169" s="21">
        <f t="shared" si="113"/>
        <v>0</v>
      </c>
      <c r="AL169" s="21">
        <f t="shared" si="114"/>
        <v>0</v>
      </c>
      <c r="AM169" s="21">
        <f t="shared" si="115"/>
        <v>0</v>
      </c>
      <c r="AN169" s="21">
        <f t="shared" si="116"/>
        <v>0</v>
      </c>
      <c r="AO169" s="21">
        <f t="shared" si="117"/>
        <v>0</v>
      </c>
      <c r="AP169" s="21">
        <f t="shared" si="118"/>
        <v>0</v>
      </c>
      <c r="AQ169" s="21">
        <f t="shared" si="119"/>
        <v>0</v>
      </c>
    </row>
    <row r="170" spans="1:43" s="3" customFormat="1" x14ac:dyDescent="0.25">
      <c r="A170" s="2" t="s">
        <v>559</v>
      </c>
      <c r="B170" t="s">
        <v>449</v>
      </c>
      <c r="C170"/>
      <c r="D170" s="24">
        <f>+PU!E2856</f>
        <v>2.4</v>
      </c>
      <c r="E170" s="19">
        <f t="shared" si="93"/>
        <v>81478.02</v>
      </c>
      <c r="F170" s="25">
        <f>+D170*PU!F2856</f>
        <v>13003.199999999999</v>
      </c>
      <c r="G170" s="19">
        <f t="shared" si="132"/>
        <v>360</v>
      </c>
      <c r="H170" s="19">
        <f t="shared" si="132"/>
        <v>720</v>
      </c>
      <c r="I170" s="19">
        <f t="shared" si="132"/>
        <v>600</v>
      </c>
      <c r="J170" s="19">
        <f t="shared" si="132"/>
        <v>220.79999999999998</v>
      </c>
      <c r="K170" s="19">
        <f t="shared" si="132"/>
        <v>2095.1999999999998</v>
      </c>
      <c r="L170" s="19">
        <f t="shared" si="133"/>
        <v>9007.1999999999989</v>
      </c>
      <c r="O170" s="4">
        <f>+PU!G2857</f>
        <v>3705.58</v>
      </c>
      <c r="Q170" s="4">
        <f>+PU!G2860+PU!G2861</f>
        <v>61950</v>
      </c>
      <c r="S170" s="4">
        <f>+PU!G2862</f>
        <v>359.8</v>
      </c>
      <c r="U170" s="4">
        <f>+PU!G2863</f>
        <v>1900</v>
      </c>
      <c r="W170" s="4">
        <f>+PU!G2859</f>
        <v>559.44000000000005</v>
      </c>
      <c r="X170" s="6"/>
      <c r="Z170" s="21">
        <f t="shared" si="102"/>
        <v>0</v>
      </c>
      <c r="AA170" s="21">
        <f t="shared" si="103"/>
        <v>0</v>
      </c>
      <c r="AB170" s="21">
        <f t="shared" si="104"/>
        <v>0</v>
      </c>
      <c r="AC170" s="21">
        <f t="shared" si="105"/>
        <v>0</v>
      </c>
      <c r="AD170" s="21">
        <f t="shared" si="106"/>
        <v>0</v>
      </c>
      <c r="AE170" s="21">
        <f t="shared" si="107"/>
        <v>0</v>
      </c>
      <c r="AF170" s="21">
        <f t="shared" si="108"/>
        <v>0</v>
      </c>
      <c r="AG170" s="21">
        <f t="shared" si="109"/>
        <v>0</v>
      </c>
      <c r="AH170" s="21">
        <f t="shared" si="110"/>
        <v>0</v>
      </c>
      <c r="AI170" s="21">
        <f t="shared" si="111"/>
        <v>0</v>
      </c>
      <c r="AJ170" s="21">
        <f t="shared" si="112"/>
        <v>0</v>
      </c>
      <c r="AK170" s="21">
        <f t="shared" si="113"/>
        <v>0</v>
      </c>
      <c r="AL170" s="21">
        <f t="shared" si="114"/>
        <v>0</v>
      </c>
      <c r="AM170" s="21">
        <f t="shared" si="115"/>
        <v>0</v>
      </c>
      <c r="AN170" s="21">
        <f t="shared" si="116"/>
        <v>0</v>
      </c>
      <c r="AO170" s="21">
        <f t="shared" si="117"/>
        <v>0</v>
      </c>
      <c r="AP170" s="21">
        <f t="shared" si="118"/>
        <v>0</v>
      </c>
      <c r="AQ170" s="21">
        <f t="shared" si="119"/>
        <v>0</v>
      </c>
    </row>
    <row r="171" spans="1:43" s="3" customFormat="1" x14ac:dyDescent="0.25">
      <c r="A171" s="2" t="s">
        <v>560</v>
      </c>
      <c r="B171" t="s">
        <v>550</v>
      </c>
      <c r="C171"/>
      <c r="D171" s="24">
        <f>+PU!E2879</f>
        <v>1</v>
      </c>
      <c r="E171" s="19">
        <f t="shared" si="93"/>
        <v>7794.3899999999994</v>
      </c>
      <c r="F171" s="25">
        <f>+D171*PU!F2879</f>
        <v>5418</v>
      </c>
      <c r="G171" s="19">
        <f t="shared" si="132"/>
        <v>150</v>
      </c>
      <c r="H171" s="19">
        <f t="shared" si="132"/>
        <v>300</v>
      </c>
      <c r="I171" s="19">
        <f t="shared" si="132"/>
        <v>250</v>
      </c>
      <c r="J171" s="19">
        <f t="shared" si="132"/>
        <v>92</v>
      </c>
      <c r="K171" s="19">
        <f t="shared" si="132"/>
        <v>873</v>
      </c>
      <c r="L171" s="19">
        <f t="shared" si="133"/>
        <v>3753</v>
      </c>
      <c r="O171" s="4">
        <f>+PU!G2880</f>
        <v>1543.99</v>
      </c>
      <c r="S171" s="4">
        <f>+PU!G2881+PU!G2882</f>
        <v>832.4</v>
      </c>
      <c r="X171" s="6"/>
      <c r="Z171" s="21">
        <f t="shared" si="102"/>
        <v>0</v>
      </c>
      <c r="AA171" s="21">
        <f t="shared" si="103"/>
        <v>0</v>
      </c>
      <c r="AB171" s="21">
        <f t="shared" si="104"/>
        <v>0</v>
      </c>
      <c r="AC171" s="21">
        <f t="shared" si="105"/>
        <v>0</v>
      </c>
      <c r="AD171" s="21">
        <f t="shared" si="106"/>
        <v>0</v>
      </c>
      <c r="AE171" s="21">
        <f t="shared" si="107"/>
        <v>0</v>
      </c>
      <c r="AF171" s="21">
        <f t="shared" si="108"/>
        <v>0</v>
      </c>
      <c r="AG171" s="21">
        <f t="shared" si="109"/>
        <v>0</v>
      </c>
      <c r="AH171" s="21">
        <f t="shared" si="110"/>
        <v>0</v>
      </c>
      <c r="AI171" s="21">
        <f t="shared" si="111"/>
        <v>0</v>
      </c>
      <c r="AJ171" s="21">
        <f t="shared" si="112"/>
        <v>0</v>
      </c>
      <c r="AK171" s="21">
        <f t="shared" si="113"/>
        <v>0</v>
      </c>
      <c r="AL171" s="21">
        <f t="shared" si="114"/>
        <v>0</v>
      </c>
      <c r="AM171" s="21">
        <f t="shared" si="115"/>
        <v>0</v>
      </c>
      <c r="AN171" s="21">
        <f t="shared" si="116"/>
        <v>0</v>
      </c>
      <c r="AO171" s="21">
        <f t="shared" si="117"/>
        <v>0</v>
      </c>
      <c r="AP171" s="21">
        <f t="shared" si="118"/>
        <v>0</v>
      </c>
      <c r="AQ171" s="21">
        <f t="shared" si="119"/>
        <v>0</v>
      </c>
    </row>
    <row r="172" spans="1:43" s="3" customFormat="1" x14ac:dyDescent="0.25">
      <c r="A172" s="2" t="s">
        <v>561</v>
      </c>
      <c r="B172" t="s">
        <v>455</v>
      </c>
      <c r="C172"/>
      <c r="D172" s="24">
        <f>+PU!E2898</f>
        <v>0.35</v>
      </c>
      <c r="E172" s="19">
        <f t="shared" si="93"/>
        <v>3251.41</v>
      </c>
      <c r="F172" s="25">
        <f>+D172*PU!F2898</f>
        <v>1896.3</v>
      </c>
      <c r="G172" s="19">
        <f t="shared" si="132"/>
        <v>52.5</v>
      </c>
      <c r="H172" s="19">
        <f t="shared" si="132"/>
        <v>105</v>
      </c>
      <c r="I172" s="19">
        <f t="shared" si="132"/>
        <v>87.5</v>
      </c>
      <c r="J172" s="19">
        <f t="shared" si="132"/>
        <v>32.199999999999996</v>
      </c>
      <c r="K172" s="19">
        <f t="shared" si="132"/>
        <v>305.54999999999995</v>
      </c>
      <c r="L172" s="19">
        <f t="shared" si="133"/>
        <v>1313.55</v>
      </c>
      <c r="O172" s="4">
        <f>+PU!G2899</f>
        <v>540.4</v>
      </c>
      <c r="Q172" s="4">
        <f>+PU!G2901</f>
        <v>750</v>
      </c>
      <c r="S172" s="4">
        <f>+PU!G2900</f>
        <v>64.709999999999994</v>
      </c>
      <c r="X172" s="6"/>
      <c r="Z172" s="21">
        <f t="shared" si="102"/>
        <v>0</v>
      </c>
      <c r="AA172" s="21">
        <f t="shared" si="103"/>
        <v>0</v>
      </c>
      <c r="AB172" s="21">
        <f t="shared" si="104"/>
        <v>0</v>
      </c>
      <c r="AC172" s="21">
        <f t="shared" si="105"/>
        <v>0</v>
      </c>
      <c r="AD172" s="21">
        <f t="shared" si="106"/>
        <v>0</v>
      </c>
      <c r="AE172" s="21">
        <f t="shared" si="107"/>
        <v>0</v>
      </c>
      <c r="AF172" s="21">
        <f t="shared" si="108"/>
        <v>0</v>
      </c>
      <c r="AG172" s="21">
        <f t="shared" si="109"/>
        <v>0</v>
      </c>
      <c r="AH172" s="21">
        <f t="shared" si="110"/>
        <v>0</v>
      </c>
      <c r="AI172" s="21">
        <f t="shared" si="111"/>
        <v>0</v>
      </c>
      <c r="AJ172" s="21">
        <f t="shared" si="112"/>
        <v>0</v>
      </c>
      <c r="AK172" s="21">
        <f t="shared" si="113"/>
        <v>0</v>
      </c>
      <c r="AL172" s="21">
        <f t="shared" si="114"/>
        <v>0</v>
      </c>
      <c r="AM172" s="21">
        <f t="shared" si="115"/>
        <v>0</v>
      </c>
      <c r="AN172" s="21">
        <f t="shared" si="116"/>
        <v>0</v>
      </c>
      <c r="AO172" s="21">
        <f t="shared" si="117"/>
        <v>0</v>
      </c>
      <c r="AP172" s="21">
        <f t="shared" si="118"/>
        <v>0</v>
      </c>
      <c r="AQ172" s="21">
        <f t="shared" si="119"/>
        <v>0</v>
      </c>
    </row>
    <row r="173" spans="1:43" s="39" customFormat="1" x14ac:dyDescent="0.25">
      <c r="A173" s="43" t="s">
        <v>562</v>
      </c>
      <c r="B173" s="35" t="s">
        <v>405</v>
      </c>
      <c r="C173" s="35"/>
      <c r="D173" s="24">
        <f>SUM(D174:D175)</f>
        <v>7.6999999999999999E-2</v>
      </c>
      <c r="E173" s="37">
        <f t="shared" si="93"/>
        <v>2256.971</v>
      </c>
      <c r="F173" s="25">
        <f>SUM(F174:F175)</f>
        <v>489.56099999999998</v>
      </c>
      <c r="G173" s="37">
        <f>SUM(G174:G175)</f>
        <v>11.55</v>
      </c>
      <c r="H173" s="37">
        <f t="shared" ref="H173:M173" si="134">SUM(H174:H175)</f>
        <v>23.1</v>
      </c>
      <c r="I173" s="37">
        <f t="shared" si="134"/>
        <v>19.25</v>
      </c>
      <c r="J173" s="37">
        <f t="shared" si="134"/>
        <v>7.0839999999999996</v>
      </c>
      <c r="K173" s="37">
        <f t="shared" si="134"/>
        <v>67.220999999999989</v>
      </c>
      <c r="L173" s="37">
        <f t="shared" si="134"/>
        <v>7.5060000000000002</v>
      </c>
      <c r="M173" s="37">
        <f t="shared" si="134"/>
        <v>353.84999999999997</v>
      </c>
      <c r="O173" s="40">
        <f>+PU!G2918+PU!G2922</f>
        <v>118.89</v>
      </c>
      <c r="Q173" s="40">
        <f>+PU!G2924</f>
        <v>9.4499999999999993</v>
      </c>
      <c r="R173" s="40">
        <f>+PU!G2927+PU!G2925</f>
        <v>1604.5</v>
      </c>
      <c r="T173" s="40">
        <f>+PU!F2928</f>
        <v>34.57</v>
      </c>
      <c r="X173" s="6"/>
      <c r="Z173" s="21">
        <f t="shared" si="102"/>
        <v>0</v>
      </c>
      <c r="AA173" s="21">
        <f t="shared" si="103"/>
        <v>0</v>
      </c>
      <c r="AB173" s="21">
        <f t="shared" si="104"/>
        <v>0</v>
      </c>
      <c r="AC173" s="21">
        <f t="shared" si="105"/>
        <v>0</v>
      </c>
      <c r="AD173" s="21">
        <f t="shared" si="106"/>
        <v>0</v>
      </c>
      <c r="AE173" s="21">
        <f t="shared" si="107"/>
        <v>0</v>
      </c>
      <c r="AF173" s="21">
        <f t="shared" si="108"/>
        <v>0</v>
      </c>
      <c r="AG173" s="21">
        <f t="shared" si="109"/>
        <v>0</v>
      </c>
      <c r="AH173" s="21">
        <f t="shared" si="110"/>
        <v>0</v>
      </c>
      <c r="AI173" s="21">
        <f t="shared" si="111"/>
        <v>0</v>
      </c>
      <c r="AJ173" s="21">
        <f t="shared" si="112"/>
        <v>0</v>
      </c>
      <c r="AK173" s="21">
        <f t="shared" si="113"/>
        <v>0</v>
      </c>
      <c r="AL173" s="21">
        <f t="shared" si="114"/>
        <v>0</v>
      </c>
      <c r="AM173" s="21">
        <f t="shared" si="115"/>
        <v>0</v>
      </c>
      <c r="AN173" s="21">
        <f t="shared" si="116"/>
        <v>0</v>
      </c>
      <c r="AO173" s="21">
        <f t="shared" si="117"/>
        <v>0</v>
      </c>
      <c r="AP173" s="21">
        <f t="shared" si="118"/>
        <v>0</v>
      </c>
      <c r="AQ173" s="21">
        <f t="shared" si="119"/>
        <v>0</v>
      </c>
    </row>
    <row r="174" spans="1:43" s="39" customFormat="1" x14ac:dyDescent="0.25">
      <c r="A174" s="43" t="s">
        <v>562</v>
      </c>
      <c r="B174" s="35" t="s">
        <v>405</v>
      </c>
      <c r="C174" s="35"/>
      <c r="D174" s="24">
        <f>+PU!E2917</f>
        <v>7.4999999999999997E-2</v>
      </c>
      <c r="E174" s="37">
        <f t="shared" ref="E174:E175" si="135">SUM(G174:AA174)</f>
        <v>478.72499999999997</v>
      </c>
      <c r="F174" s="25">
        <f>+D174*PU!F2917</f>
        <v>478.72499999999997</v>
      </c>
      <c r="G174" s="37">
        <f t="shared" ref="G174:K177" si="136">$D174*G$3</f>
        <v>11.25</v>
      </c>
      <c r="H174" s="37">
        <f t="shared" si="136"/>
        <v>22.5</v>
      </c>
      <c r="I174" s="37">
        <f t="shared" si="136"/>
        <v>18.75</v>
      </c>
      <c r="J174" s="37">
        <f t="shared" si="136"/>
        <v>6.8999999999999995</v>
      </c>
      <c r="K174" s="37">
        <f t="shared" si="136"/>
        <v>65.474999999999994</v>
      </c>
      <c r="M174" s="37">
        <f>F174-(SUM(G174:K174))</f>
        <v>353.84999999999997</v>
      </c>
      <c r="X174" s="6"/>
      <c r="Z174" s="21">
        <f t="shared" si="102"/>
        <v>0</v>
      </c>
      <c r="AA174" s="21">
        <f t="shared" si="103"/>
        <v>0</v>
      </c>
      <c r="AB174" s="21">
        <f t="shared" si="104"/>
        <v>0</v>
      </c>
      <c r="AC174" s="21">
        <f t="shared" si="105"/>
        <v>0</v>
      </c>
      <c r="AD174" s="21">
        <f t="shared" si="106"/>
        <v>0</v>
      </c>
      <c r="AE174" s="21">
        <f t="shared" si="107"/>
        <v>0</v>
      </c>
      <c r="AF174" s="21">
        <f t="shared" si="108"/>
        <v>0</v>
      </c>
      <c r="AG174" s="21">
        <f t="shared" si="109"/>
        <v>0</v>
      </c>
      <c r="AH174" s="21">
        <f t="shared" si="110"/>
        <v>0</v>
      </c>
      <c r="AI174" s="21">
        <f t="shared" si="111"/>
        <v>0</v>
      </c>
      <c r="AJ174" s="21">
        <f t="shared" si="112"/>
        <v>0</v>
      </c>
      <c r="AK174" s="21">
        <f t="shared" si="113"/>
        <v>0</v>
      </c>
      <c r="AL174" s="21">
        <f t="shared" si="114"/>
        <v>0</v>
      </c>
      <c r="AM174" s="21">
        <f t="shared" si="115"/>
        <v>0</v>
      </c>
      <c r="AN174" s="21">
        <f t="shared" si="116"/>
        <v>0</v>
      </c>
      <c r="AO174" s="21">
        <f t="shared" si="117"/>
        <v>0</v>
      </c>
      <c r="AP174" s="21">
        <f t="shared" si="118"/>
        <v>0</v>
      </c>
      <c r="AQ174" s="21">
        <f t="shared" si="119"/>
        <v>0</v>
      </c>
    </row>
    <row r="175" spans="1:43" s="39" customFormat="1" x14ac:dyDescent="0.25">
      <c r="A175" s="43" t="s">
        <v>562</v>
      </c>
      <c r="B175" s="35" t="s">
        <v>405</v>
      </c>
      <c r="C175" s="35"/>
      <c r="D175" s="24">
        <f>+PU!E2921</f>
        <v>2E-3</v>
      </c>
      <c r="E175" s="37">
        <f t="shared" si="135"/>
        <v>10.836</v>
      </c>
      <c r="F175" s="25">
        <f>+D175*PU!F2921</f>
        <v>10.836</v>
      </c>
      <c r="G175" s="37">
        <f t="shared" si="136"/>
        <v>0.3</v>
      </c>
      <c r="H175" s="37">
        <f t="shared" si="136"/>
        <v>0.6</v>
      </c>
      <c r="I175" s="37">
        <f t="shared" si="136"/>
        <v>0.5</v>
      </c>
      <c r="J175" s="37">
        <f t="shared" si="136"/>
        <v>0.184</v>
      </c>
      <c r="K175" s="37">
        <f t="shared" si="136"/>
        <v>1.746</v>
      </c>
      <c r="L175" s="37">
        <f t="shared" ref="L175" si="137">F175-(SUM(G175:K175))</f>
        <v>7.5060000000000002</v>
      </c>
      <c r="X175" s="6"/>
      <c r="Z175" s="21">
        <f t="shared" si="102"/>
        <v>0</v>
      </c>
      <c r="AA175" s="21">
        <f t="shared" si="103"/>
        <v>0</v>
      </c>
      <c r="AB175" s="21">
        <f t="shared" si="104"/>
        <v>0</v>
      </c>
      <c r="AC175" s="21">
        <f t="shared" si="105"/>
        <v>0</v>
      </c>
      <c r="AD175" s="21">
        <f t="shared" si="106"/>
        <v>0</v>
      </c>
      <c r="AE175" s="21">
        <f t="shared" si="107"/>
        <v>0</v>
      </c>
      <c r="AF175" s="21">
        <f t="shared" si="108"/>
        <v>0</v>
      </c>
      <c r="AG175" s="21">
        <f t="shared" si="109"/>
        <v>0</v>
      </c>
      <c r="AH175" s="21">
        <f t="shared" si="110"/>
        <v>0</v>
      </c>
      <c r="AI175" s="21">
        <f t="shared" si="111"/>
        <v>0</v>
      </c>
      <c r="AJ175" s="21">
        <f t="shared" si="112"/>
        <v>0</v>
      </c>
      <c r="AK175" s="21">
        <f t="shared" si="113"/>
        <v>0</v>
      </c>
      <c r="AL175" s="21">
        <f t="shared" si="114"/>
        <v>0</v>
      </c>
      <c r="AM175" s="21">
        <f t="shared" si="115"/>
        <v>0</v>
      </c>
      <c r="AN175" s="21">
        <f t="shared" si="116"/>
        <v>0</v>
      </c>
      <c r="AO175" s="21">
        <f t="shared" si="117"/>
        <v>0</v>
      </c>
      <c r="AP175" s="21">
        <f t="shared" si="118"/>
        <v>0</v>
      </c>
      <c r="AQ175" s="21">
        <f t="shared" si="119"/>
        <v>0</v>
      </c>
    </row>
    <row r="176" spans="1:43" s="3" customFormat="1" x14ac:dyDescent="0.25">
      <c r="A176" s="2" t="s">
        <v>563</v>
      </c>
      <c r="B176" t="s">
        <v>564</v>
      </c>
      <c r="C176"/>
      <c r="D176" s="24">
        <f>+PU!E2945</f>
        <v>0.06</v>
      </c>
      <c r="E176" s="19">
        <f t="shared" si="93"/>
        <v>2792.69</v>
      </c>
      <c r="F176" s="25">
        <f>+D176*PU!F2945</f>
        <v>382.97999999999996</v>
      </c>
      <c r="G176" s="19">
        <f t="shared" si="136"/>
        <v>9</v>
      </c>
      <c r="H176" s="19">
        <f t="shared" si="136"/>
        <v>18</v>
      </c>
      <c r="I176" s="19">
        <f t="shared" si="136"/>
        <v>15</v>
      </c>
      <c r="J176" s="19">
        <f t="shared" si="136"/>
        <v>5.52</v>
      </c>
      <c r="K176" s="19">
        <f t="shared" si="136"/>
        <v>52.379999999999995</v>
      </c>
      <c r="M176" s="19">
        <f>F176-(SUM(G176:K176))</f>
        <v>283.08</v>
      </c>
      <c r="O176" s="4">
        <f>+PU!G2946</f>
        <v>92.64</v>
      </c>
      <c r="R176" s="4">
        <f>+PU!G2947+PU!G2948+PU!G2949</f>
        <v>2282.5</v>
      </c>
      <c r="T176" s="4">
        <f>+PU!F2950</f>
        <v>34.57</v>
      </c>
      <c r="X176" s="6"/>
      <c r="Z176" s="21">
        <f t="shared" si="102"/>
        <v>0</v>
      </c>
      <c r="AA176" s="21">
        <f t="shared" si="103"/>
        <v>0</v>
      </c>
      <c r="AB176" s="21">
        <f t="shared" si="104"/>
        <v>0</v>
      </c>
      <c r="AC176" s="21">
        <f t="shared" si="105"/>
        <v>0</v>
      </c>
      <c r="AD176" s="21">
        <f t="shared" si="106"/>
        <v>0</v>
      </c>
      <c r="AE176" s="21">
        <f t="shared" si="107"/>
        <v>0</v>
      </c>
      <c r="AF176" s="21">
        <f t="shared" si="108"/>
        <v>0</v>
      </c>
      <c r="AG176" s="21">
        <f t="shared" si="109"/>
        <v>0</v>
      </c>
      <c r="AH176" s="21">
        <f t="shared" si="110"/>
        <v>0</v>
      </c>
      <c r="AI176" s="21">
        <f t="shared" si="111"/>
        <v>0</v>
      </c>
      <c r="AJ176" s="21">
        <f t="shared" si="112"/>
        <v>0</v>
      </c>
      <c r="AK176" s="21">
        <f t="shared" si="113"/>
        <v>0</v>
      </c>
      <c r="AL176" s="21">
        <f t="shared" si="114"/>
        <v>0</v>
      </c>
      <c r="AM176" s="21">
        <f t="shared" si="115"/>
        <v>0</v>
      </c>
      <c r="AN176" s="21">
        <f t="shared" si="116"/>
        <v>0</v>
      </c>
      <c r="AO176" s="21">
        <f t="shared" si="117"/>
        <v>0</v>
      </c>
      <c r="AP176" s="21">
        <f t="shared" si="118"/>
        <v>0</v>
      </c>
      <c r="AQ176" s="21">
        <f t="shared" si="119"/>
        <v>0</v>
      </c>
    </row>
    <row r="177" spans="1:43" s="3" customFormat="1" x14ac:dyDescent="0.25">
      <c r="A177" s="2" t="s">
        <v>565</v>
      </c>
      <c r="B177" t="s">
        <v>566</v>
      </c>
      <c r="C177" t="s">
        <v>1313</v>
      </c>
      <c r="D177" s="24">
        <v>0</v>
      </c>
      <c r="E177" s="19">
        <f t="shared" si="93"/>
        <v>-4930717</v>
      </c>
      <c r="F177" s="25">
        <v>0</v>
      </c>
      <c r="G177" s="19">
        <f t="shared" si="136"/>
        <v>0</v>
      </c>
      <c r="H177" s="19">
        <f t="shared" si="136"/>
        <v>0</v>
      </c>
      <c r="I177" s="19">
        <f t="shared" si="136"/>
        <v>0</v>
      </c>
      <c r="J177" s="19">
        <f t="shared" si="136"/>
        <v>0</v>
      </c>
      <c r="K177" s="19">
        <f t="shared" si="136"/>
        <v>0</v>
      </c>
      <c r="L177" s="19">
        <f t="shared" si="133"/>
        <v>0</v>
      </c>
      <c r="V177" s="4">
        <f>+PU!G2968</f>
        <v>821785</v>
      </c>
      <c r="X177" s="6"/>
      <c r="Y177" s="3">
        <v>-7</v>
      </c>
      <c r="Z177" s="69">
        <f t="shared" si="102"/>
        <v>-5752495</v>
      </c>
      <c r="AA177" s="21">
        <f t="shared" si="103"/>
        <v>0</v>
      </c>
      <c r="AB177" s="21">
        <f t="shared" si="104"/>
        <v>0</v>
      </c>
      <c r="AC177" s="21">
        <f t="shared" si="105"/>
        <v>0</v>
      </c>
      <c r="AD177" s="21">
        <f t="shared" si="106"/>
        <v>0</v>
      </c>
      <c r="AE177" s="21">
        <f t="shared" si="107"/>
        <v>0</v>
      </c>
      <c r="AF177" s="21">
        <f t="shared" si="108"/>
        <v>0</v>
      </c>
      <c r="AG177" s="21">
        <f t="shared" si="109"/>
        <v>0</v>
      </c>
      <c r="AH177" s="21">
        <f t="shared" si="110"/>
        <v>0</v>
      </c>
      <c r="AI177" s="21">
        <f t="shared" si="111"/>
        <v>0</v>
      </c>
      <c r="AJ177" s="21">
        <f t="shared" si="112"/>
        <v>0</v>
      </c>
      <c r="AK177" s="21">
        <f t="shared" si="113"/>
        <v>0</v>
      </c>
      <c r="AL177" s="21">
        <f t="shared" si="114"/>
        <v>0</v>
      </c>
      <c r="AM177" s="21">
        <f t="shared" si="115"/>
        <v>0</v>
      </c>
      <c r="AN177" s="21">
        <f t="shared" si="116"/>
        <v>0</v>
      </c>
      <c r="AO177" s="21">
        <f t="shared" si="117"/>
        <v>0</v>
      </c>
      <c r="AP177" s="21">
        <f t="shared" si="118"/>
        <v>-5752495</v>
      </c>
      <c r="AQ177" s="21">
        <f t="shared" si="119"/>
        <v>0</v>
      </c>
    </row>
    <row r="178" spans="1:43" s="39" customFormat="1" x14ac:dyDescent="0.25">
      <c r="A178" s="33" t="s">
        <v>571</v>
      </c>
      <c r="B178" s="35" t="s">
        <v>572</v>
      </c>
      <c r="C178" t="s">
        <v>1313</v>
      </c>
      <c r="D178" s="24">
        <f>SUM(D179:D180)</f>
        <v>0.31271983428275507</v>
      </c>
      <c r="E178" s="37">
        <f t="shared" si="93"/>
        <v>10974937.083177179</v>
      </c>
      <c r="F178" s="25">
        <f>SUM(F179:F180)</f>
        <v>1994.1607022268256</v>
      </c>
      <c r="G178" s="37">
        <f>SUM(G179:G180)</f>
        <v>46.907975142413257</v>
      </c>
      <c r="H178" s="37">
        <f t="shared" ref="H178:L178" si="138">SUM(H179:H180)</f>
        <v>93.815950284826513</v>
      </c>
      <c r="I178" s="37">
        <f t="shared" si="138"/>
        <v>78.179958570688768</v>
      </c>
      <c r="J178" s="37">
        <f t="shared" si="138"/>
        <v>28.770224754013466</v>
      </c>
      <c r="K178" s="37">
        <f t="shared" si="138"/>
        <v>273.00441532884514</v>
      </c>
      <c r="L178" s="37">
        <f t="shared" si="138"/>
        <v>7.5060000000000002</v>
      </c>
      <c r="M178" s="37">
        <f>SUM(M179:M180)</f>
        <v>1465.9761781460384</v>
      </c>
      <c r="O178" s="40">
        <f>+'PU con cambio '!P516+'PU con cambio '!P518</f>
        <v>482.83629693423103</v>
      </c>
      <c r="Q178" s="40">
        <f>+'PU con cambio '!P519</f>
        <v>9.6</v>
      </c>
      <c r="R178" s="40">
        <f>+'PU con cambio '!P520+'PU con cambio '!P521</f>
        <v>1584.5</v>
      </c>
      <c r="T178" s="40">
        <f>+'PU con cambio '!P522</f>
        <v>35</v>
      </c>
      <c r="X178" s="6"/>
      <c r="Y178" s="39">
        <v>2641.0249997395758</v>
      </c>
      <c r="Z178" s="60">
        <f t="shared" si="102"/>
        <v>10844304.826140003</v>
      </c>
      <c r="AA178" s="21">
        <f t="shared" si="103"/>
        <v>123885.135038276</v>
      </c>
      <c r="AB178" s="21">
        <f t="shared" si="104"/>
        <v>247770.270076552</v>
      </c>
      <c r="AC178" s="21">
        <f t="shared" si="105"/>
        <v>206475.22506379336</v>
      </c>
      <c r="AD178" s="21">
        <f t="shared" si="106"/>
        <v>75982.882823475957</v>
      </c>
      <c r="AE178" s="21">
        <f t="shared" si="107"/>
        <v>721011.48592276627</v>
      </c>
      <c r="AF178" s="21">
        <f t="shared" si="108"/>
        <v>19823.533648045257</v>
      </c>
      <c r="AG178" s="21">
        <f t="shared" si="109"/>
        <v>3871679.7355063655</v>
      </c>
      <c r="AH178" s="21">
        <f t="shared" si="110"/>
        <v>0</v>
      </c>
      <c r="AI178" s="21">
        <f t="shared" si="111"/>
        <v>1275182.7309849854</v>
      </c>
      <c r="AJ178" s="21">
        <f t="shared" si="112"/>
        <v>0</v>
      </c>
      <c r="AK178" s="21">
        <f t="shared" si="113"/>
        <v>25353.839997499927</v>
      </c>
      <c r="AL178" s="21">
        <f t="shared" si="114"/>
        <v>4184704.1120873578</v>
      </c>
      <c r="AM178" s="21">
        <f t="shared" si="115"/>
        <v>0</v>
      </c>
      <c r="AN178" s="21">
        <f t="shared" si="116"/>
        <v>92435.874990885161</v>
      </c>
      <c r="AO178" s="21">
        <f t="shared" si="117"/>
        <v>0</v>
      </c>
      <c r="AP178" s="21">
        <f t="shared" si="118"/>
        <v>0</v>
      </c>
      <c r="AQ178" s="21">
        <f t="shared" si="119"/>
        <v>0</v>
      </c>
    </row>
    <row r="179" spans="1:43" s="39" customFormat="1" x14ac:dyDescent="0.25">
      <c r="A179" s="43" t="s">
        <v>571</v>
      </c>
      <c r="B179" s="35" t="s">
        <v>572</v>
      </c>
      <c r="C179" t="s">
        <v>1313</v>
      </c>
      <c r="D179" s="57">
        <f>+'PU con cambio '!N515</f>
        <v>0.31071983428275507</v>
      </c>
      <c r="E179" s="37">
        <f t="shared" ref="E179:E180" si="139">SUM(G179:AA179)</f>
        <v>1983.3247022268256</v>
      </c>
      <c r="F179" s="25">
        <f>+D179*'PU con cambio '!O515</f>
        <v>1983.3247022268256</v>
      </c>
      <c r="G179" s="37">
        <f t="shared" ref="G179:K180" si="140">$D179*G$3</f>
        <v>46.60797514241326</v>
      </c>
      <c r="H179" s="37">
        <f t="shared" si="140"/>
        <v>93.215950284826519</v>
      </c>
      <c r="I179" s="37">
        <f t="shared" si="140"/>
        <v>77.679958570688768</v>
      </c>
      <c r="J179" s="37">
        <f t="shared" si="140"/>
        <v>28.586224754013465</v>
      </c>
      <c r="K179" s="37">
        <f t="shared" si="140"/>
        <v>271.25841532884516</v>
      </c>
      <c r="M179" s="37">
        <f>F179-(SUM(G179:K179))</f>
        <v>1465.9761781460384</v>
      </c>
      <c r="X179" s="6"/>
      <c r="Z179" s="21">
        <f t="shared" si="102"/>
        <v>0</v>
      </c>
      <c r="AA179" s="21">
        <f t="shared" si="103"/>
        <v>0</v>
      </c>
      <c r="AB179" s="21">
        <f t="shared" si="104"/>
        <v>0</v>
      </c>
      <c r="AC179" s="21">
        <f t="shared" si="105"/>
        <v>0</v>
      </c>
      <c r="AD179" s="21">
        <f t="shared" si="106"/>
        <v>0</v>
      </c>
      <c r="AE179" s="21">
        <f t="shared" si="107"/>
        <v>0</v>
      </c>
      <c r="AF179" s="21">
        <f t="shared" si="108"/>
        <v>0</v>
      </c>
      <c r="AG179" s="21">
        <f t="shared" si="109"/>
        <v>0</v>
      </c>
      <c r="AH179" s="21">
        <f t="shared" si="110"/>
        <v>0</v>
      </c>
      <c r="AI179" s="21">
        <f t="shared" si="111"/>
        <v>0</v>
      </c>
      <c r="AJ179" s="21">
        <f t="shared" si="112"/>
        <v>0</v>
      </c>
      <c r="AK179" s="21">
        <f t="shared" si="113"/>
        <v>0</v>
      </c>
      <c r="AL179" s="21">
        <f t="shared" si="114"/>
        <v>0</v>
      </c>
      <c r="AM179" s="21">
        <f t="shared" si="115"/>
        <v>0</v>
      </c>
      <c r="AN179" s="21">
        <f t="shared" si="116"/>
        <v>0</v>
      </c>
      <c r="AO179" s="21">
        <f t="shared" si="117"/>
        <v>0</v>
      </c>
      <c r="AP179" s="21">
        <f t="shared" si="118"/>
        <v>0</v>
      </c>
      <c r="AQ179" s="21">
        <f t="shared" si="119"/>
        <v>0</v>
      </c>
    </row>
    <row r="180" spans="1:43" s="39" customFormat="1" x14ac:dyDescent="0.25">
      <c r="A180" s="43" t="s">
        <v>571</v>
      </c>
      <c r="B180" s="35" t="s">
        <v>572</v>
      </c>
      <c r="C180" t="s">
        <v>1313</v>
      </c>
      <c r="D180" s="24">
        <f>+'PU con cambio '!N517</f>
        <v>2E-3</v>
      </c>
      <c r="E180" s="37">
        <f t="shared" si="139"/>
        <v>10.836</v>
      </c>
      <c r="F180" s="25">
        <f>+D180*'PU con cambio '!O517</f>
        <v>10.836</v>
      </c>
      <c r="G180" s="37">
        <f t="shared" si="140"/>
        <v>0.3</v>
      </c>
      <c r="H180" s="37">
        <f t="shared" si="140"/>
        <v>0.6</v>
      </c>
      <c r="I180" s="37">
        <f t="shared" si="140"/>
        <v>0.5</v>
      </c>
      <c r="J180" s="37">
        <f t="shared" si="140"/>
        <v>0.184</v>
      </c>
      <c r="K180" s="37">
        <f t="shared" si="140"/>
        <v>1.746</v>
      </c>
      <c r="L180" s="37">
        <f t="shared" ref="L180" si="141">F180-(SUM(G180:K180))</f>
        <v>7.5060000000000002</v>
      </c>
      <c r="X180" s="6"/>
      <c r="Z180" s="21">
        <f t="shared" si="102"/>
        <v>0</v>
      </c>
      <c r="AA180" s="21">
        <f t="shared" si="103"/>
        <v>0</v>
      </c>
      <c r="AB180" s="21">
        <f t="shared" si="104"/>
        <v>0</v>
      </c>
      <c r="AC180" s="21">
        <f t="shared" si="105"/>
        <v>0</v>
      </c>
      <c r="AD180" s="21">
        <f t="shared" si="106"/>
        <v>0</v>
      </c>
      <c r="AE180" s="21">
        <f t="shared" si="107"/>
        <v>0</v>
      </c>
      <c r="AF180" s="21">
        <f t="shared" si="108"/>
        <v>0</v>
      </c>
      <c r="AG180" s="21">
        <f t="shared" si="109"/>
        <v>0</v>
      </c>
      <c r="AH180" s="21">
        <f t="shared" si="110"/>
        <v>0</v>
      </c>
      <c r="AI180" s="21">
        <f t="shared" si="111"/>
        <v>0</v>
      </c>
      <c r="AJ180" s="21">
        <f t="shared" si="112"/>
        <v>0</v>
      </c>
      <c r="AK180" s="21">
        <f t="shared" si="113"/>
        <v>0</v>
      </c>
      <c r="AL180" s="21">
        <f t="shared" si="114"/>
        <v>0</v>
      </c>
      <c r="AM180" s="21">
        <f t="shared" si="115"/>
        <v>0</v>
      </c>
      <c r="AN180" s="21">
        <f t="shared" si="116"/>
        <v>0</v>
      </c>
      <c r="AO180" s="21">
        <f t="shared" si="117"/>
        <v>0</v>
      </c>
      <c r="AP180" s="21">
        <f t="shared" si="118"/>
        <v>0</v>
      </c>
      <c r="AQ180" s="21">
        <f t="shared" si="119"/>
        <v>0</v>
      </c>
    </row>
    <row r="181" spans="1:43" s="39" customFormat="1" x14ac:dyDescent="0.25">
      <c r="A181" s="33" t="s">
        <v>576</v>
      </c>
      <c r="B181" s="35" t="s">
        <v>577</v>
      </c>
      <c r="C181" t="s">
        <v>1313</v>
      </c>
      <c r="D181" s="24">
        <f>SUM(D182:D183)</f>
        <v>0.13082042127811497</v>
      </c>
      <c r="E181" s="37">
        <f t="shared" si="93"/>
        <v>8755074.4702418279</v>
      </c>
      <c r="F181" s="25">
        <f>SUM(F182:F183)</f>
        <v>834.06174901820782</v>
      </c>
      <c r="G181" s="37">
        <f>SUM(G182:G183)</f>
        <v>19.623063191717243</v>
      </c>
      <c r="H181" s="37">
        <f t="shared" ref="H181:L181" si="142">SUM(H182:H183)</f>
        <v>39.246126383434486</v>
      </c>
      <c r="I181" s="37">
        <f t="shared" si="142"/>
        <v>32.705105319528741</v>
      </c>
      <c r="J181" s="37">
        <f t="shared" si="142"/>
        <v>12.035478757586578</v>
      </c>
      <c r="K181" s="37">
        <f t="shared" si="142"/>
        <v>114.20622777579437</v>
      </c>
      <c r="L181" s="37">
        <f t="shared" si="142"/>
        <v>3.7530000000000001</v>
      </c>
      <c r="M181" s="37">
        <f>SUM(M182:M183)</f>
        <v>612.49274759014634</v>
      </c>
      <c r="O181" s="40">
        <f>+'PU con cambio '!P539+'PU con cambio '!P545+'PU con cambio '!P547</f>
        <v>201.98542224919674</v>
      </c>
      <c r="Q181" s="40">
        <f>+'PU con cambio '!P540+'PU con cambio '!P548</f>
        <v>9.2999999999999989</v>
      </c>
      <c r="R181" s="40">
        <f>+'PU con cambio '!P541+'PU con cambio '!P542+'PU con cambio '!P549+'PU con cambio '!P550</f>
        <v>1200.98</v>
      </c>
      <c r="T181" s="40">
        <f>+'PU con cambio '!P543+'PU con cambio '!P551</f>
        <v>35</v>
      </c>
      <c r="X181" s="6"/>
      <c r="Y181" s="39">
        <v>3802.3381270564969</v>
      </c>
      <c r="Z181" s="60">
        <f t="shared" si="102"/>
        <v>8674377.2835999988</v>
      </c>
      <c r="AA181" s="21">
        <f t="shared" si="103"/>
        <v>74613.521343505432</v>
      </c>
      <c r="AB181" s="21">
        <f t="shared" si="104"/>
        <v>149227.04268701086</v>
      </c>
      <c r="AC181" s="21">
        <f t="shared" si="105"/>
        <v>124355.86890584239</v>
      </c>
      <c r="AD181" s="21">
        <f t="shared" si="106"/>
        <v>45762.95975735</v>
      </c>
      <c r="AE181" s="21">
        <f t="shared" si="107"/>
        <v>434250.69421920163</v>
      </c>
      <c r="AF181" s="21">
        <f t="shared" si="108"/>
        <v>14270.174990843034</v>
      </c>
      <c r="AG181" s="21">
        <f t="shared" si="109"/>
        <v>2328904.5267076045</v>
      </c>
      <c r="AH181" s="21">
        <f t="shared" si="110"/>
        <v>0</v>
      </c>
      <c r="AI181" s="21">
        <f t="shared" si="111"/>
        <v>768016.87212772644</v>
      </c>
      <c r="AJ181" s="21">
        <f t="shared" si="112"/>
        <v>0</v>
      </c>
      <c r="AK181" s="21">
        <f t="shared" si="113"/>
        <v>35361.744581625419</v>
      </c>
      <c r="AL181" s="21">
        <f t="shared" si="114"/>
        <v>4566532.0438323114</v>
      </c>
      <c r="AM181" s="21">
        <f t="shared" si="115"/>
        <v>0</v>
      </c>
      <c r="AN181" s="21">
        <f t="shared" si="116"/>
        <v>133081.83444697739</v>
      </c>
      <c r="AO181" s="21">
        <f t="shared" si="117"/>
        <v>0</v>
      </c>
      <c r="AP181" s="21">
        <f t="shared" si="118"/>
        <v>0</v>
      </c>
      <c r="AQ181" s="21">
        <f t="shared" si="119"/>
        <v>0</v>
      </c>
    </row>
    <row r="182" spans="1:43" s="39" customFormat="1" x14ac:dyDescent="0.25">
      <c r="A182" s="43" t="s">
        <v>576</v>
      </c>
      <c r="B182" s="35" t="s">
        <v>577</v>
      </c>
      <c r="C182" t="s">
        <v>1313</v>
      </c>
      <c r="D182" s="57">
        <f>+'PU con cambio '!N538+'PU con cambio '!N544</f>
        <v>0.12982042127811497</v>
      </c>
      <c r="E182" s="37">
        <f t="shared" ref="E182:E183" si="143">SUM(G182:AA182)</f>
        <v>828.6437490182077</v>
      </c>
      <c r="F182" s="25">
        <f>+D182*'PU con cambio '!O538</f>
        <v>828.64374901820781</v>
      </c>
      <c r="G182" s="37">
        <f t="shared" ref="G182:K195" si="144">$D182*G$3</f>
        <v>19.473063191717245</v>
      </c>
      <c r="H182" s="37">
        <f t="shared" si="144"/>
        <v>38.946126383434489</v>
      </c>
      <c r="I182" s="37">
        <f t="shared" si="144"/>
        <v>32.455105319528741</v>
      </c>
      <c r="J182" s="37">
        <f t="shared" si="144"/>
        <v>11.943478757586577</v>
      </c>
      <c r="K182" s="37">
        <f t="shared" si="144"/>
        <v>113.33322777579437</v>
      </c>
      <c r="M182" s="37">
        <f>F182-(SUM(G182:K182))</f>
        <v>612.49274759014634</v>
      </c>
      <c r="X182" s="6"/>
      <c r="Z182" s="21">
        <f t="shared" si="102"/>
        <v>0</v>
      </c>
      <c r="AA182" s="21">
        <f t="shared" si="103"/>
        <v>0</v>
      </c>
      <c r="AB182" s="21">
        <f t="shared" si="104"/>
        <v>0</v>
      </c>
      <c r="AC182" s="21">
        <f t="shared" si="105"/>
        <v>0</v>
      </c>
      <c r="AD182" s="21">
        <f t="shared" si="106"/>
        <v>0</v>
      </c>
      <c r="AE182" s="21">
        <f t="shared" si="107"/>
        <v>0</v>
      </c>
      <c r="AF182" s="21">
        <f t="shared" si="108"/>
        <v>0</v>
      </c>
      <c r="AG182" s="21">
        <f t="shared" si="109"/>
        <v>0</v>
      </c>
      <c r="AH182" s="21">
        <f t="shared" si="110"/>
        <v>0</v>
      </c>
      <c r="AI182" s="21">
        <f t="shared" si="111"/>
        <v>0</v>
      </c>
      <c r="AJ182" s="21">
        <f t="shared" si="112"/>
        <v>0</v>
      </c>
      <c r="AK182" s="21">
        <f t="shared" si="113"/>
        <v>0</v>
      </c>
      <c r="AL182" s="21">
        <f t="shared" si="114"/>
        <v>0</v>
      </c>
      <c r="AM182" s="21">
        <f t="shared" si="115"/>
        <v>0</v>
      </c>
      <c r="AN182" s="21">
        <f t="shared" si="116"/>
        <v>0</v>
      </c>
      <c r="AO182" s="21">
        <f t="shared" si="117"/>
        <v>0</v>
      </c>
      <c r="AP182" s="21">
        <f t="shared" si="118"/>
        <v>0</v>
      </c>
      <c r="AQ182" s="21">
        <f t="shared" si="119"/>
        <v>0</v>
      </c>
    </row>
    <row r="183" spans="1:43" s="39" customFormat="1" x14ac:dyDescent="0.25">
      <c r="A183" s="43" t="s">
        <v>576</v>
      </c>
      <c r="B183" s="35" t="s">
        <v>577</v>
      </c>
      <c r="C183" t="s">
        <v>1313</v>
      </c>
      <c r="D183" s="24">
        <f>+'PU con cambio '!N546</f>
        <v>1E-3</v>
      </c>
      <c r="E183" s="37">
        <f t="shared" si="143"/>
        <v>5.4180000000000001</v>
      </c>
      <c r="F183" s="25">
        <f>+D183*'PU con cambio '!O546</f>
        <v>5.4180000000000001</v>
      </c>
      <c r="G183" s="37">
        <f t="shared" si="144"/>
        <v>0.15</v>
      </c>
      <c r="H183" s="37">
        <f t="shared" si="144"/>
        <v>0.3</v>
      </c>
      <c r="I183" s="37">
        <f t="shared" si="144"/>
        <v>0.25</v>
      </c>
      <c r="J183" s="37">
        <f t="shared" si="144"/>
        <v>9.1999999999999998E-2</v>
      </c>
      <c r="K183" s="37">
        <f t="shared" si="144"/>
        <v>0.873</v>
      </c>
      <c r="L183" s="37">
        <f t="shared" ref="L183" si="145">F183-(SUM(G183:K183))</f>
        <v>3.7530000000000001</v>
      </c>
      <c r="X183" s="6"/>
      <c r="Z183" s="21">
        <f t="shared" si="102"/>
        <v>0</v>
      </c>
      <c r="AA183" s="21">
        <f t="shared" si="103"/>
        <v>0</v>
      </c>
      <c r="AB183" s="21">
        <f t="shared" si="104"/>
        <v>0</v>
      </c>
      <c r="AC183" s="21">
        <f t="shared" si="105"/>
        <v>0</v>
      </c>
      <c r="AD183" s="21">
        <f t="shared" si="106"/>
        <v>0</v>
      </c>
      <c r="AE183" s="21">
        <f t="shared" si="107"/>
        <v>0</v>
      </c>
      <c r="AF183" s="21">
        <f t="shared" si="108"/>
        <v>0</v>
      </c>
      <c r="AG183" s="21">
        <f t="shared" si="109"/>
        <v>0</v>
      </c>
      <c r="AH183" s="21">
        <f t="shared" si="110"/>
        <v>0</v>
      </c>
      <c r="AI183" s="21">
        <f t="shared" si="111"/>
        <v>0</v>
      </c>
      <c r="AJ183" s="21">
        <f t="shared" si="112"/>
        <v>0</v>
      </c>
      <c r="AK183" s="21">
        <f t="shared" si="113"/>
        <v>0</v>
      </c>
      <c r="AL183" s="21">
        <f t="shared" si="114"/>
        <v>0</v>
      </c>
      <c r="AM183" s="21">
        <f t="shared" si="115"/>
        <v>0</v>
      </c>
      <c r="AN183" s="21">
        <f t="shared" si="116"/>
        <v>0</v>
      </c>
      <c r="AO183" s="21">
        <f t="shared" si="117"/>
        <v>0</v>
      </c>
      <c r="AP183" s="21">
        <f t="shared" si="118"/>
        <v>0</v>
      </c>
      <c r="AQ183" s="21">
        <f t="shared" si="119"/>
        <v>0</v>
      </c>
    </row>
    <row r="184" spans="1:43" s="3" customFormat="1" x14ac:dyDescent="0.25">
      <c r="A184" s="2" t="s">
        <v>578</v>
      </c>
      <c r="B184" t="s">
        <v>579</v>
      </c>
      <c r="C184" t="s">
        <v>1313</v>
      </c>
      <c r="D184" s="24">
        <v>0</v>
      </c>
      <c r="E184" s="19">
        <f t="shared" si="93"/>
        <v>0</v>
      </c>
      <c r="F184" s="25">
        <v>0</v>
      </c>
      <c r="G184" s="19">
        <f t="shared" si="144"/>
        <v>0</v>
      </c>
      <c r="H184" s="19">
        <f t="shared" si="144"/>
        <v>0</v>
      </c>
      <c r="I184" s="19">
        <f t="shared" si="144"/>
        <v>0</v>
      </c>
      <c r="J184" s="19">
        <f t="shared" si="144"/>
        <v>0</v>
      </c>
      <c r="K184" s="19">
        <f t="shared" si="144"/>
        <v>0</v>
      </c>
      <c r="L184" s="19">
        <f t="shared" si="133"/>
        <v>0</v>
      </c>
      <c r="X184" s="6"/>
      <c r="Z184" s="21">
        <f t="shared" si="102"/>
        <v>0</v>
      </c>
      <c r="AA184" s="21">
        <f t="shared" si="103"/>
        <v>0</v>
      </c>
      <c r="AB184" s="21">
        <f t="shared" si="104"/>
        <v>0</v>
      </c>
      <c r="AC184" s="21">
        <f t="shared" si="105"/>
        <v>0</v>
      </c>
      <c r="AD184" s="21">
        <f t="shared" si="106"/>
        <v>0</v>
      </c>
      <c r="AE184" s="21">
        <f t="shared" si="107"/>
        <v>0</v>
      </c>
      <c r="AF184" s="21">
        <f t="shared" si="108"/>
        <v>0</v>
      </c>
      <c r="AG184" s="21">
        <f t="shared" si="109"/>
        <v>0</v>
      </c>
      <c r="AH184" s="21">
        <f t="shared" si="110"/>
        <v>0</v>
      </c>
      <c r="AI184" s="21">
        <f t="shared" si="111"/>
        <v>0</v>
      </c>
      <c r="AJ184" s="21">
        <f t="shared" si="112"/>
        <v>0</v>
      </c>
      <c r="AK184" s="21">
        <f t="shared" si="113"/>
        <v>0</v>
      </c>
      <c r="AL184" s="21">
        <f t="shared" si="114"/>
        <v>0</v>
      </c>
      <c r="AM184" s="21">
        <f t="shared" si="115"/>
        <v>0</v>
      </c>
      <c r="AN184" s="21">
        <f t="shared" si="116"/>
        <v>0</v>
      </c>
      <c r="AO184" s="21">
        <f t="shared" si="117"/>
        <v>0</v>
      </c>
      <c r="AP184" s="21">
        <f t="shared" si="118"/>
        <v>0</v>
      </c>
      <c r="AQ184" s="21">
        <f t="shared" si="119"/>
        <v>0</v>
      </c>
    </row>
    <row r="185" spans="1:43" s="3" customFormat="1" x14ac:dyDescent="0.25">
      <c r="A185" s="2" t="s">
        <v>580</v>
      </c>
      <c r="B185" t="s">
        <v>581</v>
      </c>
      <c r="C185"/>
      <c r="D185" s="24">
        <f>+PU!E3060</f>
        <v>1.1000000000000001</v>
      </c>
      <c r="E185" s="19">
        <f t="shared" ref="E185:E196" si="146">SUM(G185:W185)</f>
        <v>12263.19</v>
      </c>
      <c r="F185" s="25">
        <f>+D185*PU!F3060</f>
        <v>5959.8</v>
      </c>
      <c r="G185" s="19">
        <f t="shared" si="144"/>
        <v>165</v>
      </c>
      <c r="H185" s="19">
        <f t="shared" si="144"/>
        <v>330</v>
      </c>
      <c r="I185" s="19">
        <f t="shared" si="144"/>
        <v>275</v>
      </c>
      <c r="J185" s="19">
        <f t="shared" si="144"/>
        <v>101.2</v>
      </c>
      <c r="K185" s="19">
        <f t="shared" si="144"/>
        <v>960.30000000000007</v>
      </c>
      <c r="L185" s="19">
        <f t="shared" si="133"/>
        <v>4128.3</v>
      </c>
      <c r="O185" s="4">
        <f>+PU!G3061</f>
        <v>1698.39</v>
      </c>
      <c r="P185" s="4">
        <f>+PU!G3064</f>
        <v>480</v>
      </c>
      <c r="W185" s="4">
        <f>+PU!G3062+PU!G3063</f>
        <v>4125</v>
      </c>
      <c r="X185" s="6"/>
      <c r="Y185" s="3">
        <v>-106</v>
      </c>
      <c r="Z185" s="60">
        <f t="shared" si="102"/>
        <v>-1299898.1400000001</v>
      </c>
      <c r="AA185" s="21">
        <f t="shared" si="103"/>
        <v>-17490</v>
      </c>
      <c r="AB185" s="21">
        <f t="shared" si="104"/>
        <v>-34980</v>
      </c>
      <c r="AC185" s="21">
        <f t="shared" si="105"/>
        <v>-29150</v>
      </c>
      <c r="AD185" s="21">
        <f t="shared" si="106"/>
        <v>-10727.2</v>
      </c>
      <c r="AE185" s="21">
        <f t="shared" si="107"/>
        <v>-101791.8</v>
      </c>
      <c r="AF185" s="21">
        <f t="shared" si="108"/>
        <v>-437599.80000000005</v>
      </c>
      <c r="AG185" s="21">
        <f t="shared" si="109"/>
        <v>0</v>
      </c>
      <c r="AH185" s="21">
        <f t="shared" si="110"/>
        <v>0</v>
      </c>
      <c r="AI185" s="21">
        <f t="shared" si="111"/>
        <v>-180029.34</v>
      </c>
      <c r="AJ185" s="21">
        <f t="shared" si="112"/>
        <v>-50880</v>
      </c>
      <c r="AK185" s="21">
        <f t="shared" si="113"/>
        <v>0</v>
      </c>
      <c r="AL185" s="21">
        <f t="shared" si="114"/>
        <v>0</v>
      </c>
      <c r="AM185" s="21">
        <f t="shared" si="115"/>
        <v>0</v>
      </c>
      <c r="AN185" s="21">
        <f t="shared" si="116"/>
        <v>0</v>
      </c>
      <c r="AO185" s="21">
        <f t="shared" si="117"/>
        <v>0</v>
      </c>
      <c r="AP185" s="21">
        <f t="shared" si="118"/>
        <v>0</v>
      </c>
      <c r="AQ185" s="21">
        <f t="shared" si="119"/>
        <v>-437250</v>
      </c>
    </row>
    <row r="186" spans="1:43" s="3" customFormat="1" x14ac:dyDescent="0.25">
      <c r="A186" s="2" t="s">
        <v>582</v>
      </c>
      <c r="B186" t="s">
        <v>583</v>
      </c>
      <c r="C186"/>
      <c r="D186" s="24">
        <f>+PU!E3080</f>
        <v>0.2</v>
      </c>
      <c r="E186" s="19">
        <f t="shared" si="146"/>
        <v>6779.6100000000006</v>
      </c>
      <c r="F186" s="25">
        <f>+D186*PU!F3080</f>
        <v>1041.8</v>
      </c>
      <c r="G186" s="19">
        <f t="shared" si="144"/>
        <v>30</v>
      </c>
      <c r="H186" s="19">
        <f t="shared" si="144"/>
        <v>60</v>
      </c>
      <c r="I186" s="19">
        <f t="shared" si="144"/>
        <v>50</v>
      </c>
      <c r="J186" s="19">
        <f t="shared" si="144"/>
        <v>18.400000000000002</v>
      </c>
      <c r="K186" s="19">
        <f t="shared" si="144"/>
        <v>174.60000000000002</v>
      </c>
      <c r="L186" s="19">
        <f t="shared" si="133"/>
        <v>708.8</v>
      </c>
      <c r="N186" s="4">
        <f>+PU!G3084</f>
        <v>850</v>
      </c>
      <c r="O186" s="4">
        <f>+PU!G3081+PU!G3082</f>
        <v>3807.8100000000004</v>
      </c>
      <c r="P186" s="4">
        <f>+PU!G3083</f>
        <v>1080</v>
      </c>
      <c r="X186" s="6"/>
      <c r="Y186" s="3">
        <v>-114</v>
      </c>
      <c r="Z186" s="60">
        <f t="shared" si="102"/>
        <v>-772875.54</v>
      </c>
      <c r="AA186" s="21">
        <f t="shared" si="103"/>
        <v>-3420</v>
      </c>
      <c r="AB186" s="21">
        <f t="shared" si="104"/>
        <v>-6840</v>
      </c>
      <c r="AC186" s="21">
        <f t="shared" si="105"/>
        <v>-5700</v>
      </c>
      <c r="AD186" s="21">
        <f t="shared" si="106"/>
        <v>-2097.6000000000004</v>
      </c>
      <c r="AE186" s="21">
        <f t="shared" si="107"/>
        <v>-19904.400000000001</v>
      </c>
      <c r="AF186" s="21">
        <f t="shared" si="108"/>
        <v>-80803.199999999997</v>
      </c>
      <c r="AG186" s="21">
        <f t="shared" si="109"/>
        <v>0</v>
      </c>
      <c r="AH186" s="21">
        <f t="shared" si="110"/>
        <v>-96900</v>
      </c>
      <c r="AI186" s="21">
        <f t="shared" si="111"/>
        <v>-434090.34</v>
      </c>
      <c r="AJ186" s="21">
        <f t="shared" si="112"/>
        <v>-123120</v>
      </c>
      <c r="AK186" s="21">
        <f t="shared" si="113"/>
        <v>0</v>
      </c>
      <c r="AL186" s="21">
        <f t="shared" si="114"/>
        <v>0</v>
      </c>
      <c r="AM186" s="21">
        <f t="shared" si="115"/>
        <v>0</v>
      </c>
      <c r="AN186" s="21">
        <f t="shared" si="116"/>
        <v>0</v>
      </c>
      <c r="AO186" s="21">
        <f t="shared" si="117"/>
        <v>0</v>
      </c>
      <c r="AP186" s="21">
        <f t="shared" si="118"/>
        <v>0</v>
      </c>
      <c r="AQ186" s="21">
        <f t="shared" si="119"/>
        <v>0</v>
      </c>
    </row>
    <row r="187" spans="1:43" s="3" customFormat="1" x14ac:dyDescent="0.25">
      <c r="A187" s="2" t="s">
        <v>584</v>
      </c>
      <c r="B187" t="s">
        <v>585</v>
      </c>
      <c r="C187"/>
      <c r="D187" s="24">
        <f>+PU!E3100</f>
        <v>0.2</v>
      </c>
      <c r="E187" s="19">
        <f t="shared" si="146"/>
        <v>6779.6100000000006</v>
      </c>
      <c r="F187" s="25">
        <f>+D187*PU!F3100</f>
        <v>1041.8</v>
      </c>
      <c r="G187" s="19">
        <f t="shared" si="144"/>
        <v>30</v>
      </c>
      <c r="H187" s="19">
        <f t="shared" si="144"/>
        <v>60</v>
      </c>
      <c r="I187" s="19">
        <f t="shared" si="144"/>
        <v>50</v>
      </c>
      <c r="J187" s="19">
        <f t="shared" si="144"/>
        <v>18.400000000000002</v>
      </c>
      <c r="K187" s="19">
        <f t="shared" si="144"/>
        <v>174.60000000000002</v>
      </c>
      <c r="L187" s="19">
        <f t="shared" si="133"/>
        <v>708.8</v>
      </c>
      <c r="N187" s="4">
        <f>+PU!G3104</f>
        <v>850</v>
      </c>
      <c r="O187" s="4">
        <f>+PU!G3101+PU!G3102</f>
        <v>3807.8100000000004</v>
      </c>
      <c r="P187" s="4">
        <f>+PU!G3103</f>
        <v>1080</v>
      </c>
      <c r="X187" s="6"/>
      <c r="Y187" s="3">
        <v>-30</v>
      </c>
      <c r="Z187" s="60">
        <f t="shared" si="102"/>
        <v>-203388.30000000002</v>
      </c>
      <c r="AA187" s="21">
        <f t="shared" si="103"/>
        <v>-900</v>
      </c>
      <c r="AB187" s="21">
        <f t="shared" si="104"/>
        <v>-1800</v>
      </c>
      <c r="AC187" s="21">
        <f t="shared" si="105"/>
        <v>-1500</v>
      </c>
      <c r="AD187" s="21">
        <f t="shared" si="106"/>
        <v>-552.00000000000011</v>
      </c>
      <c r="AE187" s="21">
        <f t="shared" si="107"/>
        <v>-5238.0000000000009</v>
      </c>
      <c r="AF187" s="21">
        <f t="shared" si="108"/>
        <v>-21264</v>
      </c>
      <c r="AG187" s="21">
        <f t="shared" si="109"/>
        <v>0</v>
      </c>
      <c r="AH187" s="21">
        <f t="shared" si="110"/>
        <v>-25500</v>
      </c>
      <c r="AI187" s="21">
        <f t="shared" si="111"/>
        <v>-114234.30000000002</v>
      </c>
      <c r="AJ187" s="21">
        <f t="shared" si="112"/>
        <v>-32400</v>
      </c>
      <c r="AK187" s="21">
        <f t="shared" si="113"/>
        <v>0</v>
      </c>
      <c r="AL187" s="21">
        <f t="shared" si="114"/>
        <v>0</v>
      </c>
      <c r="AM187" s="21">
        <f t="shared" si="115"/>
        <v>0</v>
      </c>
      <c r="AN187" s="21">
        <f t="shared" si="116"/>
        <v>0</v>
      </c>
      <c r="AO187" s="21">
        <f t="shared" si="117"/>
        <v>0</v>
      </c>
      <c r="AP187" s="21">
        <f t="shared" si="118"/>
        <v>0</v>
      </c>
      <c r="AQ187" s="21">
        <f t="shared" si="119"/>
        <v>0</v>
      </c>
    </row>
    <row r="188" spans="1:43" s="3" customFormat="1" x14ac:dyDescent="0.25">
      <c r="A188" s="2" t="s">
        <v>586</v>
      </c>
      <c r="B188" t="s">
        <v>399</v>
      </c>
      <c r="C188"/>
      <c r="D188" s="24">
        <f>+PU!E3120</f>
        <v>3.6</v>
      </c>
      <c r="E188" s="19">
        <f t="shared" si="146"/>
        <v>81223.16</v>
      </c>
      <c r="F188" s="25">
        <f>+D188*PU!F3120</f>
        <v>19504.8</v>
      </c>
      <c r="G188" s="19">
        <f t="shared" si="144"/>
        <v>540</v>
      </c>
      <c r="H188" s="19">
        <f t="shared" si="144"/>
        <v>1080</v>
      </c>
      <c r="I188" s="19">
        <f t="shared" si="144"/>
        <v>900</v>
      </c>
      <c r="J188" s="19">
        <f t="shared" si="144"/>
        <v>331.2</v>
      </c>
      <c r="K188" s="19">
        <f t="shared" si="144"/>
        <v>3142.8</v>
      </c>
      <c r="L188" s="19">
        <f t="shared" si="133"/>
        <v>13510.8</v>
      </c>
      <c r="O188" s="4">
        <f>+PU!G3121</f>
        <v>5558.36</v>
      </c>
      <c r="Q188" s="4">
        <f>+PU!G3123</f>
        <v>51960</v>
      </c>
      <c r="S188" s="4">
        <f>+PU!G3122</f>
        <v>4200</v>
      </c>
      <c r="X188" s="6"/>
      <c r="Y188" s="3">
        <v>-2</v>
      </c>
      <c r="Z188" s="60">
        <f t="shared" si="102"/>
        <v>-162446.32</v>
      </c>
      <c r="AA188" s="21">
        <f t="shared" si="103"/>
        <v>-1080</v>
      </c>
      <c r="AB188" s="21">
        <f t="shared" si="104"/>
        <v>-2160</v>
      </c>
      <c r="AC188" s="21">
        <f t="shared" si="105"/>
        <v>-1800</v>
      </c>
      <c r="AD188" s="21">
        <f t="shared" si="106"/>
        <v>-662.4</v>
      </c>
      <c r="AE188" s="21">
        <f t="shared" si="107"/>
        <v>-6285.6</v>
      </c>
      <c r="AF188" s="21">
        <f t="shared" si="108"/>
        <v>-27021.599999999999</v>
      </c>
      <c r="AG188" s="21">
        <f t="shared" si="109"/>
        <v>0</v>
      </c>
      <c r="AH188" s="21">
        <f t="shared" si="110"/>
        <v>0</v>
      </c>
      <c r="AI188" s="21">
        <f t="shared" si="111"/>
        <v>-11116.72</v>
      </c>
      <c r="AJ188" s="21">
        <f t="shared" si="112"/>
        <v>0</v>
      </c>
      <c r="AK188" s="21">
        <f t="shared" si="113"/>
        <v>-103920</v>
      </c>
      <c r="AL188" s="21">
        <f t="shared" si="114"/>
        <v>0</v>
      </c>
      <c r="AM188" s="21">
        <f t="shared" si="115"/>
        <v>-8400</v>
      </c>
      <c r="AN188" s="21">
        <f t="shared" si="116"/>
        <v>0</v>
      </c>
      <c r="AO188" s="21">
        <f t="shared" si="117"/>
        <v>0</v>
      </c>
      <c r="AP188" s="21">
        <f t="shared" si="118"/>
        <v>0</v>
      </c>
      <c r="AQ188" s="21">
        <f t="shared" si="119"/>
        <v>0</v>
      </c>
    </row>
    <row r="189" spans="1:43" s="3" customFormat="1" x14ac:dyDescent="0.25">
      <c r="A189" s="2" t="s">
        <v>587</v>
      </c>
      <c r="B189" t="s">
        <v>588</v>
      </c>
      <c r="C189"/>
      <c r="D189" s="24">
        <f>+PU!E3139</f>
        <v>4.4999999999999998E-2</v>
      </c>
      <c r="E189" s="19">
        <f t="shared" si="146"/>
        <v>836.62</v>
      </c>
      <c r="F189" s="25">
        <f>+D189*PU!F3139</f>
        <v>243.81</v>
      </c>
      <c r="G189" s="19">
        <f t="shared" si="144"/>
        <v>6.75</v>
      </c>
      <c r="H189" s="19">
        <f t="shared" si="144"/>
        <v>13.5</v>
      </c>
      <c r="I189" s="19">
        <f t="shared" si="144"/>
        <v>11.25</v>
      </c>
      <c r="J189" s="19">
        <f t="shared" si="144"/>
        <v>4.1399999999999997</v>
      </c>
      <c r="K189" s="19">
        <f t="shared" si="144"/>
        <v>39.284999999999997</v>
      </c>
      <c r="L189" s="19">
        <f t="shared" si="133"/>
        <v>168.88499999999999</v>
      </c>
      <c r="O189" s="4">
        <f>+PU!G3140</f>
        <v>69.48</v>
      </c>
      <c r="Q189" s="4">
        <f>+PU!G3141</f>
        <v>504</v>
      </c>
      <c r="S189" s="4">
        <f>+PU!G3142</f>
        <v>6.7</v>
      </c>
      <c r="T189" s="4">
        <f>+PU!F3143</f>
        <v>12.63</v>
      </c>
      <c r="X189" s="6"/>
      <c r="Y189" s="3">
        <v>-1847</v>
      </c>
      <c r="Z189" s="60">
        <f t="shared" si="102"/>
        <v>-1545237.14</v>
      </c>
      <c r="AA189" s="21">
        <f t="shared" si="103"/>
        <v>-12467.25</v>
      </c>
      <c r="AB189" s="21">
        <f t="shared" si="104"/>
        <v>-24934.5</v>
      </c>
      <c r="AC189" s="21">
        <f t="shared" si="105"/>
        <v>-20778.75</v>
      </c>
      <c r="AD189" s="21">
        <f t="shared" si="106"/>
        <v>-7646.579999999999</v>
      </c>
      <c r="AE189" s="21">
        <f t="shared" si="107"/>
        <v>-72559.39499999999</v>
      </c>
      <c r="AF189" s="21">
        <f t="shared" si="108"/>
        <v>-311930.59499999997</v>
      </c>
      <c r="AG189" s="21">
        <f t="shared" si="109"/>
        <v>0</v>
      </c>
      <c r="AH189" s="21">
        <f t="shared" si="110"/>
        <v>0</v>
      </c>
      <c r="AI189" s="21">
        <f t="shared" si="111"/>
        <v>-128329.56000000001</v>
      </c>
      <c r="AJ189" s="21">
        <f t="shared" si="112"/>
        <v>0</v>
      </c>
      <c r="AK189" s="21">
        <f t="shared" si="113"/>
        <v>-930888</v>
      </c>
      <c r="AL189" s="21">
        <f t="shared" si="114"/>
        <v>0</v>
      </c>
      <c r="AM189" s="21">
        <f t="shared" si="115"/>
        <v>-12374.9</v>
      </c>
      <c r="AN189" s="21">
        <f t="shared" si="116"/>
        <v>-23327.61</v>
      </c>
      <c r="AO189" s="21">
        <f t="shared" si="117"/>
        <v>0</v>
      </c>
      <c r="AP189" s="21">
        <f t="shared" si="118"/>
        <v>0</v>
      </c>
      <c r="AQ189" s="21">
        <f t="shared" si="119"/>
        <v>0</v>
      </c>
    </row>
    <row r="190" spans="1:43" s="3" customFormat="1" x14ac:dyDescent="0.25">
      <c r="A190" s="2" t="s">
        <v>589</v>
      </c>
      <c r="B190" t="s">
        <v>590</v>
      </c>
      <c r="C190"/>
      <c r="D190" s="24">
        <f>+PU!E3160</f>
        <v>2.5</v>
      </c>
      <c r="E190" s="19">
        <f t="shared" si="146"/>
        <v>21524.37</v>
      </c>
      <c r="F190" s="25">
        <f>+D190*PU!F3160</f>
        <v>13545</v>
      </c>
      <c r="G190" s="19">
        <f t="shared" si="144"/>
        <v>375</v>
      </c>
      <c r="H190" s="19">
        <f t="shared" si="144"/>
        <v>750</v>
      </c>
      <c r="I190" s="19">
        <f t="shared" si="144"/>
        <v>625</v>
      </c>
      <c r="J190" s="19">
        <f t="shared" si="144"/>
        <v>230</v>
      </c>
      <c r="K190" s="19">
        <f t="shared" si="144"/>
        <v>2182.5</v>
      </c>
      <c r="L190" s="19">
        <f t="shared" si="133"/>
        <v>9382.5</v>
      </c>
      <c r="O190" s="4">
        <f>+PU!G3161+PU!G3162</f>
        <v>7141.23</v>
      </c>
      <c r="S190" s="4">
        <f>+PU!G3163+PU!G3164+PU!G3165</f>
        <v>500</v>
      </c>
      <c r="T190" s="4">
        <f>+PU!G3166</f>
        <v>338.14</v>
      </c>
      <c r="X190" s="6"/>
      <c r="Y190" s="3">
        <v>-110</v>
      </c>
      <c r="Z190" s="60">
        <f t="shared" si="102"/>
        <v>-2367680.6999999997</v>
      </c>
      <c r="AA190" s="21">
        <f t="shared" si="103"/>
        <v>-41250</v>
      </c>
      <c r="AB190" s="21">
        <f t="shared" si="104"/>
        <v>-82500</v>
      </c>
      <c r="AC190" s="21">
        <f t="shared" si="105"/>
        <v>-68750</v>
      </c>
      <c r="AD190" s="21">
        <f t="shared" si="106"/>
        <v>-25300</v>
      </c>
      <c r="AE190" s="21">
        <f t="shared" si="107"/>
        <v>-240075</v>
      </c>
      <c r="AF190" s="21">
        <f t="shared" si="108"/>
        <v>-1032075</v>
      </c>
      <c r="AG190" s="21">
        <f t="shared" si="109"/>
        <v>0</v>
      </c>
      <c r="AH190" s="21">
        <f t="shared" si="110"/>
        <v>0</v>
      </c>
      <c r="AI190" s="21">
        <f t="shared" si="111"/>
        <v>-785535.29999999993</v>
      </c>
      <c r="AJ190" s="21">
        <f t="shared" si="112"/>
        <v>0</v>
      </c>
      <c r="AK190" s="21">
        <f t="shared" si="113"/>
        <v>0</v>
      </c>
      <c r="AL190" s="21">
        <f t="shared" si="114"/>
        <v>0</v>
      </c>
      <c r="AM190" s="21">
        <f t="shared" si="115"/>
        <v>-55000</v>
      </c>
      <c r="AN190" s="21">
        <f t="shared" si="116"/>
        <v>-37195.4</v>
      </c>
      <c r="AO190" s="21">
        <f t="shared" si="117"/>
        <v>0</v>
      </c>
      <c r="AP190" s="21">
        <f t="shared" si="118"/>
        <v>0</v>
      </c>
      <c r="AQ190" s="21">
        <f t="shared" si="119"/>
        <v>0</v>
      </c>
    </row>
    <row r="191" spans="1:43" s="3" customFormat="1" x14ac:dyDescent="0.25">
      <c r="A191" s="2" t="s">
        <v>591</v>
      </c>
      <c r="B191" t="s">
        <v>592</v>
      </c>
      <c r="C191"/>
      <c r="D191" s="24">
        <f>+PU!E3183</f>
        <v>2.4</v>
      </c>
      <c r="E191" s="19">
        <f t="shared" si="146"/>
        <v>81479.02</v>
      </c>
      <c r="F191" s="25">
        <f>+D191*PU!F3183</f>
        <v>13003.199999999999</v>
      </c>
      <c r="G191" s="19">
        <f t="shared" si="144"/>
        <v>360</v>
      </c>
      <c r="H191" s="19">
        <f t="shared" si="144"/>
        <v>720</v>
      </c>
      <c r="I191" s="19">
        <f t="shared" si="144"/>
        <v>600</v>
      </c>
      <c r="J191" s="19">
        <f t="shared" si="144"/>
        <v>220.79999999999998</v>
      </c>
      <c r="K191" s="19">
        <f t="shared" si="144"/>
        <v>2095.1999999999998</v>
      </c>
      <c r="L191" s="19">
        <f t="shared" si="133"/>
        <v>9007.1999999999989</v>
      </c>
      <c r="O191" s="4">
        <f>+PU!G3184</f>
        <v>3705.58</v>
      </c>
      <c r="Q191" s="4">
        <f>+PU!G3187+PU!G3188</f>
        <v>61950</v>
      </c>
      <c r="S191" s="4">
        <f>+PU!G3189</f>
        <v>359.8</v>
      </c>
      <c r="T191" s="4">
        <f>+PU!G3190</f>
        <v>1900</v>
      </c>
      <c r="W191" s="4">
        <f>+PU!G3186+1</f>
        <v>560.44000000000005</v>
      </c>
      <c r="X191" s="6"/>
      <c r="Y191" s="3">
        <v>-28.84984</v>
      </c>
      <c r="Z191" s="60">
        <f t="shared" si="102"/>
        <v>-2350656.6903567999</v>
      </c>
      <c r="AA191" s="21">
        <f t="shared" si="103"/>
        <v>-10385.9424</v>
      </c>
      <c r="AB191" s="21">
        <f t="shared" si="104"/>
        <v>-20771.8848</v>
      </c>
      <c r="AC191" s="21">
        <f t="shared" si="105"/>
        <v>-17309.903999999999</v>
      </c>
      <c r="AD191" s="21">
        <f t="shared" si="106"/>
        <v>-6370.044672</v>
      </c>
      <c r="AE191" s="21">
        <f t="shared" si="107"/>
        <v>-60446.184767999999</v>
      </c>
      <c r="AF191" s="21">
        <f t="shared" si="108"/>
        <v>-259856.27884799996</v>
      </c>
      <c r="AG191" s="21">
        <f t="shared" si="109"/>
        <v>0</v>
      </c>
      <c r="AH191" s="21">
        <f t="shared" si="110"/>
        <v>0</v>
      </c>
      <c r="AI191" s="21">
        <f t="shared" si="111"/>
        <v>-106905.3901072</v>
      </c>
      <c r="AJ191" s="21">
        <f t="shared" si="112"/>
        <v>0</v>
      </c>
      <c r="AK191" s="21">
        <f t="shared" si="113"/>
        <v>-1787247.588</v>
      </c>
      <c r="AL191" s="21">
        <f t="shared" si="114"/>
        <v>0</v>
      </c>
      <c r="AM191" s="21">
        <f t="shared" si="115"/>
        <v>-10380.172432000001</v>
      </c>
      <c r="AN191" s="21">
        <f t="shared" si="116"/>
        <v>-54814.696000000004</v>
      </c>
      <c r="AO191" s="21">
        <f t="shared" si="117"/>
        <v>0</v>
      </c>
      <c r="AP191" s="21">
        <f t="shared" si="118"/>
        <v>0</v>
      </c>
      <c r="AQ191" s="21">
        <f t="shared" si="119"/>
        <v>-16168.604329600003</v>
      </c>
    </row>
    <row r="192" spans="1:43" s="3" customFormat="1" x14ac:dyDescent="0.25">
      <c r="A192" s="2" t="s">
        <v>593</v>
      </c>
      <c r="B192" t="s">
        <v>594</v>
      </c>
      <c r="C192"/>
      <c r="D192" s="24">
        <f>+PU!E3206</f>
        <v>4.4999999999999998E-2</v>
      </c>
      <c r="E192" s="19">
        <f t="shared" si="146"/>
        <v>836.62</v>
      </c>
      <c r="F192" s="25">
        <f>+D192*PU!F3206</f>
        <v>243.81</v>
      </c>
      <c r="G192" s="19">
        <f t="shared" si="144"/>
        <v>6.75</v>
      </c>
      <c r="H192" s="19">
        <f t="shared" si="144"/>
        <v>13.5</v>
      </c>
      <c r="I192" s="19">
        <f t="shared" si="144"/>
        <v>11.25</v>
      </c>
      <c r="J192" s="19">
        <f t="shared" si="144"/>
        <v>4.1399999999999997</v>
      </c>
      <c r="K192" s="19">
        <f t="shared" si="144"/>
        <v>39.284999999999997</v>
      </c>
      <c r="L192" s="19">
        <f t="shared" si="133"/>
        <v>168.88499999999999</v>
      </c>
      <c r="O192" s="4">
        <f>+PU!G3207</f>
        <v>69.48</v>
      </c>
      <c r="Q192" s="4">
        <f>+PU!G3208</f>
        <v>504</v>
      </c>
      <c r="S192" s="4">
        <f>+PU!G3209</f>
        <v>6.7</v>
      </c>
      <c r="T192" s="4">
        <f>+PU!F3210</f>
        <v>12.63</v>
      </c>
      <c r="X192" s="6"/>
      <c r="Y192" s="3">
        <v>-1760</v>
      </c>
      <c r="Z192" s="60">
        <f t="shared" si="102"/>
        <v>-1472451.2</v>
      </c>
      <c r="AA192" s="21">
        <f t="shared" si="103"/>
        <v>-11880</v>
      </c>
      <c r="AB192" s="21">
        <f t="shared" si="104"/>
        <v>-23760</v>
      </c>
      <c r="AC192" s="21">
        <f t="shared" si="105"/>
        <v>-19800</v>
      </c>
      <c r="AD192" s="21">
        <f t="shared" si="106"/>
        <v>-7286.4</v>
      </c>
      <c r="AE192" s="21">
        <f t="shared" si="107"/>
        <v>-69141.599999999991</v>
      </c>
      <c r="AF192" s="21">
        <f t="shared" si="108"/>
        <v>-297237.59999999998</v>
      </c>
      <c r="AG192" s="21">
        <f t="shared" si="109"/>
        <v>0</v>
      </c>
      <c r="AH192" s="21">
        <f t="shared" si="110"/>
        <v>0</v>
      </c>
      <c r="AI192" s="21">
        <f t="shared" si="111"/>
        <v>-122284.8</v>
      </c>
      <c r="AJ192" s="21">
        <f t="shared" si="112"/>
        <v>0</v>
      </c>
      <c r="AK192" s="21">
        <f t="shared" si="113"/>
        <v>-887040</v>
      </c>
      <c r="AL192" s="21">
        <f t="shared" si="114"/>
        <v>0</v>
      </c>
      <c r="AM192" s="21">
        <f t="shared" si="115"/>
        <v>-11792</v>
      </c>
      <c r="AN192" s="21">
        <f t="shared" si="116"/>
        <v>-22228.800000000003</v>
      </c>
      <c r="AO192" s="21">
        <f t="shared" si="117"/>
        <v>0</v>
      </c>
      <c r="AP192" s="21">
        <f t="shared" si="118"/>
        <v>0</v>
      </c>
      <c r="AQ192" s="21">
        <f t="shared" si="119"/>
        <v>0</v>
      </c>
    </row>
    <row r="193" spans="1:43" s="3" customFormat="1" x14ac:dyDescent="0.25">
      <c r="A193" s="2" t="s">
        <v>595</v>
      </c>
      <c r="B193" t="s">
        <v>596</v>
      </c>
      <c r="C193"/>
      <c r="D193" s="24">
        <f>+PU!E3227</f>
        <v>2.5</v>
      </c>
      <c r="E193" s="19">
        <f t="shared" si="146"/>
        <v>21524.37</v>
      </c>
      <c r="F193" s="25">
        <f>+D193*PU!F3227</f>
        <v>13545</v>
      </c>
      <c r="G193" s="19">
        <f t="shared" si="144"/>
        <v>375</v>
      </c>
      <c r="H193" s="19">
        <f t="shared" si="144"/>
        <v>750</v>
      </c>
      <c r="I193" s="19">
        <f t="shared" si="144"/>
        <v>625</v>
      </c>
      <c r="J193" s="19">
        <f t="shared" si="144"/>
        <v>230</v>
      </c>
      <c r="K193" s="19">
        <f t="shared" si="144"/>
        <v>2182.5</v>
      </c>
      <c r="L193" s="19">
        <f t="shared" si="133"/>
        <v>9382.5</v>
      </c>
      <c r="O193" s="4">
        <f>+PU!G3228+PU!G3229</f>
        <v>7141.23</v>
      </c>
      <c r="Q193" s="4">
        <f>+PU!G3230+PU!G3231+PU!G3232</f>
        <v>500</v>
      </c>
      <c r="T193" s="4">
        <f>+PU!G3233</f>
        <v>338.14</v>
      </c>
      <c r="X193" s="6"/>
      <c r="Y193" s="3">
        <v>-110</v>
      </c>
      <c r="Z193" s="60">
        <f t="shared" si="102"/>
        <v>-2367680.6999999997</v>
      </c>
      <c r="AA193" s="21">
        <f t="shared" si="103"/>
        <v>-41250</v>
      </c>
      <c r="AB193" s="21">
        <f t="shared" si="104"/>
        <v>-82500</v>
      </c>
      <c r="AC193" s="21">
        <f t="shared" si="105"/>
        <v>-68750</v>
      </c>
      <c r="AD193" s="21">
        <f t="shared" si="106"/>
        <v>-25300</v>
      </c>
      <c r="AE193" s="21">
        <f t="shared" si="107"/>
        <v>-240075</v>
      </c>
      <c r="AF193" s="21">
        <f t="shared" si="108"/>
        <v>-1032075</v>
      </c>
      <c r="AG193" s="21">
        <f t="shared" si="109"/>
        <v>0</v>
      </c>
      <c r="AH193" s="21">
        <f t="shared" si="110"/>
        <v>0</v>
      </c>
      <c r="AI193" s="21">
        <f t="shared" si="111"/>
        <v>-785535.29999999993</v>
      </c>
      <c r="AJ193" s="21">
        <f t="shared" si="112"/>
        <v>0</v>
      </c>
      <c r="AK193" s="21">
        <f t="shared" si="113"/>
        <v>-55000</v>
      </c>
      <c r="AL193" s="21">
        <f t="shared" si="114"/>
        <v>0</v>
      </c>
      <c r="AM193" s="21">
        <f t="shared" si="115"/>
        <v>0</v>
      </c>
      <c r="AN193" s="21">
        <f t="shared" si="116"/>
        <v>-37195.4</v>
      </c>
      <c r="AO193" s="21">
        <f t="shared" si="117"/>
        <v>0</v>
      </c>
      <c r="AP193" s="21">
        <f t="shared" si="118"/>
        <v>0</v>
      </c>
      <c r="AQ193" s="21">
        <f t="shared" si="119"/>
        <v>0</v>
      </c>
    </row>
    <row r="194" spans="1:43" s="3" customFormat="1" x14ac:dyDescent="0.25">
      <c r="A194" s="2" t="s">
        <v>597</v>
      </c>
      <c r="B194" t="s">
        <v>598</v>
      </c>
      <c r="C194"/>
      <c r="D194" s="24">
        <f>+PU!E3250</f>
        <v>2.4</v>
      </c>
      <c r="E194" s="19">
        <f t="shared" si="146"/>
        <v>81479.02</v>
      </c>
      <c r="F194" s="25">
        <f>+D194*PU!F3250</f>
        <v>13003.199999999999</v>
      </c>
      <c r="G194" s="19">
        <f t="shared" si="144"/>
        <v>360</v>
      </c>
      <c r="H194" s="19">
        <f t="shared" si="144"/>
        <v>720</v>
      </c>
      <c r="I194" s="19">
        <f t="shared" si="144"/>
        <v>600</v>
      </c>
      <c r="J194" s="19">
        <f t="shared" si="144"/>
        <v>220.79999999999998</v>
      </c>
      <c r="K194" s="19">
        <f t="shared" si="144"/>
        <v>2095.1999999999998</v>
      </c>
      <c r="L194" s="19">
        <f t="shared" si="133"/>
        <v>9007.1999999999989</v>
      </c>
      <c r="O194" s="4">
        <f>+PU!G3251</f>
        <v>3705.58</v>
      </c>
      <c r="Q194" s="4">
        <f>+PU!G3254+PU!G3255</f>
        <v>61950</v>
      </c>
      <c r="S194" s="4">
        <f>+PU!G3256</f>
        <v>359.8</v>
      </c>
      <c r="U194" s="4">
        <f>+PU!G3257</f>
        <v>1900</v>
      </c>
      <c r="W194" s="4">
        <f>+PU!G3253+1</f>
        <v>560.44000000000005</v>
      </c>
      <c r="X194" s="6"/>
      <c r="Y194" s="3">
        <v>-15.99991</v>
      </c>
      <c r="Z194" s="60">
        <f t="shared" si="102"/>
        <v>-1303656.9868881998</v>
      </c>
      <c r="AA194" s="21">
        <f t="shared" si="103"/>
        <v>-5759.9675999999999</v>
      </c>
      <c r="AB194" s="21">
        <f t="shared" si="104"/>
        <v>-11519.9352</v>
      </c>
      <c r="AC194" s="21">
        <f t="shared" si="105"/>
        <v>-9599.9459999999999</v>
      </c>
      <c r="AD194" s="21">
        <f t="shared" si="106"/>
        <v>-3532.7801279999999</v>
      </c>
      <c r="AE194" s="21">
        <f t="shared" si="107"/>
        <v>-33523.011431999999</v>
      </c>
      <c r="AF194" s="21">
        <f t="shared" si="108"/>
        <v>-144114.38935199997</v>
      </c>
      <c r="AG194" s="21">
        <f t="shared" si="109"/>
        <v>0</v>
      </c>
      <c r="AH194" s="21">
        <f t="shared" si="110"/>
        <v>0</v>
      </c>
      <c r="AI194" s="21">
        <f t="shared" si="111"/>
        <v>-59288.946497799996</v>
      </c>
      <c r="AJ194" s="21">
        <f t="shared" si="112"/>
        <v>0</v>
      </c>
      <c r="AK194" s="21">
        <f t="shared" si="113"/>
        <v>-991194.42449999996</v>
      </c>
      <c r="AL194" s="21">
        <f t="shared" si="114"/>
        <v>0</v>
      </c>
      <c r="AM194" s="21">
        <f t="shared" si="115"/>
        <v>-5756.7676179999999</v>
      </c>
      <c r="AN194" s="21">
        <f t="shared" si="116"/>
        <v>0</v>
      </c>
      <c r="AO194" s="21">
        <f t="shared" si="117"/>
        <v>-30399.828999999998</v>
      </c>
      <c r="AP194" s="21">
        <f t="shared" si="118"/>
        <v>0</v>
      </c>
      <c r="AQ194" s="21">
        <f t="shared" si="119"/>
        <v>-8966.9895604000012</v>
      </c>
    </row>
    <row r="195" spans="1:43" s="3" customFormat="1" x14ac:dyDescent="0.25">
      <c r="A195" s="2" t="s">
        <v>599</v>
      </c>
      <c r="B195" t="s">
        <v>600</v>
      </c>
      <c r="C195"/>
      <c r="D195" s="24">
        <v>0</v>
      </c>
      <c r="E195" s="19">
        <f t="shared" si="146"/>
        <v>155400</v>
      </c>
      <c r="F195" s="25">
        <v>0</v>
      </c>
      <c r="G195" s="19">
        <f t="shared" si="144"/>
        <v>0</v>
      </c>
      <c r="H195" s="19">
        <f t="shared" si="144"/>
        <v>0</v>
      </c>
      <c r="I195" s="19">
        <f t="shared" si="144"/>
        <v>0</v>
      </c>
      <c r="J195" s="19">
        <f t="shared" si="144"/>
        <v>0</v>
      </c>
      <c r="K195" s="19">
        <f t="shared" si="144"/>
        <v>0</v>
      </c>
      <c r="L195" s="19">
        <f t="shared" si="133"/>
        <v>0</v>
      </c>
      <c r="V195" s="4">
        <f>+PU!G3271</f>
        <v>155400</v>
      </c>
      <c r="X195" s="6"/>
      <c r="Y195" s="3">
        <v>432</v>
      </c>
      <c r="Z195" s="60">
        <f t="shared" si="102"/>
        <v>67132800</v>
      </c>
      <c r="AA195" s="21">
        <f t="shared" si="103"/>
        <v>0</v>
      </c>
      <c r="AB195" s="21">
        <f t="shared" si="104"/>
        <v>0</v>
      </c>
      <c r="AC195" s="21">
        <f t="shared" si="105"/>
        <v>0</v>
      </c>
      <c r="AD195" s="21">
        <f t="shared" si="106"/>
        <v>0</v>
      </c>
      <c r="AE195" s="21">
        <f t="shared" si="107"/>
        <v>0</v>
      </c>
      <c r="AF195" s="21">
        <f t="shared" si="108"/>
        <v>0</v>
      </c>
      <c r="AG195" s="21">
        <f t="shared" si="109"/>
        <v>0</v>
      </c>
      <c r="AH195" s="21">
        <f t="shared" si="110"/>
        <v>0</v>
      </c>
      <c r="AI195" s="21">
        <f t="shared" si="111"/>
        <v>0</v>
      </c>
      <c r="AJ195" s="21">
        <f t="shared" si="112"/>
        <v>0</v>
      </c>
      <c r="AK195" s="21">
        <f t="shared" si="113"/>
        <v>0</v>
      </c>
      <c r="AL195" s="21">
        <f t="shared" si="114"/>
        <v>0</v>
      </c>
      <c r="AM195" s="21">
        <f t="shared" si="115"/>
        <v>0</v>
      </c>
      <c r="AN195" s="21">
        <f t="shared" si="116"/>
        <v>0</v>
      </c>
      <c r="AO195" s="21">
        <f t="shared" si="117"/>
        <v>0</v>
      </c>
      <c r="AP195" s="21">
        <f t="shared" si="118"/>
        <v>67132800</v>
      </c>
      <c r="AQ195" s="21">
        <f t="shared" si="119"/>
        <v>0</v>
      </c>
    </row>
    <row r="196" spans="1:43" s="39" customFormat="1" x14ac:dyDescent="0.25">
      <c r="A196" s="43" t="s">
        <v>603</v>
      </c>
      <c r="B196" s="35" t="s">
        <v>604</v>
      </c>
      <c r="C196" s="35"/>
      <c r="D196" s="24">
        <f>+PU!E3285</f>
        <v>5.3999999999999999E-2</v>
      </c>
      <c r="E196" s="37">
        <f t="shared" si="146"/>
        <v>2088.6550000000002</v>
      </c>
      <c r="F196" s="25">
        <f>SUM(F197:F198)</f>
        <v>445.84500000000003</v>
      </c>
      <c r="G196" s="37">
        <f>SUM(G197:G198)</f>
        <v>10.500000000000002</v>
      </c>
      <c r="H196" s="37">
        <f t="shared" ref="H196:K196" si="147">SUM(H197:H198)</f>
        <v>21.000000000000004</v>
      </c>
      <c r="I196" s="37">
        <f t="shared" si="147"/>
        <v>17.5</v>
      </c>
      <c r="J196" s="37">
        <f t="shared" si="147"/>
        <v>6.44</v>
      </c>
      <c r="K196" s="37">
        <f t="shared" si="147"/>
        <v>61.11</v>
      </c>
      <c r="L196" s="37">
        <f>SUM(L197:L198)+1</f>
        <v>4.7530000000000001</v>
      </c>
      <c r="M196" s="37">
        <f>SUM(M197:M198)+1</f>
        <v>326.54200000000003</v>
      </c>
      <c r="O196" s="40">
        <f>+PU!G3286+PU!G3290+PU!G3300+2</f>
        <v>110.08</v>
      </c>
      <c r="Q196" s="40">
        <f>+PU!G3306+PU!G3292+1</f>
        <v>10.46</v>
      </c>
      <c r="R196" s="40">
        <f>+PU!G3293+PU!G3295+PU!G3307+PU!G3309+2</f>
        <v>1485.7</v>
      </c>
      <c r="T196" s="40">
        <f>+PU!F3296+PU!F3310</f>
        <v>34.57</v>
      </c>
      <c r="X196" s="6"/>
      <c r="Y196" s="39">
        <v>-15602.1288</v>
      </c>
      <c r="Z196" s="60">
        <f t="shared" si="102"/>
        <v>-32587464.328764003</v>
      </c>
      <c r="AA196" s="21">
        <f t="shared" si="103"/>
        <v>-163822.35240000003</v>
      </c>
      <c r="AB196" s="21">
        <f t="shared" si="104"/>
        <v>-327644.70480000007</v>
      </c>
      <c r="AC196" s="21">
        <f t="shared" si="105"/>
        <v>-273037.25400000002</v>
      </c>
      <c r="AD196" s="21">
        <f t="shared" si="106"/>
        <v>-100477.709472</v>
      </c>
      <c r="AE196" s="21">
        <f t="shared" si="107"/>
        <v>-953446.090968</v>
      </c>
      <c r="AF196" s="21">
        <f t="shared" si="108"/>
        <v>-74156.918186399998</v>
      </c>
      <c r="AG196" s="21">
        <f t="shared" si="109"/>
        <v>-5094750.3426096002</v>
      </c>
      <c r="AH196" s="21">
        <f t="shared" si="110"/>
        <v>0</v>
      </c>
      <c r="AI196" s="21">
        <f t="shared" si="111"/>
        <v>-1717482.338304</v>
      </c>
      <c r="AJ196" s="21">
        <f t="shared" si="112"/>
        <v>0</v>
      </c>
      <c r="AK196" s="21">
        <f t="shared" si="113"/>
        <v>-163198.26724800002</v>
      </c>
      <c r="AL196" s="21">
        <f t="shared" si="114"/>
        <v>-23180082.758160003</v>
      </c>
      <c r="AM196" s="21">
        <f t="shared" si="115"/>
        <v>0</v>
      </c>
      <c r="AN196" s="21">
        <f t="shared" si="116"/>
        <v>-539365.59261599998</v>
      </c>
      <c r="AO196" s="21">
        <f t="shared" si="117"/>
        <v>0</v>
      </c>
      <c r="AP196" s="21">
        <f t="shared" si="118"/>
        <v>0</v>
      </c>
      <c r="AQ196" s="21">
        <f t="shared" si="119"/>
        <v>0</v>
      </c>
    </row>
    <row r="197" spans="1:43" s="39" customFormat="1" x14ac:dyDescent="0.25">
      <c r="A197" s="43" t="s">
        <v>603</v>
      </c>
      <c r="B197" s="35" t="s">
        <v>604</v>
      </c>
      <c r="C197" s="35"/>
      <c r="D197" s="24">
        <f>+PU!E3285+PU!E3299</f>
        <v>6.9000000000000006E-2</v>
      </c>
      <c r="E197" s="37">
        <f t="shared" ref="E197:E198" si="148">SUM(G197:AA197)</f>
        <v>440.42700000000002</v>
      </c>
      <c r="F197" s="25">
        <f>+D197*PU!F3285</f>
        <v>440.42700000000002</v>
      </c>
      <c r="G197" s="37">
        <f t="shared" ref="G197:K198" si="149">$D197*G$3</f>
        <v>10.350000000000001</v>
      </c>
      <c r="H197" s="37">
        <f t="shared" si="149"/>
        <v>20.700000000000003</v>
      </c>
      <c r="I197" s="37">
        <f t="shared" si="149"/>
        <v>17.25</v>
      </c>
      <c r="J197" s="37">
        <f t="shared" si="149"/>
        <v>6.3480000000000008</v>
      </c>
      <c r="K197" s="37">
        <f t="shared" si="149"/>
        <v>60.237000000000002</v>
      </c>
      <c r="M197" s="37">
        <f>F197-(SUM(G197:K197))</f>
        <v>325.54200000000003</v>
      </c>
      <c r="X197" s="6"/>
      <c r="Z197" s="21">
        <f t="shared" ref="Z197:Z260" si="150">SUM(AA197:AQ197)</f>
        <v>0</v>
      </c>
      <c r="AA197" s="21">
        <f t="shared" ref="AA197:AA260" si="151">+$Y197*G197</f>
        <v>0</v>
      </c>
      <c r="AB197" s="21">
        <f t="shared" ref="AB197:AB260" si="152">+$Y197*H197</f>
        <v>0</v>
      </c>
      <c r="AC197" s="21">
        <f t="shared" ref="AC197:AC260" si="153">+$Y197*I197</f>
        <v>0</v>
      </c>
      <c r="AD197" s="21">
        <f t="shared" ref="AD197:AD260" si="154">+$Y197*J197</f>
        <v>0</v>
      </c>
      <c r="AE197" s="21">
        <f t="shared" ref="AE197:AE260" si="155">+$Y197*K197</f>
        <v>0</v>
      </c>
      <c r="AF197" s="21">
        <f t="shared" ref="AF197:AF260" si="156">+$Y197*L197</f>
        <v>0</v>
      </c>
      <c r="AG197" s="21">
        <f t="shared" ref="AG197:AG260" si="157">+$Y197*M197</f>
        <v>0</v>
      </c>
      <c r="AH197" s="21">
        <f t="shared" ref="AH197:AH260" si="158">+$Y197*N197</f>
        <v>0</v>
      </c>
      <c r="AI197" s="21">
        <f t="shared" ref="AI197:AI260" si="159">+$Y197*O197</f>
        <v>0</v>
      </c>
      <c r="AJ197" s="21">
        <f t="shared" ref="AJ197:AJ260" si="160">+$Y197*P197</f>
        <v>0</v>
      </c>
      <c r="AK197" s="21">
        <f t="shared" ref="AK197:AK260" si="161">+$Y197*Q197</f>
        <v>0</v>
      </c>
      <c r="AL197" s="21">
        <f t="shared" ref="AL197:AL260" si="162">+$Y197*R197</f>
        <v>0</v>
      </c>
      <c r="AM197" s="21">
        <f t="shared" ref="AM197:AM260" si="163">+$Y197*S197</f>
        <v>0</v>
      </c>
      <c r="AN197" s="21">
        <f t="shared" ref="AN197:AN260" si="164">+$Y197*T197</f>
        <v>0</v>
      </c>
      <c r="AO197" s="21">
        <f t="shared" ref="AO197:AO260" si="165">+$Y197*U197</f>
        <v>0</v>
      </c>
      <c r="AP197" s="21">
        <f t="shared" ref="AP197:AP260" si="166">+$Y197*V197</f>
        <v>0</v>
      </c>
      <c r="AQ197" s="21">
        <f t="shared" ref="AQ197:AQ260" si="167">+$Y197*W197</f>
        <v>0</v>
      </c>
    </row>
    <row r="198" spans="1:43" s="39" customFormat="1" x14ac:dyDescent="0.25">
      <c r="A198" s="43" t="s">
        <v>603</v>
      </c>
      <c r="B198" s="35" t="s">
        <v>604</v>
      </c>
      <c r="C198" s="35"/>
      <c r="D198" s="24">
        <f>+PU!E3289</f>
        <v>1E-3</v>
      </c>
      <c r="E198" s="37">
        <f t="shared" si="148"/>
        <v>5.4180000000000001</v>
      </c>
      <c r="F198" s="25">
        <f>+D198*PU!F3289</f>
        <v>5.4180000000000001</v>
      </c>
      <c r="G198" s="37">
        <f t="shared" si="149"/>
        <v>0.15</v>
      </c>
      <c r="H198" s="37">
        <f t="shared" si="149"/>
        <v>0.3</v>
      </c>
      <c r="I198" s="37">
        <f t="shared" si="149"/>
        <v>0.25</v>
      </c>
      <c r="J198" s="37">
        <f t="shared" si="149"/>
        <v>9.1999999999999998E-2</v>
      </c>
      <c r="K198" s="37">
        <f t="shared" si="149"/>
        <v>0.873</v>
      </c>
      <c r="L198" s="37">
        <f t="shared" ref="L198" si="168">F198-(SUM(G198:K198))</f>
        <v>3.7530000000000001</v>
      </c>
      <c r="X198" s="6"/>
      <c r="Z198" s="21">
        <f t="shared" si="150"/>
        <v>0</v>
      </c>
      <c r="AA198" s="21">
        <f t="shared" si="151"/>
        <v>0</v>
      </c>
      <c r="AB198" s="21">
        <f t="shared" si="152"/>
        <v>0</v>
      </c>
      <c r="AC198" s="21">
        <f t="shared" si="153"/>
        <v>0</v>
      </c>
      <c r="AD198" s="21">
        <f t="shared" si="154"/>
        <v>0</v>
      </c>
      <c r="AE198" s="21">
        <f t="shared" si="155"/>
        <v>0</v>
      </c>
      <c r="AF198" s="21">
        <f t="shared" si="156"/>
        <v>0</v>
      </c>
      <c r="AG198" s="21">
        <f t="shared" si="157"/>
        <v>0</v>
      </c>
      <c r="AH198" s="21">
        <f t="shared" si="158"/>
        <v>0</v>
      </c>
      <c r="AI198" s="21">
        <f t="shared" si="159"/>
        <v>0</v>
      </c>
      <c r="AJ198" s="21">
        <f t="shared" si="160"/>
        <v>0</v>
      </c>
      <c r="AK198" s="21">
        <f t="shared" si="161"/>
        <v>0</v>
      </c>
      <c r="AL198" s="21">
        <f t="shared" si="162"/>
        <v>0</v>
      </c>
      <c r="AM198" s="21">
        <f t="shared" si="163"/>
        <v>0</v>
      </c>
      <c r="AN198" s="21">
        <f t="shared" si="164"/>
        <v>0</v>
      </c>
      <c r="AO198" s="21">
        <f t="shared" si="165"/>
        <v>0</v>
      </c>
      <c r="AP198" s="21">
        <f t="shared" si="166"/>
        <v>0</v>
      </c>
      <c r="AQ198" s="21">
        <f t="shared" si="167"/>
        <v>0</v>
      </c>
    </row>
    <row r="199" spans="1:43" s="39" customFormat="1" x14ac:dyDescent="0.25">
      <c r="A199" s="43" t="s">
        <v>605</v>
      </c>
      <c r="B199" s="35" t="s">
        <v>606</v>
      </c>
      <c r="C199" s="35"/>
      <c r="D199" s="24">
        <f>SUM(D200:D201)</f>
        <v>7.6999999999999999E-2</v>
      </c>
      <c r="E199" s="37">
        <f>SUM(G199:W199)</f>
        <v>2233.971</v>
      </c>
      <c r="F199" s="25">
        <f>SUM(F200:F201)</f>
        <v>489.56099999999998</v>
      </c>
      <c r="G199" s="37">
        <f>SUM(G200:G201)</f>
        <v>11.55</v>
      </c>
      <c r="H199" s="37">
        <f t="shared" ref="H199:M199" si="169">SUM(H200:H201)</f>
        <v>23.1</v>
      </c>
      <c r="I199" s="37">
        <f t="shared" si="169"/>
        <v>19.25</v>
      </c>
      <c r="J199" s="37">
        <f t="shared" si="169"/>
        <v>7.0839999999999996</v>
      </c>
      <c r="K199" s="37">
        <f t="shared" si="169"/>
        <v>67.220999999999989</v>
      </c>
      <c r="L199" s="37">
        <f>SUM(L200:L201)</f>
        <v>7.5060000000000002</v>
      </c>
      <c r="M199" s="37">
        <f t="shared" si="169"/>
        <v>353.84999999999997</v>
      </c>
      <c r="O199" s="40">
        <f>+PU!G3328+PU!G3332-1</f>
        <v>117.89</v>
      </c>
      <c r="Q199" s="40">
        <f>+PU!G3334</f>
        <v>9.4499999999999993</v>
      </c>
      <c r="R199" s="40">
        <f>+PU!G3337+PU!G3335-2</f>
        <v>1582.5</v>
      </c>
      <c r="T199" s="40">
        <f>+PU!F3338</f>
        <v>34.57</v>
      </c>
      <c r="X199" s="6"/>
      <c r="Y199" s="39">
        <v>-3454.2460000000001</v>
      </c>
      <c r="Z199" s="60">
        <f t="shared" si="150"/>
        <v>-7716685.3908659993</v>
      </c>
      <c r="AA199" s="21">
        <f t="shared" si="151"/>
        <v>-39896.541300000004</v>
      </c>
      <c r="AB199" s="21">
        <f t="shared" si="152"/>
        <v>-79793.082600000009</v>
      </c>
      <c r="AC199" s="21">
        <f t="shared" si="153"/>
        <v>-66494.235499999995</v>
      </c>
      <c r="AD199" s="21">
        <f t="shared" si="154"/>
        <v>-24469.878664</v>
      </c>
      <c r="AE199" s="21">
        <f t="shared" si="155"/>
        <v>-232197.87036599996</v>
      </c>
      <c r="AF199" s="21">
        <f t="shared" si="156"/>
        <v>-25927.570476000001</v>
      </c>
      <c r="AG199" s="21">
        <f t="shared" si="157"/>
        <v>-1222284.9471</v>
      </c>
      <c r="AH199" s="21">
        <f t="shared" si="158"/>
        <v>0</v>
      </c>
      <c r="AI199" s="21">
        <f t="shared" si="159"/>
        <v>-407221.06094</v>
      </c>
      <c r="AJ199" s="21">
        <f t="shared" si="160"/>
        <v>0</v>
      </c>
      <c r="AK199" s="21">
        <f t="shared" si="161"/>
        <v>-32642.624699999997</v>
      </c>
      <c r="AL199" s="21">
        <f t="shared" si="162"/>
        <v>-5466344.2949999999</v>
      </c>
      <c r="AM199" s="21">
        <f t="shared" si="163"/>
        <v>0</v>
      </c>
      <c r="AN199" s="21">
        <f t="shared" si="164"/>
        <v>-119413.28422</v>
      </c>
      <c r="AO199" s="21">
        <f t="shared" si="165"/>
        <v>0</v>
      </c>
      <c r="AP199" s="21">
        <f t="shared" si="166"/>
        <v>0</v>
      </c>
      <c r="AQ199" s="21">
        <f t="shared" si="167"/>
        <v>0</v>
      </c>
    </row>
    <row r="200" spans="1:43" s="39" customFormat="1" x14ac:dyDescent="0.25">
      <c r="A200" s="43" t="s">
        <v>605</v>
      </c>
      <c r="B200" s="35" t="s">
        <v>606</v>
      </c>
      <c r="C200" s="35"/>
      <c r="D200" s="24">
        <f>+PU!E3327</f>
        <v>7.4999999999999997E-2</v>
      </c>
      <c r="E200" s="37">
        <f t="shared" ref="E200:E201" si="170">SUM(G200:AA200)</f>
        <v>478.72499999999997</v>
      </c>
      <c r="F200" s="25">
        <f>+D200*PU!F3327</f>
        <v>478.72499999999997</v>
      </c>
      <c r="G200" s="37">
        <f t="shared" ref="G200:K209" si="171">$D200*G$3</f>
        <v>11.25</v>
      </c>
      <c r="H200" s="37">
        <f t="shared" si="171"/>
        <v>22.5</v>
      </c>
      <c r="I200" s="37">
        <f t="shared" si="171"/>
        <v>18.75</v>
      </c>
      <c r="J200" s="37">
        <f t="shared" si="171"/>
        <v>6.8999999999999995</v>
      </c>
      <c r="K200" s="37">
        <f t="shared" si="171"/>
        <v>65.474999999999994</v>
      </c>
      <c r="M200" s="37">
        <f t="shared" ref="M200" si="172">F200-(SUM(G200:K200))</f>
        <v>353.84999999999997</v>
      </c>
      <c r="X200" s="6"/>
      <c r="Z200" s="21">
        <f t="shared" si="150"/>
        <v>0</v>
      </c>
      <c r="AA200" s="21">
        <f t="shared" si="151"/>
        <v>0</v>
      </c>
      <c r="AB200" s="21">
        <f t="shared" si="152"/>
        <v>0</v>
      </c>
      <c r="AC200" s="21">
        <f t="shared" si="153"/>
        <v>0</v>
      </c>
      <c r="AD200" s="21">
        <f t="shared" si="154"/>
        <v>0</v>
      </c>
      <c r="AE200" s="21">
        <f t="shared" si="155"/>
        <v>0</v>
      </c>
      <c r="AF200" s="21">
        <f t="shared" si="156"/>
        <v>0</v>
      </c>
      <c r="AG200" s="21">
        <f t="shared" si="157"/>
        <v>0</v>
      </c>
      <c r="AH200" s="21">
        <f t="shared" si="158"/>
        <v>0</v>
      </c>
      <c r="AI200" s="21">
        <f t="shared" si="159"/>
        <v>0</v>
      </c>
      <c r="AJ200" s="21">
        <f t="shared" si="160"/>
        <v>0</v>
      </c>
      <c r="AK200" s="21">
        <f t="shared" si="161"/>
        <v>0</v>
      </c>
      <c r="AL200" s="21">
        <f t="shared" si="162"/>
        <v>0</v>
      </c>
      <c r="AM200" s="21">
        <f t="shared" si="163"/>
        <v>0</v>
      </c>
      <c r="AN200" s="21">
        <f t="shared" si="164"/>
        <v>0</v>
      </c>
      <c r="AO200" s="21">
        <f t="shared" si="165"/>
        <v>0</v>
      </c>
      <c r="AP200" s="21">
        <f t="shared" si="166"/>
        <v>0</v>
      </c>
      <c r="AQ200" s="21">
        <f t="shared" si="167"/>
        <v>0</v>
      </c>
    </row>
    <row r="201" spans="1:43" s="39" customFormat="1" x14ac:dyDescent="0.25">
      <c r="A201" s="43" t="s">
        <v>605</v>
      </c>
      <c r="B201" s="35" t="s">
        <v>606</v>
      </c>
      <c r="C201" s="35"/>
      <c r="D201" s="24">
        <f>+PU!E3331</f>
        <v>2E-3</v>
      </c>
      <c r="E201" s="37">
        <f t="shared" si="170"/>
        <v>10.836</v>
      </c>
      <c r="F201" s="25">
        <f>+D201*PU!F3331</f>
        <v>10.836</v>
      </c>
      <c r="G201" s="37">
        <f t="shared" si="171"/>
        <v>0.3</v>
      </c>
      <c r="H201" s="37">
        <f t="shared" si="171"/>
        <v>0.6</v>
      </c>
      <c r="I201" s="37">
        <f t="shared" si="171"/>
        <v>0.5</v>
      </c>
      <c r="J201" s="37">
        <f t="shared" si="171"/>
        <v>0.184</v>
      </c>
      <c r="K201" s="37">
        <f t="shared" si="171"/>
        <v>1.746</v>
      </c>
      <c r="L201" s="37">
        <f>F201-(SUM(G201:K201))</f>
        <v>7.5060000000000002</v>
      </c>
      <c r="X201" s="6"/>
      <c r="Z201" s="21">
        <f t="shared" si="150"/>
        <v>0</v>
      </c>
      <c r="AA201" s="21">
        <f t="shared" si="151"/>
        <v>0</v>
      </c>
      <c r="AB201" s="21">
        <f t="shared" si="152"/>
        <v>0</v>
      </c>
      <c r="AC201" s="21">
        <f t="shared" si="153"/>
        <v>0</v>
      </c>
      <c r="AD201" s="21">
        <f t="shared" si="154"/>
        <v>0</v>
      </c>
      <c r="AE201" s="21">
        <f t="shared" si="155"/>
        <v>0</v>
      </c>
      <c r="AF201" s="21">
        <f t="shared" si="156"/>
        <v>0</v>
      </c>
      <c r="AG201" s="21">
        <f t="shared" si="157"/>
        <v>0</v>
      </c>
      <c r="AH201" s="21">
        <f t="shared" si="158"/>
        <v>0</v>
      </c>
      <c r="AI201" s="21">
        <f t="shared" si="159"/>
        <v>0</v>
      </c>
      <c r="AJ201" s="21">
        <f t="shared" si="160"/>
        <v>0</v>
      </c>
      <c r="AK201" s="21">
        <f t="shared" si="161"/>
        <v>0</v>
      </c>
      <c r="AL201" s="21">
        <f t="shared" si="162"/>
        <v>0</v>
      </c>
      <c r="AM201" s="21">
        <f t="shared" si="163"/>
        <v>0</v>
      </c>
      <c r="AN201" s="21">
        <f t="shared" si="164"/>
        <v>0</v>
      </c>
      <c r="AO201" s="21">
        <f t="shared" si="165"/>
        <v>0</v>
      </c>
      <c r="AP201" s="21">
        <f t="shared" si="166"/>
        <v>0</v>
      </c>
      <c r="AQ201" s="21">
        <f t="shared" si="167"/>
        <v>0</v>
      </c>
    </row>
    <row r="202" spans="1:43" s="3" customFormat="1" x14ac:dyDescent="0.25">
      <c r="A202" s="2" t="s">
        <v>607</v>
      </c>
      <c r="B202" t="s">
        <v>608</v>
      </c>
      <c r="C202"/>
      <c r="D202" s="24">
        <f>+PU!E3355</f>
        <v>1.2</v>
      </c>
      <c r="E202" s="19">
        <f t="shared" si="93"/>
        <v>28052.36</v>
      </c>
      <c r="F202" s="25">
        <f>+D202*PU!F3355</f>
        <v>6501.5999999999995</v>
      </c>
      <c r="G202" s="19">
        <f t="shared" si="171"/>
        <v>180</v>
      </c>
      <c r="H202" s="19">
        <f t="shared" si="171"/>
        <v>360</v>
      </c>
      <c r="I202" s="19">
        <f t="shared" si="171"/>
        <v>300</v>
      </c>
      <c r="J202" s="19">
        <f t="shared" si="171"/>
        <v>110.39999999999999</v>
      </c>
      <c r="K202" s="19">
        <f t="shared" si="171"/>
        <v>1047.5999999999999</v>
      </c>
      <c r="L202" s="19">
        <f t="shared" si="133"/>
        <v>4503.5999999999995</v>
      </c>
      <c r="O202" s="4">
        <f>+PU!G3356</f>
        <v>1852.79</v>
      </c>
      <c r="Q202" s="4">
        <f>+PU!G3357</f>
        <v>18400</v>
      </c>
      <c r="S202" s="4">
        <f>+PU!G3358</f>
        <v>950</v>
      </c>
      <c r="T202" s="4">
        <f>+PU!G3359</f>
        <v>347.97</v>
      </c>
      <c r="X202" s="6"/>
      <c r="Z202" s="21">
        <f t="shared" si="150"/>
        <v>0</v>
      </c>
      <c r="AA202" s="21">
        <f t="shared" si="151"/>
        <v>0</v>
      </c>
      <c r="AB202" s="21">
        <f t="shared" si="152"/>
        <v>0</v>
      </c>
      <c r="AC202" s="21">
        <f t="shared" si="153"/>
        <v>0</v>
      </c>
      <c r="AD202" s="21">
        <f t="shared" si="154"/>
        <v>0</v>
      </c>
      <c r="AE202" s="21">
        <f t="shared" si="155"/>
        <v>0</v>
      </c>
      <c r="AF202" s="21">
        <f t="shared" si="156"/>
        <v>0</v>
      </c>
      <c r="AG202" s="21">
        <f t="shared" si="157"/>
        <v>0</v>
      </c>
      <c r="AH202" s="21">
        <f t="shared" si="158"/>
        <v>0</v>
      </c>
      <c r="AI202" s="21">
        <f t="shared" si="159"/>
        <v>0</v>
      </c>
      <c r="AJ202" s="21">
        <f t="shared" si="160"/>
        <v>0</v>
      </c>
      <c r="AK202" s="21">
        <f t="shared" si="161"/>
        <v>0</v>
      </c>
      <c r="AL202" s="21">
        <f t="shared" si="162"/>
        <v>0</v>
      </c>
      <c r="AM202" s="21">
        <f t="shared" si="163"/>
        <v>0</v>
      </c>
      <c r="AN202" s="21">
        <f t="shared" si="164"/>
        <v>0</v>
      </c>
      <c r="AO202" s="21">
        <f t="shared" si="165"/>
        <v>0</v>
      </c>
      <c r="AP202" s="21">
        <f t="shared" si="166"/>
        <v>0</v>
      </c>
      <c r="AQ202" s="21">
        <f t="shared" si="167"/>
        <v>0</v>
      </c>
    </row>
    <row r="203" spans="1:43" s="3" customFormat="1" x14ac:dyDescent="0.25">
      <c r="A203" s="2" t="s">
        <v>617</v>
      </c>
      <c r="B203" t="s">
        <v>618</v>
      </c>
      <c r="C203"/>
      <c r="D203" s="24">
        <f>+PU!E3376</f>
        <v>1</v>
      </c>
      <c r="E203" s="19">
        <f t="shared" si="93"/>
        <v>12809.96</v>
      </c>
      <c r="F203" s="25">
        <f>+D203*PU!F3376</f>
        <v>5418</v>
      </c>
      <c r="G203" s="19">
        <f t="shared" si="171"/>
        <v>150</v>
      </c>
      <c r="H203" s="19">
        <f t="shared" si="171"/>
        <v>300</v>
      </c>
      <c r="I203" s="19">
        <f t="shared" si="171"/>
        <v>250</v>
      </c>
      <c r="J203" s="19">
        <f t="shared" si="171"/>
        <v>92</v>
      </c>
      <c r="K203" s="19">
        <f t="shared" si="171"/>
        <v>873</v>
      </c>
      <c r="L203" s="19">
        <f t="shared" si="133"/>
        <v>3753</v>
      </c>
      <c r="O203" s="4">
        <f>+PU!G3377</f>
        <v>1543.99</v>
      </c>
      <c r="Q203" s="4">
        <f>+PU!G3378</f>
        <v>4550</v>
      </c>
      <c r="S203" s="4">
        <f>+PU!G3379</f>
        <v>950</v>
      </c>
      <c r="T203" s="4">
        <f>+PU!G3380</f>
        <v>347.97</v>
      </c>
      <c r="X203" s="6"/>
      <c r="Z203" s="21">
        <f t="shared" si="150"/>
        <v>0</v>
      </c>
      <c r="AA203" s="21">
        <f t="shared" si="151"/>
        <v>0</v>
      </c>
      <c r="AB203" s="21">
        <f t="shared" si="152"/>
        <v>0</v>
      </c>
      <c r="AC203" s="21">
        <f t="shared" si="153"/>
        <v>0</v>
      </c>
      <c r="AD203" s="21">
        <f t="shared" si="154"/>
        <v>0</v>
      </c>
      <c r="AE203" s="21">
        <f t="shared" si="155"/>
        <v>0</v>
      </c>
      <c r="AF203" s="21">
        <f t="shared" si="156"/>
        <v>0</v>
      </c>
      <c r="AG203" s="21">
        <f t="shared" si="157"/>
        <v>0</v>
      </c>
      <c r="AH203" s="21">
        <f t="shared" si="158"/>
        <v>0</v>
      </c>
      <c r="AI203" s="21">
        <f t="shared" si="159"/>
        <v>0</v>
      </c>
      <c r="AJ203" s="21">
        <f t="shared" si="160"/>
        <v>0</v>
      </c>
      <c r="AK203" s="21">
        <f t="shared" si="161"/>
        <v>0</v>
      </c>
      <c r="AL203" s="21">
        <f t="shared" si="162"/>
        <v>0</v>
      </c>
      <c r="AM203" s="21">
        <f t="shared" si="163"/>
        <v>0</v>
      </c>
      <c r="AN203" s="21">
        <f t="shared" si="164"/>
        <v>0</v>
      </c>
      <c r="AO203" s="21">
        <f t="shared" si="165"/>
        <v>0</v>
      </c>
      <c r="AP203" s="21">
        <f t="shared" si="166"/>
        <v>0</v>
      </c>
      <c r="AQ203" s="21">
        <f t="shared" si="167"/>
        <v>0</v>
      </c>
    </row>
    <row r="204" spans="1:43" s="3" customFormat="1" x14ac:dyDescent="0.25">
      <c r="A204" s="2" t="s">
        <v>624</v>
      </c>
      <c r="B204" t="s">
        <v>625</v>
      </c>
      <c r="C204"/>
      <c r="D204" s="29">
        <v>0</v>
      </c>
      <c r="E204" s="19">
        <f t="shared" si="93"/>
        <v>495629.4</v>
      </c>
      <c r="F204" s="25">
        <v>0</v>
      </c>
      <c r="G204" s="19">
        <f t="shared" si="171"/>
        <v>0</v>
      </c>
      <c r="H204" s="19">
        <f t="shared" si="171"/>
        <v>0</v>
      </c>
      <c r="I204" s="19">
        <f t="shared" si="171"/>
        <v>0</v>
      </c>
      <c r="J204" s="19">
        <f t="shared" si="171"/>
        <v>0</v>
      </c>
      <c r="K204" s="19">
        <f t="shared" si="171"/>
        <v>0</v>
      </c>
      <c r="L204" s="19">
        <f t="shared" si="133"/>
        <v>0</v>
      </c>
      <c r="V204" s="4">
        <f>+PU!G3395</f>
        <v>495629.4</v>
      </c>
      <c r="X204" s="6"/>
      <c r="Z204" s="21">
        <f t="shared" si="150"/>
        <v>0</v>
      </c>
      <c r="AA204" s="21">
        <f t="shared" si="151"/>
        <v>0</v>
      </c>
      <c r="AB204" s="21">
        <f t="shared" si="152"/>
        <v>0</v>
      </c>
      <c r="AC204" s="21">
        <f t="shared" si="153"/>
        <v>0</v>
      </c>
      <c r="AD204" s="21">
        <f t="shared" si="154"/>
        <v>0</v>
      </c>
      <c r="AE204" s="21">
        <f t="shared" si="155"/>
        <v>0</v>
      </c>
      <c r="AF204" s="21">
        <f t="shared" si="156"/>
        <v>0</v>
      </c>
      <c r="AG204" s="21">
        <f t="shared" si="157"/>
        <v>0</v>
      </c>
      <c r="AH204" s="21">
        <f t="shared" si="158"/>
        <v>0</v>
      </c>
      <c r="AI204" s="21">
        <f t="shared" si="159"/>
        <v>0</v>
      </c>
      <c r="AJ204" s="21">
        <f t="shared" si="160"/>
        <v>0</v>
      </c>
      <c r="AK204" s="21">
        <f t="shared" si="161"/>
        <v>0</v>
      </c>
      <c r="AL204" s="21">
        <f t="shared" si="162"/>
        <v>0</v>
      </c>
      <c r="AM204" s="21">
        <f t="shared" si="163"/>
        <v>0</v>
      </c>
      <c r="AN204" s="21">
        <f t="shared" si="164"/>
        <v>0</v>
      </c>
      <c r="AO204" s="21">
        <f t="shared" si="165"/>
        <v>0</v>
      </c>
      <c r="AP204" s="21">
        <f t="shared" si="166"/>
        <v>0</v>
      </c>
      <c r="AQ204" s="21">
        <f t="shared" si="167"/>
        <v>0</v>
      </c>
    </row>
    <row r="205" spans="1:43" s="3" customFormat="1" x14ac:dyDescent="0.25">
      <c r="A205" s="2" t="s">
        <v>626</v>
      </c>
      <c r="B205" t="s">
        <v>627</v>
      </c>
      <c r="C205"/>
      <c r="D205" s="24">
        <f>+PU!E3409</f>
        <v>40</v>
      </c>
      <c r="E205" s="19">
        <f t="shared" si="93"/>
        <v>1177229.6000000001</v>
      </c>
      <c r="F205" s="25">
        <f>+D205*PU!F3409</f>
        <v>216720</v>
      </c>
      <c r="G205" s="19">
        <f t="shared" si="171"/>
        <v>6000</v>
      </c>
      <c r="H205" s="19">
        <f t="shared" si="171"/>
        <v>12000</v>
      </c>
      <c r="I205" s="19">
        <f t="shared" si="171"/>
        <v>10000</v>
      </c>
      <c r="J205" s="19">
        <f t="shared" si="171"/>
        <v>3680</v>
      </c>
      <c r="K205" s="19">
        <f t="shared" si="171"/>
        <v>34920</v>
      </c>
      <c r="L205" s="19">
        <f t="shared" si="133"/>
        <v>150120</v>
      </c>
      <c r="O205" s="4">
        <f>+PU!G3410</f>
        <v>61759.6</v>
      </c>
      <c r="Q205" s="4">
        <f>+PU!G3411</f>
        <v>850000</v>
      </c>
      <c r="T205" s="4">
        <f>+PU!G3412</f>
        <v>48750</v>
      </c>
      <c r="X205" s="6"/>
      <c r="Z205" s="21">
        <f t="shared" si="150"/>
        <v>0</v>
      </c>
      <c r="AA205" s="21">
        <f t="shared" si="151"/>
        <v>0</v>
      </c>
      <c r="AB205" s="21">
        <f t="shared" si="152"/>
        <v>0</v>
      </c>
      <c r="AC205" s="21">
        <f t="shared" si="153"/>
        <v>0</v>
      </c>
      <c r="AD205" s="21">
        <f t="shared" si="154"/>
        <v>0</v>
      </c>
      <c r="AE205" s="21">
        <f t="shared" si="155"/>
        <v>0</v>
      </c>
      <c r="AF205" s="21">
        <f t="shared" si="156"/>
        <v>0</v>
      </c>
      <c r="AG205" s="21">
        <f t="shared" si="157"/>
        <v>0</v>
      </c>
      <c r="AH205" s="21">
        <f t="shared" si="158"/>
        <v>0</v>
      </c>
      <c r="AI205" s="21">
        <f t="shared" si="159"/>
        <v>0</v>
      </c>
      <c r="AJ205" s="21">
        <f t="shared" si="160"/>
        <v>0</v>
      </c>
      <c r="AK205" s="21">
        <f t="shared" si="161"/>
        <v>0</v>
      </c>
      <c r="AL205" s="21">
        <f t="shared" si="162"/>
        <v>0</v>
      </c>
      <c r="AM205" s="21">
        <f t="shared" si="163"/>
        <v>0</v>
      </c>
      <c r="AN205" s="21">
        <f t="shared" si="164"/>
        <v>0</v>
      </c>
      <c r="AO205" s="21">
        <f t="shared" si="165"/>
        <v>0</v>
      </c>
      <c r="AP205" s="21">
        <f t="shared" si="166"/>
        <v>0</v>
      </c>
      <c r="AQ205" s="21">
        <f t="shared" si="167"/>
        <v>0</v>
      </c>
    </row>
    <row r="206" spans="1:43" s="3" customFormat="1" x14ac:dyDescent="0.25">
      <c r="A206" s="2" t="s">
        <v>632</v>
      </c>
      <c r="B206" t="s">
        <v>579</v>
      </c>
      <c r="C206"/>
      <c r="D206" s="24">
        <v>0</v>
      </c>
      <c r="E206" s="19">
        <f t="shared" si="93"/>
        <v>0</v>
      </c>
      <c r="F206" s="25">
        <v>0</v>
      </c>
      <c r="G206" s="19">
        <f t="shared" si="171"/>
        <v>0</v>
      </c>
      <c r="H206" s="19">
        <f t="shared" si="171"/>
        <v>0</v>
      </c>
      <c r="I206" s="19">
        <f t="shared" si="171"/>
        <v>0</v>
      </c>
      <c r="J206" s="19">
        <f t="shared" si="171"/>
        <v>0</v>
      </c>
      <c r="K206" s="19">
        <f t="shared" si="171"/>
        <v>0</v>
      </c>
      <c r="L206" s="19">
        <f t="shared" si="133"/>
        <v>0</v>
      </c>
      <c r="X206" s="6"/>
      <c r="Z206" s="21">
        <f t="shared" si="150"/>
        <v>0</v>
      </c>
      <c r="AA206" s="21">
        <f t="shared" si="151"/>
        <v>0</v>
      </c>
      <c r="AB206" s="21">
        <f t="shared" si="152"/>
        <v>0</v>
      </c>
      <c r="AC206" s="21">
        <f t="shared" si="153"/>
        <v>0</v>
      </c>
      <c r="AD206" s="21">
        <f t="shared" si="154"/>
        <v>0</v>
      </c>
      <c r="AE206" s="21">
        <f t="shared" si="155"/>
        <v>0</v>
      </c>
      <c r="AF206" s="21">
        <f t="shared" si="156"/>
        <v>0</v>
      </c>
      <c r="AG206" s="21">
        <f t="shared" si="157"/>
        <v>0</v>
      </c>
      <c r="AH206" s="21">
        <f t="shared" si="158"/>
        <v>0</v>
      </c>
      <c r="AI206" s="21">
        <f t="shared" si="159"/>
        <v>0</v>
      </c>
      <c r="AJ206" s="21">
        <f t="shared" si="160"/>
        <v>0</v>
      </c>
      <c r="AK206" s="21">
        <f t="shared" si="161"/>
        <v>0</v>
      </c>
      <c r="AL206" s="21">
        <f t="shared" si="162"/>
        <v>0</v>
      </c>
      <c r="AM206" s="21">
        <f t="shared" si="163"/>
        <v>0</v>
      </c>
      <c r="AN206" s="21">
        <f t="shared" si="164"/>
        <v>0</v>
      </c>
      <c r="AO206" s="21">
        <f t="shared" si="165"/>
        <v>0</v>
      </c>
      <c r="AP206" s="21">
        <f t="shared" si="166"/>
        <v>0</v>
      </c>
      <c r="AQ206" s="21">
        <f t="shared" si="167"/>
        <v>0</v>
      </c>
    </row>
    <row r="207" spans="1:43" s="3" customFormat="1" x14ac:dyDescent="0.25">
      <c r="A207" s="2" t="s">
        <v>633</v>
      </c>
      <c r="B207" t="s">
        <v>634</v>
      </c>
      <c r="C207"/>
      <c r="D207" s="24">
        <f>+PU!E3439</f>
        <v>1.44</v>
      </c>
      <c r="E207" s="19">
        <f t="shared" si="93"/>
        <v>-82636</v>
      </c>
      <c r="F207" s="25">
        <f>+D207*PU!F3439</f>
        <v>7500.96</v>
      </c>
      <c r="G207" s="19">
        <f t="shared" si="171"/>
        <v>216</v>
      </c>
      <c r="H207" s="19">
        <f t="shared" si="171"/>
        <v>432</v>
      </c>
      <c r="I207" s="19">
        <f t="shared" si="171"/>
        <v>360</v>
      </c>
      <c r="J207" s="19">
        <f t="shared" si="171"/>
        <v>132.47999999999999</v>
      </c>
      <c r="K207" s="19">
        <f t="shared" si="171"/>
        <v>1257.1199999999999</v>
      </c>
      <c r="L207" s="19">
        <f t="shared" si="133"/>
        <v>5103.3600000000006</v>
      </c>
      <c r="O207" s="4">
        <f>+PU!G3440+PU!G3441</f>
        <v>1634.1999999999998</v>
      </c>
      <c r="P207" s="4">
        <f>+PU!G3443</f>
        <v>2160</v>
      </c>
      <c r="Q207" s="4">
        <f>+PU!G3444</f>
        <v>5942.59</v>
      </c>
      <c r="U207" s="4">
        <f>+PU!G3445</f>
        <v>1800</v>
      </c>
      <c r="W207" s="4">
        <f>+PU!G3442</f>
        <v>1350</v>
      </c>
      <c r="X207" s="6"/>
      <c r="Y207" s="3">
        <v>-5</v>
      </c>
      <c r="Z207" s="60">
        <f t="shared" si="150"/>
        <v>-101938.75</v>
      </c>
      <c r="AA207" s="21">
        <f t="shared" si="151"/>
        <v>-1080</v>
      </c>
      <c r="AB207" s="21">
        <f t="shared" si="152"/>
        <v>-2160</v>
      </c>
      <c r="AC207" s="21">
        <f t="shared" si="153"/>
        <v>-1800</v>
      </c>
      <c r="AD207" s="21">
        <f t="shared" si="154"/>
        <v>-662.4</v>
      </c>
      <c r="AE207" s="21">
        <f t="shared" si="155"/>
        <v>-6285.5999999999995</v>
      </c>
      <c r="AF207" s="21">
        <f t="shared" si="156"/>
        <v>-25516.800000000003</v>
      </c>
      <c r="AG207" s="21">
        <f t="shared" si="157"/>
        <v>0</v>
      </c>
      <c r="AH207" s="21">
        <f t="shared" si="158"/>
        <v>0</v>
      </c>
      <c r="AI207" s="21">
        <f t="shared" si="159"/>
        <v>-8170.9999999999991</v>
      </c>
      <c r="AJ207" s="21">
        <f t="shared" si="160"/>
        <v>-10800</v>
      </c>
      <c r="AK207" s="21">
        <f t="shared" si="161"/>
        <v>-29712.95</v>
      </c>
      <c r="AL207" s="21">
        <f t="shared" si="162"/>
        <v>0</v>
      </c>
      <c r="AM207" s="21">
        <f t="shared" si="163"/>
        <v>0</v>
      </c>
      <c r="AN207" s="21">
        <f t="shared" si="164"/>
        <v>0</v>
      </c>
      <c r="AO207" s="21">
        <f t="shared" si="165"/>
        <v>-9000</v>
      </c>
      <c r="AP207" s="21">
        <f t="shared" si="166"/>
        <v>0</v>
      </c>
      <c r="AQ207" s="21">
        <f t="shared" si="167"/>
        <v>-6750</v>
      </c>
    </row>
    <row r="208" spans="1:43" s="3" customFormat="1" x14ac:dyDescent="0.25">
      <c r="A208" s="2" t="s">
        <v>635</v>
      </c>
      <c r="B208" t="s">
        <v>449</v>
      </c>
      <c r="C208"/>
      <c r="D208" s="24">
        <f>+PU!E3462</f>
        <v>2.4</v>
      </c>
      <c r="E208" s="19">
        <f>SUM(G208:W208)</f>
        <v>81479.02</v>
      </c>
      <c r="F208" s="25">
        <f>+D208*PU!F3462</f>
        <v>13003.199999999999</v>
      </c>
      <c r="G208" s="19">
        <f t="shared" si="171"/>
        <v>360</v>
      </c>
      <c r="H208" s="19">
        <f t="shared" si="171"/>
        <v>720</v>
      </c>
      <c r="I208" s="19">
        <f t="shared" si="171"/>
        <v>600</v>
      </c>
      <c r="J208" s="19">
        <f t="shared" si="171"/>
        <v>220.79999999999998</v>
      </c>
      <c r="K208" s="19">
        <f t="shared" si="171"/>
        <v>2095.1999999999998</v>
      </c>
      <c r="L208" s="19">
        <f t="shared" si="133"/>
        <v>9007.1999999999989</v>
      </c>
      <c r="O208" s="4">
        <f>+PU!G3463</f>
        <v>3705.58</v>
      </c>
      <c r="Q208" s="4">
        <f>+PU!G3466+PU!G3467</f>
        <v>61950</v>
      </c>
      <c r="S208" s="4">
        <f>+PU!G3468</f>
        <v>359.8</v>
      </c>
      <c r="U208" s="4">
        <f>+PU!G3469</f>
        <v>1900</v>
      </c>
      <c r="W208" s="4">
        <f>+PU!G3465+1</f>
        <v>560.44000000000005</v>
      </c>
      <c r="X208" s="6"/>
      <c r="Y208" s="3">
        <v>-4.9999700000000002</v>
      </c>
      <c r="Z208" s="60">
        <f t="shared" si="150"/>
        <v>-407392.65562940005</v>
      </c>
      <c r="AA208" s="21">
        <f t="shared" si="151"/>
        <v>-1799.9892</v>
      </c>
      <c r="AB208" s="21">
        <f t="shared" si="152"/>
        <v>-3599.9784</v>
      </c>
      <c r="AC208" s="21">
        <f t="shared" si="153"/>
        <v>-2999.982</v>
      </c>
      <c r="AD208" s="21">
        <f t="shared" si="154"/>
        <v>-1103.9933759999999</v>
      </c>
      <c r="AE208" s="21">
        <f t="shared" si="155"/>
        <v>-10475.937144</v>
      </c>
      <c r="AF208" s="21">
        <f t="shared" si="156"/>
        <v>-45035.729783999996</v>
      </c>
      <c r="AG208" s="21">
        <f t="shared" si="157"/>
        <v>0</v>
      </c>
      <c r="AH208" s="21">
        <f t="shared" si="158"/>
        <v>0</v>
      </c>
      <c r="AI208" s="21">
        <f t="shared" si="159"/>
        <v>-18527.788832599999</v>
      </c>
      <c r="AJ208" s="21">
        <f t="shared" si="160"/>
        <v>0</v>
      </c>
      <c r="AK208" s="21">
        <f t="shared" si="161"/>
        <v>-309748.14150000003</v>
      </c>
      <c r="AL208" s="21">
        <f t="shared" si="162"/>
        <v>0</v>
      </c>
      <c r="AM208" s="21">
        <f t="shared" si="163"/>
        <v>-1798.9892060000002</v>
      </c>
      <c r="AN208" s="21">
        <f t="shared" si="164"/>
        <v>0</v>
      </c>
      <c r="AO208" s="21">
        <f t="shared" si="165"/>
        <v>-9499.9430000000011</v>
      </c>
      <c r="AP208" s="21">
        <f t="shared" si="166"/>
        <v>0</v>
      </c>
      <c r="AQ208" s="21">
        <f t="shared" si="167"/>
        <v>-2802.1831868000004</v>
      </c>
    </row>
    <row r="209" spans="1:43" s="3" customFormat="1" x14ac:dyDescent="0.25">
      <c r="A209" s="2" t="s">
        <v>636</v>
      </c>
      <c r="B209" t="s">
        <v>637</v>
      </c>
      <c r="C209"/>
      <c r="D209" s="24">
        <f>+PU!E3485</f>
        <v>1</v>
      </c>
      <c r="E209" s="19">
        <f>SUM(G209:W209)</f>
        <v>7696.99</v>
      </c>
      <c r="F209" s="25">
        <f>+D209*PU!F3485</f>
        <v>5418</v>
      </c>
      <c r="G209" s="19">
        <f t="shared" si="171"/>
        <v>150</v>
      </c>
      <c r="H209" s="19">
        <f t="shared" si="171"/>
        <v>300</v>
      </c>
      <c r="I209" s="19">
        <f t="shared" si="171"/>
        <v>250</v>
      </c>
      <c r="J209" s="19">
        <f t="shared" si="171"/>
        <v>92</v>
      </c>
      <c r="K209" s="19">
        <f t="shared" si="171"/>
        <v>873</v>
      </c>
      <c r="L209" s="19">
        <f t="shared" si="133"/>
        <v>3753</v>
      </c>
      <c r="O209" s="4">
        <f>+PU!G3486</f>
        <v>1543.99</v>
      </c>
      <c r="S209" s="4">
        <f>+PU!G3488</f>
        <v>475</v>
      </c>
      <c r="W209" s="4">
        <f>+PU!G3487</f>
        <v>260</v>
      </c>
      <c r="X209" s="6"/>
      <c r="Y209" s="3">
        <v>-244</v>
      </c>
      <c r="Z209" s="60">
        <f t="shared" si="150"/>
        <v>-1878065.56</v>
      </c>
      <c r="AA209" s="21">
        <f t="shared" si="151"/>
        <v>-36600</v>
      </c>
      <c r="AB209" s="21">
        <f t="shared" si="152"/>
        <v>-73200</v>
      </c>
      <c r="AC209" s="21">
        <f t="shared" si="153"/>
        <v>-61000</v>
      </c>
      <c r="AD209" s="21">
        <f t="shared" si="154"/>
        <v>-22448</v>
      </c>
      <c r="AE209" s="21">
        <f t="shared" si="155"/>
        <v>-213012</v>
      </c>
      <c r="AF209" s="21">
        <f t="shared" si="156"/>
        <v>-915732</v>
      </c>
      <c r="AG209" s="21">
        <f t="shared" si="157"/>
        <v>0</v>
      </c>
      <c r="AH209" s="21">
        <f t="shared" si="158"/>
        <v>0</v>
      </c>
      <c r="AI209" s="21">
        <f t="shared" si="159"/>
        <v>-376733.56</v>
      </c>
      <c r="AJ209" s="21">
        <f t="shared" si="160"/>
        <v>0</v>
      </c>
      <c r="AK209" s="21">
        <f t="shared" si="161"/>
        <v>0</v>
      </c>
      <c r="AL209" s="21">
        <f t="shared" si="162"/>
        <v>0</v>
      </c>
      <c r="AM209" s="21">
        <f t="shared" si="163"/>
        <v>-115900</v>
      </c>
      <c r="AN209" s="21">
        <f t="shared" si="164"/>
        <v>0</v>
      </c>
      <c r="AO209" s="21">
        <f t="shared" si="165"/>
        <v>0</v>
      </c>
      <c r="AP209" s="21">
        <f t="shared" si="166"/>
        <v>0</v>
      </c>
      <c r="AQ209" s="21">
        <f t="shared" si="167"/>
        <v>-63440</v>
      </c>
    </row>
    <row r="210" spans="1:43" s="3" customFormat="1" x14ac:dyDescent="0.25">
      <c r="A210" s="2" t="s">
        <v>638</v>
      </c>
      <c r="B210" t="s">
        <v>417</v>
      </c>
      <c r="C210"/>
      <c r="D210" s="24">
        <f>+PU!E3504</f>
        <v>0.8</v>
      </c>
      <c r="E210" s="19">
        <f>SUM(G210:W210)</f>
        <v>9569.59</v>
      </c>
      <c r="F210" s="25">
        <f>+D210*PU!F3504</f>
        <v>4334.4000000000005</v>
      </c>
      <c r="G210" s="19">
        <f t="shared" ref="G210:K219" si="173">$D210*G$3</f>
        <v>120</v>
      </c>
      <c r="H210" s="19">
        <f t="shared" si="173"/>
        <v>240</v>
      </c>
      <c r="I210" s="19">
        <f t="shared" si="173"/>
        <v>200</v>
      </c>
      <c r="J210" s="19">
        <f t="shared" si="173"/>
        <v>73.600000000000009</v>
      </c>
      <c r="K210" s="19">
        <f t="shared" si="173"/>
        <v>698.40000000000009</v>
      </c>
      <c r="L210" s="19">
        <f t="shared" si="133"/>
        <v>3002.4000000000005</v>
      </c>
      <c r="O210" s="4">
        <f>+PU!G3505</f>
        <v>1235.19</v>
      </c>
      <c r="Q210" s="4">
        <f>+PU!G3506</f>
        <v>3216</v>
      </c>
      <c r="S210" s="4">
        <f>+PU!G3508</f>
        <v>577.5</v>
      </c>
      <c r="W210" s="4">
        <f>+PU!G3507</f>
        <v>206.5</v>
      </c>
      <c r="X210" s="6"/>
      <c r="Y210" s="3">
        <v>-244</v>
      </c>
      <c r="Z210" s="60">
        <f t="shared" si="150"/>
        <v>-2334979.96</v>
      </c>
      <c r="AA210" s="21">
        <f t="shared" si="151"/>
        <v>-29280</v>
      </c>
      <c r="AB210" s="21">
        <f t="shared" si="152"/>
        <v>-58560</v>
      </c>
      <c r="AC210" s="21">
        <f t="shared" si="153"/>
        <v>-48800</v>
      </c>
      <c r="AD210" s="21">
        <f t="shared" si="154"/>
        <v>-17958.400000000001</v>
      </c>
      <c r="AE210" s="21">
        <f t="shared" si="155"/>
        <v>-170409.60000000003</v>
      </c>
      <c r="AF210" s="21">
        <f t="shared" si="156"/>
        <v>-732585.60000000009</v>
      </c>
      <c r="AG210" s="21">
        <f t="shared" si="157"/>
        <v>0</v>
      </c>
      <c r="AH210" s="21">
        <f t="shared" si="158"/>
        <v>0</v>
      </c>
      <c r="AI210" s="21">
        <f t="shared" si="159"/>
        <v>-301386.36</v>
      </c>
      <c r="AJ210" s="21">
        <f t="shared" si="160"/>
        <v>0</v>
      </c>
      <c r="AK210" s="21">
        <f t="shared" si="161"/>
        <v>-784704</v>
      </c>
      <c r="AL210" s="21">
        <f t="shared" si="162"/>
        <v>0</v>
      </c>
      <c r="AM210" s="21">
        <f t="shared" si="163"/>
        <v>-140910</v>
      </c>
      <c r="AN210" s="21">
        <f t="shared" si="164"/>
        <v>0</v>
      </c>
      <c r="AO210" s="21">
        <f t="shared" si="165"/>
        <v>0</v>
      </c>
      <c r="AP210" s="21">
        <f t="shared" si="166"/>
        <v>0</v>
      </c>
      <c r="AQ210" s="21">
        <f t="shared" si="167"/>
        <v>-50386</v>
      </c>
    </row>
    <row r="211" spans="1:43" s="3" customFormat="1" x14ac:dyDescent="0.25">
      <c r="A211" s="2" t="s">
        <v>639</v>
      </c>
      <c r="B211" t="s">
        <v>640</v>
      </c>
      <c r="C211"/>
      <c r="D211" s="24">
        <f>+PU!E3524</f>
        <v>0.5</v>
      </c>
      <c r="E211" s="19">
        <f t="shared" ref="E211:E240" si="174">SUM(G211:AA211)</f>
        <v>-47210.43</v>
      </c>
      <c r="F211" s="25">
        <f>+D211*PU!F3524</f>
        <v>2709</v>
      </c>
      <c r="G211" s="19">
        <f t="shared" si="173"/>
        <v>75</v>
      </c>
      <c r="H211" s="19">
        <f t="shared" si="173"/>
        <v>150</v>
      </c>
      <c r="I211" s="19">
        <f t="shared" si="173"/>
        <v>125</v>
      </c>
      <c r="J211" s="19">
        <f t="shared" si="173"/>
        <v>46</v>
      </c>
      <c r="K211" s="19">
        <f t="shared" si="173"/>
        <v>436.5</v>
      </c>
      <c r="L211" s="19">
        <f t="shared" si="133"/>
        <v>1876.5</v>
      </c>
      <c r="O211" s="4">
        <f>+PU!G3525</f>
        <v>772</v>
      </c>
      <c r="S211" s="4">
        <f>+PU!G3526+PU!G3527</f>
        <v>3054</v>
      </c>
      <c r="T211" s="4">
        <f>+PU!F3528</f>
        <v>122.49</v>
      </c>
      <c r="X211" s="6"/>
      <c r="Y211" s="3">
        <v>-8</v>
      </c>
      <c r="Z211" s="60">
        <f t="shared" si="150"/>
        <v>-53259.92</v>
      </c>
      <c r="AA211" s="21">
        <f t="shared" si="151"/>
        <v>-600</v>
      </c>
      <c r="AB211" s="21">
        <f t="shared" si="152"/>
        <v>-1200</v>
      </c>
      <c r="AC211" s="21">
        <f t="shared" si="153"/>
        <v>-1000</v>
      </c>
      <c r="AD211" s="21">
        <f t="shared" si="154"/>
        <v>-368</v>
      </c>
      <c r="AE211" s="21">
        <f t="shared" si="155"/>
        <v>-3492</v>
      </c>
      <c r="AF211" s="21">
        <f t="shared" si="156"/>
        <v>-15012</v>
      </c>
      <c r="AG211" s="21">
        <f t="shared" si="157"/>
        <v>0</v>
      </c>
      <c r="AH211" s="21">
        <f t="shared" si="158"/>
        <v>0</v>
      </c>
      <c r="AI211" s="21">
        <f t="shared" si="159"/>
        <v>-6176</v>
      </c>
      <c r="AJ211" s="21">
        <f t="shared" si="160"/>
        <v>0</v>
      </c>
      <c r="AK211" s="21">
        <f t="shared" si="161"/>
        <v>0</v>
      </c>
      <c r="AL211" s="21">
        <f t="shared" si="162"/>
        <v>0</v>
      </c>
      <c r="AM211" s="21">
        <f t="shared" si="163"/>
        <v>-24432</v>
      </c>
      <c r="AN211" s="21">
        <f t="shared" si="164"/>
        <v>-979.92</v>
      </c>
      <c r="AO211" s="21">
        <f t="shared" si="165"/>
        <v>0</v>
      </c>
      <c r="AP211" s="21">
        <f t="shared" si="166"/>
        <v>0</v>
      </c>
      <c r="AQ211" s="21">
        <f t="shared" si="167"/>
        <v>0</v>
      </c>
    </row>
    <row r="212" spans="1:43" s="3" customFormat="1" x14ac:dyDescent="0.25">
      <c r="A212" s="2" t="s">
        <v>650</v>
      </c>
      <c r="B212" t="s">
        <v>651</v>
      </c>
      <c r="C212"/>
      <c r="D212" s="24">
        <f>+PU!E3545</f>
        <v>0.5</v>
      </c>
      <c r="E212" s="19">
        <f t="shared" si="174"/>
        <v>9231</v>
      </c>
      <c r="F212" s="25">
        <f>+D212*PU!F3545</f>
        <v>2709</v>
      </c>
      <c r="G212" s="19">
        <f t="shared" si="173"/>
        <v>75</v>
      </c>
      <c r="H212" s="19">
        <f t="shared" si="173"/>
        <v>150</v>
      </c>
      <c r="I212" s="19">
        <f t="shared" si="173"/>
        <v>125</v>
      </c>
      <c r="J212" s="19">
        <f t="shared" si="173"/>
        <v>46</v>
      </c>
      <c r="K212" s="19">
        <f t="shared" si="173"/>
        <v>436.5</v>
      </c>
      <c r="L212" s="19">
        <f t="shared" si="133"/>
        <v>1876.5</v>
      </c>
      <c r="O212" s="4">
        <f>+PU!G3546</f>
        <v>772</v>
      </c>
      <c r="Q212" s="4">
        <f>+PU!G3547</f>
        <v>3600</v>
      </c>
      <c r="S212" s="4">
        <f>+PU!G3548</f>
        <v>2150</v>
      </c>
      <c r="X212" s="6"/>
      <c r="Z212" s="21">
        <f t="shared" si="150"/>
        <v>0</v>
      </c>
      <c r="AA212" s="21">
        <f t="shared" si="151"/>
        <v>0</v>
      </c>
      <c r="AB212" s="21">
        <f t="shared" si="152"/>
        <v>0</v>
      </c>
      <c r="AC212" s="21">
        <f t="shared" si="153"/>
        <v>0</v>
      </c>
      <c r="AD212" s="21">
        <f t="shared" si="154"/>
        <v>0</v>
      </c>
      <c r="AE212" s="21">
        <f t="shared" si="155"/>
        <v>0</v>
      </c>
      <c r="AF212" s="21">
        <f t="shared" si="156"/>
        <v>0</v>
      </c>
      <c r="AG212" s="21">
        <f t="shared" si="157"/>
        <v>0</v>
      </c>
      <c r="AH212" s="21">
        <f t="shared" si="158"/>
        <v>0</v>
      </c>
      <c r="AI212" s="21">
        <f t="shared" si="159"/>
        <v>0</v>
      </c>
      <c r="AJ212" s="21">
        <f t="shared" si="160"/>
        <v>0</v>
      </c>
      <c r="AK212" s="21">
        <f t="shared" si="161"/>
        <v>0</v>
      </c>
      <c r="AL212" s="21">
        <f t="shared" si="162"/>
        <v>0</v>
      </c>
      <c r="AM212" s="21">
        <f t="shared" si="163"/>
        <v>0</v>
      </c>
      <c r="AN212" s="21">
        <f t="shared" si="164"/>
        <v>0</v>
      </c>
      <c r="AO212" s="21">
        <f t="shared" si="165"/>
        <v>0</v>
      </c>
      <c r="AP212" s="21">
        <f t="shared" si="166"/>
        <v>0</v>
      </c>
      <c r="AQ212" s="21">
        <f t="shared" si="167"/>
        <v>0</v>
      </c>
    </row>
    <row r="213" spans="1:43" s="3" customFormat="1" x14ac:dyDescent="0.25">
      <c r="A213" s="2" t="s">
        <v>658</v>
      </c>
      <c r="B213" t="s">
        <v>659</v>
      </c>
      <c r="C213"/>
      <c r="D213" s="24">
        <f>+PU!E3564</f>
        <v>0.2</v>
      </c>
      <c r="E213" s="19">
        <f t="shared" si="174"/>
        <v>3434.9</v>
      </c>
      <c r="F213" s="25">
        <f>+D213*PU!F3564</f>
        <v>1083.6000000000001</v>
      </c>
      <c r="G213" s="19">
        <f t="shared" si="173"/>
        <v>30</v>
      </c>
      <c r="H213" s="19">
        <f t="shared" si="173"/>
        <v>60</v>
      </c>
      <c r="I213" s="19">
        <f t="shared" si="173"/>
        <v>50</v>
      </c>
      <c r="J213" s="19">
        <f t="shared" si="173"/>
        <v>18.400000000000002</v>
      </c>
      <c r="K213" s="19">
        <f t="shared" si="173"/>
        <v>174.60000000000002</v>
      </c>
      <c r="L213" s="19">
        <f t="shared" si="133"/>
        <v>750.60000000000014</v>
      </c>
      <c r="O213" s="4">
        <f>+PU!G3565</f>
        <v>308.8</v>
      </c>
      <c r="Q213" s="4">
        <f>+PU!G3566</f>
        <v>1942.5</v>
      </c>
      <c r="S213" s="4">
        <f>+PU!G3567</f>
        <v>100</v>
      </c>
      <c r="X213" s="6"/>
      <c r="Z213" s="21">
        <f t="shared" si="150"/>
        <v>0</v>
      </c>
      <c r="AA213" s="21">
        <f t="shared" si="151"/>
        <v>0</v>
      </c>
      <c r="AB213" s="21">
        <f t="shared" si="152"/>
        <v>0</v>
      </c>
      <c r="AC213" s="21">
        <f t="shared" si="153"/>
        <v>0</v>
      </c>
      <c r="AD213" s="21">
        <f t="shared" si="154"/>
        <v>0</v>
      </c>
      <c r="AE213" s="21">
        <f t="shared" si="155"/>
        <v>0</v>
      </c>
      <c r="AF213" s="21">
        <f t="shared" si="156"/>
        <v>0</v>
      </c>
      <c r="AG213" s="21">
        <f t="shared" si="157"/>
        <v>0</v>
      </c>
      <c r="AH213" s="21">
        <f t="shared" si="158"/>
        <v>0</v>
      </c>
      <c r="AI213" s="21">
        <f t="shared" si="159"/>
        <v>0</v>
      </c>
      <c r="AJ213" s="21">
        <f t="shared" si="160"/>
        <v>0</v>
      </c>
      <c r="AK213" s="21">
        <f t="shared" si="161"/>
        <v>0</v>
      </c>
      <c r="AL213" s="21">
        <f t="shared" si="162"/>
        <v>0</v>
      </c>
      <c r="AM213" s="21">
        <f t="shared" si="163"/>
        <v>0</v>
      </c>
      <c r="AN213" s="21">
        <f t="shared" si="164"/>
        <v>0</v>
      </c>
      <c r="AO213" s="21">
        <f t="shared" si="165"/>
        <v>0</v>
      </c>
      <c r="AP213" s="21">
        <f t="shared" si="166"/>
        <v>0</v>
      </c>
      <c r="AQ213" s="21">
        <f t="shared" si="167"/>
        <v>0</v>
      </c>
    </row>
    <row r="214" spans="1:43" s="3" customFormat="1" x14ac:dyDescent="0.25">
      <c r="A214" s="2" t="s">
        <v>666</v>
      </c>
      <c r="B214" t="s">
        <v>667</v>
      </c>
      <c r="C214"/>
      <c r="D214" s="24">
        <f>+PU!E3583</f>
        <v>0.7</v>
      </c>
      <c r="E214" s="19">
        <f t="shared" si="174"/>
        <v>9240.39</v>
      </c>
      <c r="F214" s="25">
        <f>+D214*PU!F3583</f>
        <v>3792.6</v>
      </c>
      <c r="G214" s="19">
        <f t="shared" si="173"/>
        <v>105</v>
      </c>
      <c r="H214" s="19">
        <f t="shared" si="173"/>
        <v>210</v>
      </c>
      <c r="I214" s="19">
        <f t="shared" si="173"/>
        <v>175</v>
      </c>
      <c r="J214" s="19">
        <f t="shared" si="173"/>
        <v>64.399999999999991</v>
      </c>
      <c r="K214" s="19">
        <f t="shared" si="173"/>
        <v>611.09999999999991</v>
      </c>
      <c r="L214" s="19">
        <f t="shared" si="133"/>
        <v>2627.1</v>
      </c>
      <c r="O214" s="4">
        <f>+PU!G3584</f>
        <v>1080.79</v>
      </c>
      <c r="Q214" s="4">
        <f>+PU!G3585</f>
        <v>4367</v>
      </c>
      <c r="X214" s="6"/>
      <c r="Z214" s="21">
        <f t="shared" si="150"/>
        <v>0</v>
      </c>
      <c r="AA214" s="21">
        <f t="shared" si="151"/>
        <v>0</v>
      </c>
      <c r="AB214" s="21">
        <f t="shared" si="152"/>
        <v>0</v>
      </c>
      <c r="AC214" s="21">
        <f t="shared" si="153"/>
        <v>0</v>
      </c>
      <c r="AD214" s="21">
        <f t="shared" si="154"/>
        <v>0</v>
      </c>
      <c r="AE214" s="21">
        <f t="shared" si="155"/>
        <v>0</v>
      </c>
      <c r="AF214" s="21">
        <f t="shared" si="156"/>
        <v>0</v>
      </c>
      <c r="AG214" s="21">
        <f t="shared" si="157"/>
        <v>0</v>
      </c>
      <c r="AH214" s="21">
        <f t="shared" si="158"/>
        <v>0</v>
      </c>
      <c r="AI214" s="21">
        <f t="shared" si="159"/>
        <v>0</v>
      </c>
      <c r="AJ214" s="21">
        <f t="shared" si="160"/>
        <v>0</v>
      </c>
      <c r="AK214" s="21">
        <f t="shared" si="161"/>
        <v>0</v>
      </c>
      <c r="AL214" s="21">
        <f t="shared" si="162"/>
        <v>0</v>
      </c>
      <c r="AM214" s="21">
        <f t="shared" si="163"/>
        <v>0</v>
      </c>
      <c r="AN214" s="21">
        <f t="shared" si="164"/>
        <v>0</v>
      </c>
      <c r="AO214" s="21">
        <f t="shared" si="165"/>
        <v>0</v>
      </c>
      <c r="AP214" s="21">
        <f t="shared" si="166"/>
        <v>0</v>
      </c>
      <c r="AQ214" s="21">
        <f t="shared" si="167"/>
        <v>0</v>
      </c>
    </row>
    <row r="215" spans="1:43" s="3" customFormat="1" x14ac:dyDescent="0.25">
      <c r="A215" s="2" t="s">
        <v>672</v>
      </c>
      <c r="B215" t="s">
        <v>673</v>
      </c>
      <c r="C215"/>
      <c r="D215" s="24">
        <f>+PU!E3601</f>
        <v>0.4</v>
      </c>
      <c r="E215" s="19">
        <f t="shared" si="174"/>
        <v>16634.8</v>
      </c>
      <c r="F215" s="25">
        <f>+D215*PU!F3601</f>
        <v>2167.2000000000003</v>
      </c>
      <c r="G215" s="19">
        <f t="shared" si="173"/>
        <v>60</v>
      </c>
      <c r="H215" s="19">
        <f t="shared" si="173"/>
        <v>120</v>
      </c>
      <c r="I215" s="19">
        <f t="shared" si="173"/>
        <v>100</v>
      </c>
      <c r="J215" s="19">
        <f t="shared" si="173"/>
        <v>36.800000000000004</v>
      </c>
      <c r="K215" s="19">
        <f t="shared" si="173"/>
        <v>349.20000000000005</v>
      </c>
      <c r="L215" s="19">
        <f t="shared" si="133"/>
        <v>1501.2000000000003</v>
      </c>
      <c r="O215" s="4">
        <f>+PU!G3602</f>
        <v>617.6</v>
      </c>
      <c r="Q215" s="4">
        <f>+PU!G3603</f>
        <v>11500</v>
      </c>
      <c r="S215" s="4">
        <f>+PU!G3604+PU!G3605</f>
        <v>2350</v>
      </c>
      <c r="X215" s="6"/>
      <c r="Z215" s="21">
        <f t="shared" si="150"/>
        <v>0</v>
      </c>
      <c r="AA215" s="21">
        <f t="shared" si="151"/>
        <v>0</v>
      </c>
      <c r="AB215" s="21">
        <f t="shared" si="152"/>
        <v>0</v>
      </c>
      <c r="AC215" s="21">
        <f t="shared" si="153"/>
        <v>0</v>
      </c>
      <c r="AD215" s="21">
        <f t="shared" si="154"/>
        <v>0</v>
      </c>
      <c r="AE215" s="21">
        <f t="shared" si="155"/>
        <v>0</v>
      </c>
      <c r="AF215" s="21">
        <f t="shared" si="156"/>
        <v>0</v>
      </c>
      <c r="AG215" s="21">
        <f t="shared" si="157"/>
        <v>0</v>
      </c>
      <c r="AH215" s="21">
        <f t="shared" si="158"/>
        <v>0</v>
      </c>
      <c r="AI215" s="21">
        <f t="shared" si="159"/>
        <v>0</v>
      </c>
      <c r="AJ215" s="21">
        <f t="shared" si="160"/>
        <v>0</v>
      </c>
      <c r="AK215" s="21">
        <f t="shared" si="161"/>
        <v>0</v>
      </c>
      <c r="AL215" s="21">
        <f t="shared" si="162"/>
        <v>0</v>
      </c>
      <c r="AM215" s="21">
        <f t="shared" si="163"/>
        <v>0</v>
      </c>
      <c r="AN215" s="21">
        <f t="shared" si="164"/>
        <v>0</v>
      </c>
      <c r="AO215" s="21">
        <f t="shared" si="165"/>
        <v>0</v>
      </c>
      <c r="AP215" s="21">
        <f t="shared" si="166"/>
        <v>0</v>
      </c>
      <c r="AQ215" s="21">
        <f t="shared" si="167"/>
        <v>0</v>
      </c>
    </row>
    <row r="216" spans="1:43" s="3" customFormat="1" x14ac:dyDescent="0.25">
      <c r="A216" s="2" t="s">
        <v>681</v>
      </c>
      <c r="B216" t="s">
        <v>11</v>
      </c>
      <c r="C216"/>
      <c r="D216" s="24">
        <f>+PU!E3621</f>
        <v>3.7999999999999999E-2</v>
      </c>
      <c r="E216" s="19">
        <f>SUM(G216:W216)</f>
        <v>5323.4520000000002</v>
      </c>
      <c r="F216" s="25">
        <f>+D216*PU!F3621</f>
        <v>197.94200000000001</v>
      </c>
      <c r="G216" s="19">
        <f t="shared" si="173"/>
        <v>5.7</v>
      </c>
      <c r="H216" s="19">
        <f t="shared" si="173"/>
        <v>11.4</v>
      </c>
      <c r="I216" s="19">
        <f t="shared" si="173"/>
        <v>9.5</v>
      </c>
      <c r="J216" s="19">
        <f t="shared" si="173"/>
        <v>3.496</v>
      </c>
      <c r="K216" s="19">
        <f t="shared" si="173"/>
        <v>33.173999999999999</v>
      </c>
      <c r="L216" s="19">
        <f t="shared" si="133"/>
        <v>134.67200000000003</v>
      </c>
      <c r="O216" s="4">
        <f>+PU!G3622+PU!G3623+PU!G3626+PU!G3628-1</f>
        <v>3626.51</v>
      </c>
      <c r="P216" s="4">
        <f>+PU!G3624+PU!G3627-1</f>
        <v>1499</v>
      </c>
      <c r="X216" s="6"/>
      <c r="Y216" s="3">
        <v>-67.9923</v>
      </c>
      <c r="Z216" s="60">
        <f t="shared" si="150"/>
        <v>-361953.74541960005</v>
      </c>
      <c r="AA216" s="21">
        <f t="shared" si="151"/>
        <v>-387.55610999999999</v>
      </c>
      <c r="AB216" s="21">
        <f t="shared" si="152"/>
        <v>-775.11221999999998</v>
      </c>
      <c r="AC216" s="21">
        <f t="shared" si="153"/>
        <v>-645.92685000000006</v>
      </c>
      <c r="AD216" s="21">
        <f t="shared" si="154"/>
        <v>-237.7010808</v>
      </c>
      <c r="AE216" s="21">
        <f t="shared" si="155"/>
        <v>-2255.5765602000001</v>
      </c>
      <c r="AF216" s="21">
        <f t="shared" si="156"/>
        <v>-9156.6590256000018</v>
      </c>
      <c r="AG216" s="21">
        <f t="shared" si="157"/>
        <v>0</v>
      </c>
      <c r="AH216" s="21">
        <f t="shared" si="158"/>
        <v>0</v>
      </c>
      <c r="AI216" s="21">
        <f t="shared" si="159"/>
        <v>-246574.75587300002</v>
      </c>
      <c r="AJ216" s="21">
        <f t="shared" si="160"/>
        <v>-101920.4577</v>
      </c>
      <c r="AK216" s="21">
        <f t="shared" si="161"/>
        <v>0</v>
      </c>
      <c r="AL216" s="21">
        <f t="shared" si="162"/>
        <v>0</v>
      </c>
      <c r="AM216" s="21">
        <f t="shared" si="163"/>
        <v>0</v>
      </c>
      <c r="AN216" s="21">
        <f t="shared" si="164"/>
        <v>0</v>
      </c>
      <c r="AO216" s="21">
        <f t="shared" si="165"/>
        <v>0</v>
      </c>
      <c r="AP216" s="21">
        <f t="shared" si="166"/>
        <v>0</v>
      </c>
      <c r="AQ216" s="21">
        <f t="shared" si="167"/>
        <v>0</v>
      </c>
    </row>
    <row r="217" spans="1:43" s="3" customFormat="1" x14ac:dyDescent="0.25">
      <c r="A217" s="2" t="s">
        <v>682</v>
      </c>
      <c r="B217" t="s">
        <v>683</v>
      </c>
      <c r="C217"/>
      <c r="D217" s="24">
        <f>+PU!E3645</f>
        <v>1.44</v>
      </c>
      <c r="E217" s="19">
        <f t="shared" si="174"/>
        <v>20387.75</v>
      </c>
      <c r="F217" s="25">
        <f>+D217*PU!F3645</f>
        <v>7500.96</v>
      </c>
      <c r="G217" s="19">
        <f t="shared" si="173"/>
        <v>216</v>
      </c>
      <c r="H217" s="19">
        <f t="shared" si="173"/>
        <v>432</v>
      </c>
      <c r="I217" s="19">
        <f t="shared" si="173"/>
        <v>360</v>
      </c>
      <c r="J217" s="19">
        <f t="shared" si="173"/>
        <v>132.47999999999999</v>
      </c>
      <c r="K217" s="19">
        <f t="shared" si="173"/>
        <v>1257.1199999999999</v>
      </c>
      <c r="L217" s="19">
        <f t="shared" si="133"/>
        <v>5103.3600000000006</v>
      </c>
      <c r="O217" s="4">
        <f>+PU!G3646+PU!G3647</f>
        <v>1634.1999999999998</v>
      </c>
      <c r="P217" s="4">
        <f>+PU!G3649</f>
        <v>2160</v>
      </c>
      <c r="Q217" s="4">
        <f>+PU!G3650</f>
        <v>5942.59</v>
      </c>
      <c r="U217" s="4">
        <f>+PU!G3651</f>
        <v>1800</v>
      </c>
      <c r="W217" s="4">
        <f>+PU!G3648</f>
        <v>1350</v>
      </c>
      <c r="X217" s="6"/>
      <c r="Z217" s="21">
        <f t="shared" si="150"/>
        <v>0</v>
      </c>
      <c r="AA217" s="21">
        <f t="shared" si="151"/>
        <v>0</v>
      </c>
      <c r="AB217" s="21">
        <f t="shared" si="152"/>
        <v>0</v>
      </c>
      <c r="AC217" s="21">
        <f t="shared" si="153"/>
        <v>0</v>
      </c>
      <c r="AD217" s="21">
        <f t="shared" si="154"/>
        <v>0</v>
      </c>
      <c r="AE217" s="21">
        <f t="shared" si="155"/>
        <v>0</v>
      </c>
      <c r="AF217" s="21">
        <f t="shared" si="156"/>
        <v>0</v>
      </c>
      <c r="AG217" s="21">
        <f t="shared" si="157"/>
        <v>0</v>
      </c>
      <c r="AH217" s="21">
        <f t="shared" si="158"/>
        <v>0</v>
      </c>
      <c r="AI217" s="21">
        <f t="shared" si="159"/>
        <v>0</v>
      </c>
      <c r="AJ217" s="21">
        <f t="shared" si="160"/>
        <v>0</v>
      </c>
      <c r="AK217" s="21">
        <f t="shared" si="161"/>
        <v>0</v>
      </c>
      <c r="AL217" s="21">
        <f t="shared" si="162"/>
        <v>0</v>
      </c>
      <c r="AM217" s="21">
        <f t="shared" si="163"/>
        <v>0</v>
      </c>
      <c r="AN217" s="21">
        <f t="shared" si="164"/>
        <v>0</v>
      </c>
      <c r="AO217" s="21">
        <f t="shared" si="165"/>
        <v>0</v>
      </c>
      <c r="AP217" s="21">
        <f t="shared" si="166"/>
        <v>0</v>
      </c>
      <c r="AQ217" s="21">
        <f t="shared" si="167"/>
        <v>0</v>
      </c>
    </row>
    <row r="218" spans="1:43" s="3" customFormat="1" x14ac:dyDescent="0.25">
      <c r="A218" s="2" t="s">
        <v>684</v>
      </c>
      <c r="B218" t="s">
        <v>685</v>
      </c>
      <c r="C218"/>
      <c r="D218" s="24">
        <f>+PU!E3668</f>
        <v>0.3</v>
      </c>
      <c r="E218" s="19">
        <f t="shared" si="174"/>
        <v>11342.710000000001</v>
      </c>
      <c r="F218" s="25">
        <f>+D218*PU!F3668</f>
        <v>1625.3999999999999</v>
      </c>
      <c r="G218" s="19">
        <f t="shared" si="173"/>
        <v>45</v>
      </c>
      <c r="H218" s="19">
        <f t="shared" si="173"/>
        <v>90</v>
      </c>
      <c r="I218" s="19">
        <f t="shared" si="173"/>
        <v>75</v>
      </c>
      <c r="J218" s="19">
        <f t="shared" si="173"/>
        <v>27.599999999999998</v>
      </c>
      <c r="K218" s="19">
        <f t="shared" si="173"/>
        <v>261.89999999999998</v>
      </c>
      <c r="L218" s="19">
        <f t="shared" si="133"/>
        <v>1125.8999999999999</v>
      </c>
      <c r="O218" s="4">
        <f>+PU!G3669</f>
        <v>463.2</v>
      </c>
      <c r="Q218" s="4">
        <f>+PU!G3670+PU!G3671</f>
        <v>5643</v>
      </c>
      <c r="T218" s="4">
        <f>+PU!G3672</f>
        <v>3611.11</v>
      </c>
      <c r="X218" s="6"/>
      <c r="Z218" s="21">
        <f t="shared" si="150"/>
        <v>0</v>
      </c>
      <c r="AA218" s="21">
        <f t="shared" si="151"/>
        <v>0</v>
      </c>
      <c r="AB218" s="21">
        <f t="shared" si="152"/>
        <v>0</v>
      </c>
      <c r="AC218" s="21">
        <f t="shared" si="153"/>
        <v>0</v>
      </c>
      <c r="AD218" s="21">
        <f t="shared" si="154"/>
        <v>0</v>
      </c>
      <c r="AE218" s="21">
        <f t="shared" si="155"/>
        <v>0</v>
      </c>
      <c r="AF218" s="21">
        <f t="shared" si="156"/>
        <v>0</v>
      </c>
      <c r="AG218" s="21">
        <f t="shared" si="157"/>
        <v>0</v>
      </c>
      <c r="AH218" s="21">
        <f t="shared" si="158"/>
        <v>0</v>
      </c>
      <c r="AI218" s="21">
        <f t="shared" si="159"/>
        <v>0</v>
      </c>
      <c r="AJ218" s="21">
        <f t="shared" si="160"/>
        <v>0</v>
      </c>
      <c r="AK218" s="21">
        <f t="shared" si="161"/>
        <v>0</v>
      </c>
      <c r="AL218" s="21">
        <f t="shared" si="162"/>
        <v>0</v>
      </c>
      <c r="AM218" s="21">
        <f t="shared" si="163"/>
        <v>0</v>
      </c>
      <c r="AN218" s="21">
        <f t="shared" si="164"/>
        <v>0</v>
      </c>
      <c r="AO218" s="21">
        <f t="shared" si="165"/>
        <v>0</v>
      </c>
      <c r="AP218" s="21">
        <f t="shared" si="166"/>
        <v>0</v>
      </c>
      <c r="AQ218" s="21">
        <f t="shared" si="167"/>
        <v>0</v>
      </c>
    </row>
    <row r="219" spans="1:43" s="3" customFormat="1" x14ac:dyDescent="0.25">
      <c r="A219" s="2" t="s">
        <v>692</v>
      </c>
      <c r="B219" t="s">
        <v>693</v>
      </c>
      <c r="C219"/>
      <c r="D219" s="24">
        <v>0</v>
      </c>
      <c r="E219" s="19">
        <f t="shared" si="174"/>
        <v>13200</v>
      </c>
      <c r="F219" s="25">
        <v>0</v>
      </c>
      <c r="G219" s="19">
        <f t="shared" si="173"/>
        <v>0</v>
      </c>
      <c r="H219" s="19">
        <f t="shared" si="173"/>
        <v>0</v>
      </c>
      <c r="I219" s="19">
        <f t="shared" si="173"/>
        <v>0</v>
      </c>
      <c r="J219" s="19">
        <f t="shared" si="173"/>
        <v>0</v>
      </c>
      <c r="K219" s="19">
        <f t="shared" si="173"/>
        <v>0</v>
      </c>
      <c r="L219" s="19">
        <f t="shared" si="133"/>
        <v>0</v>
      </c>
      <c r="V219" s="4">
        <f>+PU!G3687</f>
        <v>13200</v>
      </c>
      <c r="X219" s="6"/>
      <c r="Z219" s="21">
        <f t="shared" si="150"/>
        <v>0</v>
      </c>
      <c r="AA219" s="21">
        <f t="shared" si="151"/>
        <v>0</v>
      </c>
      <c r="AB219" s="21">
        <f t="shared" si="152"/>
        <v>0</v>
      </c>
      <c r="AC219" s="21">
        <f t="shared" si="153"/>
        <v>0</v>
      </c>
      <c r="AD219" s="21">
        <f t="shared" si="154"/>
        <v>0</v>
      </c>
      <c r="AE219" s="21">
        <f t="shared" si="155"/>
        <v>0</v>
      </c>
      <c r="AF219" s="21">
        <f t="shared" si="156"/>
        <v>0</v>
      </c>
      <c r="AG219" s="21">
        <f t="shared" si="157"/>
        <v>0</v>
      </c>
      <c r="AH219" s="21">
        <f t="shared" si="158"/>
        <v>0</v>
      </c>
      <c r="AI219" s="21">
        <f t="shared" si="159"/>
        <v>0</v>
      </c>
      <c r="AJ219" s="21">
        <f t="shared" si="160"/>
        <v>0</v>
      </c>
      <c r="AK219" s="21">
        <f t="shared" si="161"/>
        <v>0</v>
      </c>
      <c r="AL219" s="21">
        <f t="shared" si="162"/>
        <v>0</v>
      </c>
      <c r="AM219" s="21">
        <f t="shared" si="163"/>
        <v>0</v>
      </c>
      <c r="AN219" s="21">
        <f t="shared" si="164"/>
        <v>0</v>
      </c>
      <c r="AO219" s="21">
        <f t="shared" si="165"/>
        <v>0</v>
      </c>
      <c r="AP219" s="21">
        <f t="shared" si="166"/>
        <v>0</v>
      </c>
      <c r="AQ219" s="21">
        <f t="shared" si="167"/>
        <v>0</v>
      </c>
    </row>
    <row r="220" spans="1:43" s="3" customFormat="1" x14ac:dyDescent="0.25">
      <c r="A220" s="2" t="s">
        <v>696</v>
      </c>
      <c r="B220" t="s">
        <v>445</v>
      </c>
      <c r="C220"/>
      <c r="D220" s="24">
        <f>+PU!E3701</f>
        <v>1.32</v>
      </c>
      <c r="E220" s="19">
        <f t="shared" si="174"/>
        <v>22548.45</v>
      </c>
      <c r="F220" s="25">
        <f>+D220*PU!F3701</f>
        <v>6875.88</v>
      </c>
      <c r="G220" s="19">
        <f t="shared" ref="G220:K226" si="175">$D220*G$3</f>
        <v>198</v>
      </c>
      <c r="H220" s="19">
        <f t="shared" si="175"/>
        <v>396</v>
      </c>
      <c r="I220" s="19">
        <f t="shared" si="175"/>
        <v>330</v>
      </c>
      <c r="J220" s="19">
        <f t="shared" si="175"/>
        <v>121.44000000000001</v>
      </c>
      <c r="K220" s="19">
        <f t="shared" si="175"/>
        <v>1152.3600000000001</v>
      </c>
      <c r="L220" s="19">
        <f t="shared" si="133"/>
        <v>4678.08</v>
      </c>
      <c r="O220" s="4">
        <f>+PU!G3702+PU!G3703</f>
        <v>4640.58</v>
      </c>
      <c r="P220" s="4">
        <f>+PU!G3705</f>
        <v>1650</v>
      </c>
      <c r="Q220" s="4">
        <f>+PU!G3706</f>
        <v>5447.38</v>
      </c>
      <c r="U220" s="4">
        <f>+PU!G3707</f>
        <v>1650</v>
      </c>
      <c r="W220" s="4">
        <f>+PU!G3704</f>
        <v>2284.61</v>
      </c>
      <c r="X220" s="6"/>
      <c r="Z220" s="21">
        <f t="shared" si="150"/>
        <v>0</v>
      </c>
      <c r="AA220" s="21">
        <f t="shared" si="151"/>
        <v>0</v>
      </c>
      <c r="AB220" s="21">
        <f t="shared" si="152"/>
        <v>0</v>
      </c>
      <c r="AC220" s="21">
        <f t="shared" si="153"/>
        <v>0</v>
      </c>
      <c r="AD220" s="21">
        <f t="shared" si="154"/>
        <v>0</v>
      </c>
      <c r="AE220" s="21">
        <f t="shared" si="155"/>
        <v>0</v>
      </c>
      <c r="AF220" s="21">
        <f t="shared" si="156"/>
        <v>0</v>
      </c>
      <c r="AG220" s="21">
        <f t="shared" si="157"/>
        <v>0</v>
      </c>
      <c r="AH220" s="21">
        <f t="shared" si="158"/>
        <v>0</v>
      </c>
      <c r="AI220" s="21">
        <f t="shared" si="159"/>
        <v>0</v>
      </c>
      <c r="AJ220" s="21">
        <f t="shared" si="160"/>
        <v>0</v>
      </c>
      <c r="AK220" s="21">
        <f t="shared" si="161"/>
        <v>0</v>
      </c>
      <c r="AL220" s="21">
        <f t="shared" si="162"/>
        <v>0</v>
      </c>
      <c r="AM220" s="21">
        <f t="shared" si="163"/>
        <v>0</v>
      </c>
      <c r="AN220" s="21">
        <f t="shared" si="164"/>
        <v>0</v>
      </c>
      <c r="AO220" s="21">
        <f t="shared" si="165"/>
        <v>0</v>
      </c>
      <c r="AP220" s="21">
        <f t="shared" si="166"/>
        <v>0</v>
      </c>
      <c r="AQ220" s="21">
        <f t="shared" si="167"/>
        <v>0</v>
      </c>
    </row>
    <row r="221" spans="1:43" s="3" customFormat="1" x14ac:dyDescent="0.25">
      <c r="A221" s="2" t="s">
        <v>697</v>
      </c>
      <c r="B221" t="s">
        <v>698</v>
      </c>
      <c r="C221"/>
      <c r="D221" s="24">
        <f>+PU!E3724</f>
        <v>5.5</v>
      </c>
      <c r="E221" s="19">
        <f t="shared" ref="E221:E227" si="176">SUM(G221:W221)</f>
        <v>61315.95</v>
      </c>
      <c r="F221" s="25">
        <f>+D221*PU!F3724</f>
        <v>29799</v>
      </c>
      <c r="G221" s="19">
        <f t="shared" si="175"/>
        <v>825</v>
      </c>
      <c r="H221" s="19">
        <f t="shared" si="175"/>
        <v>1650</v>
      </c>
      <c r="I221" s="19">
        <f t="shared" si="175"/>
        <v>1375</v>
      </c>
      <c r="J221" s="19">
        <f t="shared" si="175"/>
        <v>506</v>
      </c>
      <c r="K221" s="19">
        <f t="shared" si="175"/>
        <v>4801.5</v>
      </c>
      <c r="L221" s="19">
        <f t="shared" si="133"/>
        <v>20641.5</v>
      </c>
      <c r="O221" s="4">
        <f>+PU!G3725</f>
        <v>8491.9500000000007</v>
      </c>
      <c r="P221" s="4">
        <f>+PU!G3728</f>
        <v>2400</v>
      </c>
      <c r="W221" s="4">
        <f>+PU!G3726+PU!G3727</f>
        <v>20625</v>
      </c>
      <c r="X221" s="6"/>
      <c r="Y221" s="3">
        <v>-6.3999999999999977</v>
      </c>
      <c r="Z221" s="60">
        <f t="shared" si="150"/>
        <v>-392422.07999999984</v>
      </c>
      <c r="AA221" s="21">
        <f t="shared" si="151"/>
        <v>-5279.9999999999982</v>
      </c>
      <c r="AB221" s="21">
        <f t="shared" si="152"/>
        <v>-10559.999999999996</v>
      </c>
      <c r="AC221" s="21">
        <f t="shared" si="153"/>
        <v>-8799.9999999999964</v>
      </c>
      <c r="AD221" s="21">
        <f t="shared" si="154"/>
        <v>-3238.3999999999987</v>
      </c>
      <c r="AE221" s="21">
        <f t="shared" si="155"/>
        <v>-30729.599999999988</v>
      </c>
      <c r="AF221" s="21">
        <f t="shared" si="156"/>
        <v>-132105.59999999995</v>
      </c>
      <c r="AG221" s="21">
        <f t="shared" si="157"/>
        <v>0</v>
      </c>
      <c r="AH221" s="21">
        <f t="shared" si="158"/>
        <v>0</v>
      </c>
      <c r="AI221" s="21">
        <f t="shared" si="159"/>
        <v>-54348.479999999989</v>
      </c>
      <c r="AJ221" s="21">
        <f t="shared" si="160"/>
        <v>-15359.999999999995</v>
      </c>
      <c r="AK221" s="21">
        <f t="shared" si="161"/>
        <v>0</v>
      </c>
      <c r="AL221" s="21">
        <f t="shared" si="162"/>
        <v>0</v>
      </c>
      <c r="AM221" s="21">
        <f t="shared" si="163"/>
        <v>0</v>
      </c>
      <c r="AN221" s="21">
        <f t="shared" si="164"/>
        <v>0</v>
      </c>
      <c r="AO221" s="21">
        <f t="shared" si="165"/>
        <v>0</v>
      </c>
      <c r="AP221" s="21">
        <f t="shared" si="166"/>
        <v>0</v>
      </c>
      <c r="AQ221" s="21">
        <f t="shared" si="167"/>
        <v>-131999.99999999994</v>
      </c>
    </row>
    <row r="222" spans="1:43" s="3" customFormat="1" x14ac:dyDescent="0.25">
      <c r="A222" s="2" t="s">
        <v>699</v>
      </c>
      <c r="B222" t="s">
        <v>700</v>
      </c>
      <c r="C222"/>
      <c r="D222" s="24">
        <f>+PU!E3744</f>
        <v>0.2</v>
      </c>
      <c r="E222" s="19">
        <f t="shared" si="176"/>
        <v>6779.6100000000006</v>
      </c>
      <c r="F222" s="25">
        <f>+D222*PU!F3744</f>
        <v>1041.8</v>
      </c>
      <c r="G222" s="19">
        <f t="shared" si="175"/>
        <v>30</v>
      </c>
      <c r="H222" s="19">
        <f t="shared" si="175"/>
        <v>60</v>
      </c>
      <c r="I222" s="19">
        <f t="shared" si="175"/>
        <v>50</v>
      </c>
      <c r="J222" s="19">
        <f t="shared" si="175"/>
        <v>18.400000000000002</v>
      </c>
      <c r="K222" s="19">
        <f t="shared" si="175"/>
        <v>174.60000000000002</v>
      </c>
      <c r="L222" s="19">
        <f t="shared" si="133"/>
        <v>708.8</v>
      </c>
      <c r="N222" s="4">
        <f>+PU!G3748</f>
        <v>850</v>
      </c>
      <c r="O222" s="4">
        <f>+PU!G3745+PU!G3746</f>
        <v>3807.8100000000004</v>
      </c>
      <c r="P222" s="4">
        <f>+PU!G3747</f>
        <v>1080</v>
      </c>
      <c r="X222" s="6"/>
      <c r="Y222" s="3">
        <v>-9.7999999999999936</v>
      </c>
      <c r="Z222" s="60">
        <f t="shared" si="150"/>
        <v>-66440.177999999956</v>
      </c>
      <c r="AA222" s="21">
        <f t="shared" si="151"/>
        <v>-293.99999999999983</v>
      </c>
      <c r="AB222" s="21">
        <f t="shared" si="152"/>
        <v>-587.99999999999966</v>
      </c>
      <c r="AC222" s="21">
        <f t="shared" si="153"/>
        <v>-489.99999999999966</v>
      </c>
      <c r="AD222" s="21">
        <f t="shared" si="154"/>
        <v>-180.31999999999991</v>
      </c>
      <c r="AE222" s="21">
        <f t="shared" si="155"/>
        <v>-1711.079999999999</v>
      </c>
      <c r="AF222" s="21">
        <f t="shared" si="156"/>
        <v>-6946.2399999999952</v>
      </c>
      <c r="AG222" s="21">
        <f t="shared" si="157"/>
        <v>0</v>
      </c>
      <c r="AH222" s="21">
        <f t="shared" si="158"/>
        <v>-8329.9999999999945</v>
      </c>
      <c r="AI222" s="21">
        <f t="shared" si="159"/>
        <v>-37316.537999999979</v>
      </c>
      <c r="AJ222" s="21">
        <f t="shared" si="160"/>
        <v>-10583.999999999993</v>
      </c>
      <c r="AK222" s="21">
        <f t="shared" si="161"/>
        <v>0</v>
      </c>
      <c r="AL222" s="21">
        <f t="shared" si="162"/>
        <v>0</v>
      </c>
      <c r="AM222" s="21">
        <f t="shared" si="163"/>
        <v>0</v>
      </c>
      <c r="AN222" s="21">
        <f t="shared" si="164"/>
        <v>0</v>
      </c>
      <c r="AO222" s="21">
        <f t="shared" si="165"/>
        <v>0</v>
      </c>
      <c r="AP222" s="21">
        <f t="shared" si="166"/>
        <v>0</v>
      </c>
      <c r="AQ222" s="21">
        <f t="shared" si="167"/>
        <v>0</v>
      </c>
    </row>
    <row r="223" spans="1:43" s="3" customFormat="1" x14ac:dyDescent="0.25">
      <c r="A223" s="2" t="s">
        <v>701</v>
      </c>
      <c r="B223" t="s">
        <v>702</v>
      </c>
      <c r="C223"/>
      <c r="D223" s="24">
        <f>+PU!E3764</f>
        <v>3.6</v>
      </c>
      <c r="E223" s="19">
        <f t="shared" si="176"/>
        <v>81223.16</v>
      </c>
      <c r="F223" s="25">
        <f>+D223*PU!F3764</f>
        <v>19504.8</v>
      </c>
      <c r="G223" s="19">
        <f t="shared" si="175"/>
        <v>540</v>
      </c>
      <c r="H223" s="19">
        <f t="shared" si="175"/>
        <v>1080</v>
      </c>
      <c r="I223" s="19">
        <f t="shared" si="175"/>
        <v>900</v>
      </c>
      <c r="J223" s="19">
        <f t="shared" si="175"/>
        <v>331.2</v>
      </c>
      <c r="K223" s="19">
        <f t="shared" si="175"/>
        <v>3142.8</v>
      </c>
      <c r="L223" s="19">
        <f t="shared" si="133"/>
        <v>13510.8</v>
      </c>
      <c r="O223" s="4">
        <f>+PU!G3765</f>
        <v>5558.36</v>
      </c>
      <c r="Q223" s="4">
        <f>+PU!G3767</f>
        <v>51960</v>
      </c>
      <c r="S223" s="4">
        <f>+PU!G3766</f>
        <v>4200</v>
      </c>
      <c r="X223" s="6"/>
      <c r="Y223" s="3">
        <v>-0.54000000000000015</v>
      </c>
      <c r="Z223" s="60">
        <f t="shared" si="150"/>
        <v>-43860.506400000013</v>
      </c>
      <c r="AA223" s="21">
        <f t="shared" si="151"/>
        <v>-291.60000000000008</v>
      </c>
      <c r="AB223" s="21">
        <f t="shared" si="152"/>
        <v>-583.20000000000016</v>
      </c>
      <c r="AC223" s="21">
        <f t="shared" si="153"/>
        <v>-486.00000000000011</v>
      </c>
      <c r="AD223" s="21">
        <f t="shared" si="154"/>
        <v>-178.84800000000004</v>
      </c>
      <c r="AE223" s="21">
        <f t="shared" si="155"/>
        <v>-1697.1120000000005</v>
      </c>
      <c r="AF223" s="21">
        <f t="shared" si="156"/>
        <v>-7295.8320000000012</v>
      </c>
      <c r="AG223" s="21">
        <f t="shared" si="157"/>
        <v>0</v>
      </c>
      <c r="AH223" s="21">
        <f t="shared" si="158"/>
        <v>0</v>
      </c>
      <c r="AI223" s="21">
        <f t="shared" si="159"/>
        <v>-3001.5144000000005</v>
      </c>
      <c r="AJ223" s="21">
        <f t="shared" si="160"/>
        <v>0</v>
      </c>
      <c r="AK223" s="21">
        <f t="shared" si="161"/>
        <v>-28058.400000000009</v>
      </c>
      <c r="AL223" s="21">
        <f t="shared" si="162"/>
        <v>0</v>
      </c>
      <c r="AM223" s="21">
        <f t="shared" si="163"/>
        <v>-2268.0000000000005</v>
      </c>
      <c r="AN223" s="21">
        <f t="shared" si="164"/>
        <v>0</v>
      </c>
      <c r="AO223" s="21">
        <f t="shared" si="165"/>
        <v>0</v>
      </c>
      <c r="AP223" s="21">
        <f t="shared" si="166"/>
        <v>0</v>
      </c>
      <c r="AQ223" s="21">
        <f t="shared" si="167"/>
        <v>0</v>
      </c>
    </row>
    <row r="224" spans="1:43" s="3" customFormat="1" x14ac:dyDescent="0.25">
      <c r="A224" s="2" t="s">
        <v>703</v>
      </c>
      <c r="B224" t="s">
        <v>704</v>
      </c>
      <c r="C224"/>
      <c r="D224" s="24">
        <f>+PU!E3783</f>
        <v>4.4999999999999998E-2</v>
      </c>
      <c r="E224" s="19">
        <f t="shared" si="176"/>
        <v>836.62</v>
      </c>
      <c r="F224" s="25">
        <f>+D224*PU!F3783</f>
        <v>243.81</v>
      </c>
      <c r="G224" s="19">
        <f t="shared" si="175"/>
        <v>6.75</v>
      </c>
      <c r="H224" s="19">
        <f t="shared" si="175"/>
        <v>13.5</v>
      </c>
      <c r="I224" s="19">
        <f t="shared" si="175"/>
        <v>11.25</v>
      </c>
      <c r="J224" s="19">
        <f t="shared" si="175"/>
        <v>4.1399999999999997</v>
      </c>
      <c r="K224" s="19">
        <f t="shared" si="175"/>
        <v>39.284999999999997</v>
      </c>
      <c r="L224" s="19">
        <f t="shared" si="133"/>
        <v>168.88499999999999</v>
      </c>
      <c r="O224" s="4">
        <f>+PU!G3784</f>
        <v>69.48</v>
      </c>
      <c r="Q224" s="4">
        <f>+PU!G3785</f>
        <v>504</v>
      </c>
      <c r="S224" s="4">
        <f>+PU!G3786</f>
        <v>6.7</v>
      </c>
      <c r="T224" s="4">
        <f>+PU!F3787</f>
        <v>12.63</v>
      </c>
      <c r="X224" s="6"/>
      <c r="Y224" s="3">
        <v>-310</v>
      </c>
      <c r="Z224" s="60">
        <f t="shared" si="150"/>
        <v>-259352.2</v>
      </c>
      <c r="AA224" s="21">
        <f t="shared" si="151"/>
        <v>-2092.5</v>
      </c>
      <c r="AB224" s="21">
        <f t="shared" si="152"/>
        <v>-4185</v>
      </c>
      <c r="AC224" s="21">
        <f t="shared" si="153"/>
        <v>-3487.5</v>
      </c>
      <c r="AD224" s="21">
        <f t="shared" si="154"/>
        <v>-1283.3999999999999</v>
      </c>
      <c r="AE224" s="21">
        <f t="shared" si="155"/>
        <v>-12178.349999999999</v>
      </c>
      <c r="AF224" s="21">
        <f t="shared" si="156"/>
        <v>-52354.35</v>
      </c>
      <c r="AG224" s="21">
        <f t="shared" si="157"/>
        <v>0</v>
      </c>
      <c r="AH224" s="21">
        <f t="shared" si="158"/>
        <v>0</v>
      </c>
      <c r="AI224" s="21">
        <f t="shared" si="159"/>
        <v>-21538.800000000003</v>
      </c>
      <c r="AJ224" s="21">
        <f t="shared" si="160"/>
        <v>0</v>
      </c>
      <c r="AK224" s="21">
        <f t="shared" si="161"/>
        <v>-156240</v>
      </c>
      <c r="AL224" s="21">
        <f t="shared" si="162"/>
        <v>0</v>
      </c>
      <c r="AM224" s="21">
        <f t="shared" si="163"/>
        <v>-2077</v>
      </c>
      <c r="AN224" s="21">
        <f t="shared" si="164"/>
        <v>-3915.3</v>
      </c>
      <c r="AO224" s="21">
        <f t="shared" si="165"/>
        <v>0</v>
      </c>
      <c r="AP224" s="21">
        <f t="shared" si="166"/>
        <v>0</v>
      </c>
      <c r="AQ224" s="21">
        <f t="shared" si="167"/>
        <v>0</v>
      </c>
    </row>
    <row r="225" spans="1:43" s="3" customFormat="1" x14ac:dyDescent="0.25">
      <c r="A225" s="2" t="s">
        <v>705</v>
      </c>
      <c r="B225" t="s">
        <v>706</v>
      </c>
      <c r="C225"/>
      <c r="D225" s="24">
        <f>+PU!E3804</f>
        <v>2.5</v>
      </c>
      <c r="E225" s="19">
        <f t="shared" si="176"/>
        <v>21524.37</v>
      </c>
      <c r="F225" s="25">
        <f>+D225*PU!F3804</f>
        <v>13545</v>
      </c>
      <c r="G225" s="19">
        <f t="shared" si="175"/>
        <v>375</v>
      </c>
      <c r="H225" s="19">
        <f t="shared" si="175"/>
        <v>750</v>
      </c>
      <c r="I225" s="19">
        <f t="shared" si="175"/>
        <v>625</v>
      </c>
      <c r="J225" s="19">
        <f t="shared" si="175"/>
        <v>230</v>
      </c>
      <c r="K225" s="19">
        <f t="shared" si="175"/>
        <v>2182.5</v>
      </c>
      <c r="L225" s="19">
        <f t="shared" si="133"/>
        <v>9382.5</v>
      </c>
      <c r="O225" s="4">
        <f>+PU!G3805+PU!G3806</f>
        <v>7141.23</v>
      </c>
      <c r="S225" s="4">
        <f>+PU!G3807+PU!G3808+PU!G3809</f>
        <v>500</v>
      </c>
      <c r="T225" s="4">
        <f>+PU!G3810</f>
        <v>338.14</v>
      </c>
      <c r="X225" s="6"/>
      <c r="Y225" s="3">
        <v>-42</v>
      </c>
      <c r="Z225" s="60">
        <f t="shared" si="150"/>
        <v>-904023.53999999992</v>
      </c>
      <c r="AA225" s="21">
        <f t="shared" si="151"/>
        <v>-15750</v>
      </c>
      <c r="AB225" s="21">
        <f t="shared" si="152"/>
        <v>-31500</v>
      </c>
      <c r="AC225" s="21">
        <f t="shared" si="153"/>
        <v>-26250</v>
      </c>
      <c r="AD225" s="21">
        <f t="shared" si="154"/>
        <v>-9660</v>
      </c>
      <c r="AE225" s="21">
        <f t="shared" si="155"/>
        <v>-91665</v>
      </c>
      <c r="AF225" s="21">
        <f t="shared" si="156"/>
        <v>-394065</v>
      </c>
      <c r="AG225" s="21">
        <f t="shared" si="157"/>
        <v>0</v>
      </c>
      <c r="AH225" s="21">
        <f t="shared" si="158"/>
        <v>0</v>
      </c>
      <c r="AI225" s="21">
        <f t="shared" si="159"/>
        <v>-299931.65999999997</v>
      </c>
      <c r="AJ225" s="21">
        <f t="shared" si="160"/>
        <v>0</v>
      </c>
      <c r="AK225" s="21">
        <f t="shared" si="161"/>
        <v>0</v>
      </c>
      <c r="AL225" s="21">
        <f t="shared" si="162"/>
        <v>0</v>
      </c>
      <c r="AM225" s="21">
        <f t="shared" si="163"/>
        <v>-21000</v>
      </c>
      <c r="AN225" s="21">
        <f t="shared" si="164"/>
        <v>-14201.88</v>
      </c>
      <c r="AO225" s="21">
        <f t="shared" si="165"/>
        <v>0</v>
      </c>
      <c r="AP225" s="21">
        <f t="shared" si="166"/>
        <v>0</v>
      </c>
      <c r="AQ225" s="21">
        <f t="shared" si="167"/>
        <v>0</v>
      </c>
    </row>
    <row r="226" spans="1:43" s="3" customFormat="1" x14ac:dyDescent="0.25">
      <c r="A226" s="2" t="s">
        <v>707</v>
      </c>
      <c r="B226" t="s">
        <v>708</v>
      </c>
      <c r="C226"/>
      <c r="D226" s="24">
        <f>+PU!E3827</f>
        <v>2.4</v>
      </c>
      <c r="E226" s="19">
        <f t="shared" si="176"/>
        <v>81479.02</v>
      </c>
      <c r="F226" s="25">
        <f>+D226*PU!F3827</f>
        <v>13003.199999999999</v>
      </c>
      <c r="G226" s="19">
        <f t="shared" si="175"/>
        <v>360</v>
      </c>
      <c r="H226" s="19">
        <f t="shared" si="175"/>
        <v>720</v>
      </c>
      <c r="I226" s="19">
        <f t="shared" si="175"/>
        <v>600</v>
      </c>
      <c r="J226" s="19">
        <f t="shared" si="175"/>
        <v>220.79999999999998</v>
      </c>
      <c r="K226" s="19">
        <f t="shared" si="175"/>
        <v>2095.1999999999998</v>
      </c>
      <c r="L226" s="19">
        <f t="shared" si="133"/>
        <v>9007.1999999999989</v>
      </c>
      <c r="O226" s="4">
        <f>+PU!G3828+1</f>
        <v>3706.58</v>
      </c>
      <c r="Q226" s="4">
        <f>+PU!G3831+PU!G3832</f>
        <v>61950</v>
      </c>
      <c r="S226" s="4">
        <f>+PU!G3833</f>
        <v>359.8</v>
      </c>
      <c r="U226" s="4">
        <f>+PU!G3834</f>
        <v>1900</v>
      </c>
      <c r="W226" s="4">
        <f>+PU!G3830</f>
        <v>559.44000000000005</v>
      </c>
      <c r="X226" s="6"/>
      <c r="Y226" s="3">
        <v>-6.1999599999999999</v>
      </c>
      <c r="Z226" s="60">
        <f t="shared" si="150"/>
        <v>-505166.66483920004</v>
      </c>
      <c r="AA226" s="21">
        <f t="shared" si="151"/>
        <v>-2231.9856</v>
      </c>
      <c r="AB226" s="21">
        <f t="shared" si="152"/>
        <v>-4463.9712</v>
      </c>
      <c r="AC226" s="21">
        <f t="shared" si="153"/>
        <v>-3719.9760000000001</v>
      </c>
      <c r="AD226" s="21">
        <f t="shared" si="154"/>
        <v>-1368.9511679999998</v>
      </c>
      <c r="AE226" s="21">
        <f t="shared" si="155"/>
        <v>-12990.156191999999</v>
      </c>
      <c r="AF226" s="21">
        <f t="shared" si="156"/>
        <v>-55844.279711999996</v>
      </c>
      <c r="AG226" s="21">
        <f t="shared" si="157"/>
        <v>0</v>
      </c>
      <c r="AH226" s="21">
        <f t="shared" si="158"/>
        <v>0</v>
      </c>
      <c r="AI226" s="21">
        <f t="shared" si="159"/>
        <v>-22980.647736799998</v>
      </c>
      <c r="AJ226" s="21">
        <f t="shared" si="160"/>
        <v>0</v>
      </c>
      <c r="AK226" s="21">
        <f t="shared" si="161"/>
        <v>-384087.522</v>
      </c>
      <c r="AL226" s="21">
        <f t="shared" si="162"/>
        <v>0</v>
      </c>
      <c r="AM226" s="21">
        <f t="shared" si="163"/>
        <v>-2230.7456080000002</v>
      </c>
      <c r="AN226" s="21">
        <f t="shared" si="164"/>
        <v>0</v>
      </c>
      <c r="AO226" s="21">
        <f t="shared" si="165"/>
        <v>-11779.923999999999</v>
      </c>
      <c r="AP226" s="21">
        <f t="shared" si="166"/>
        <v>0</v>
      </c>
      <c r="AQ226" s="21">
        <f t="shared" si="167"/>
        <v>-3468.5056224000004</v>
      </c>
    </row>
    <row r="227" spans="1:43" s="39" customFormat="1" x14ac:dyDescent="0.25">
      <c r="A227" s="43" t="s">
        <v>709</v>
      </c>
      <c r="B227" s="35" t="s">
        <v>710</v>
      </c>
      <c r="C227" s="35"/>
      <c r="D227" s="24">
        <f>+PU!E3850</f>
        <v>7.4999999999999997E-2</v>
      </c>
      <c r="E227" s="37">
        <f t="shared" si="176"/>
        <v>2253.971</v>
      </c>
      <c r="F227" s="25">
        <f>SUM(F228:F229)</f>
        <v>489.56099999999998</v>
      </c>
      <c r="G227" s="37">
        <f>SUM(G228:G229)</f>
        <v>11.55</v>
      </c>
      <c r="H227" s="37">
        <f t="shared" ref="H227:L227" si="177">SUM(H228:H229)</f>
        <v>23.1</v>
      </c>
      <c r="I227" s="37">
        <f t="shared" si="177"/>
        <v>19.25</v>
      </c>
      <c r="J227" s="37">
        <f t="shared" si="177"/>
        <v>7.0839999999999996</v>
      </c>
      <c r="K227" s="37">
        <f t="shared" si="177"/>
        <v>67.220999999999989</v>
      </c>
      <c r="L227" s="37">
        <f t="shared" si="177"/>
        <v>7.5060000000000002</v>
      </c>
      <c r="M227" s="37">
        <f>SUM(M228:M229)</f>
        <v>353.84999999999997</v>
      </c>
      <c r="O227" s="40">
        <f>+PU!G3851+PU!G3855-2</f>
        <v>116.89</v>
      </c>
      <c r="Q227" s="40">
        <f>+PU!G3857</f>
        <v>9.4499999999999993</v>
      </c>
      <c r="R227" s="40">
        <f>+PU!G3860+PU!G3858-1</f>
        <v>1603.5</v>
      </c>
      <c r="T227" s="40">
        <f>+PU!F3861</f>
        <v>34.57</v>
      </c>
      <c r="X227" s="6"/>
      <c r="Y227" s="39">
        <v>-39.603000000000002</v>
      </c>
      <c r="Z227" s="60">
        <f t="shared" si="150"/>
        <v>-89264.013513000013</v>
      </c>
      <c r="AA227" s="21">
        <f t="shared" si="151"/>
        <v>-457.41465000000005</v>
      </c>
      <c r="AB227" s="21">
        <f t="shared" si="152"/>
        <v>-914.8293000000001</v>
      </c>
      <c r="AC227" s="21">
        <f t="shared" si="153"/>
        <v>-762.35775000000001</v>
      </c>
      <c r="AD227" s="21">
        <f t="shared" si="154"/>
        <v>-280.54765199999997</v>
      </c>
      <c r="AE227" s="21">
        <f t="shared" si="155"/>
        <v>-2662.1532629999997</v>
      </c>
      <c r="AF227" s="21">
        <f t="shared" si="156"/>
        <v>-297.26011800000003</v>
      </c>
      <c r="AG227" s="21">
        <f t="shared" si="157"/>
        <v>-14013.521549999999</v>
      </c>
      <c r="AH227" s="21">
        <f t="shared" si="158"/>
        <v>0</v>
      </c>
      <c r="AI227" s="21">
        <f t="shared" si="159"/>
        <v>-4629.1946699999999</v>
      </c>
      <c r="AJ227" s="21">
        <f t="shared" si="160"/>
        <v>0</v>
      </c>
      <c r="AK227" s="21">
        <f t="shared" si="161"/>
        <v>-374.24834999999996</v>
      </c>
      <c r="AL227" s="21">
        <f t="shared" si="162"/>
        <v>-63503.410500000005</v>
      </c>
      <c r="AM227" s="21">
        <f t="shared" si="163"/>
        <v>0</v>
      </c>
      <c r="AN227" s="21">
        <f t="shared" si="164"/>
        <v>-1369.0757100000001</v>
      </c>
      <c r="AO227" s="21">
        <f t="shared" si="165"/>
        <v>0</v>
      </c>
      <c r="AP227" s="21">
        <f t="shared" si="166"/>
        <v>0</v>
      </c>
      <c r="AQ227" s="21">
        <f t="shared" si="167"/>
        <v>0</v>
      </c>
    </row>
    <row r="228" spans="1:43" s="39" customFormat="1" hidden="1" x14ac:dyDescent="0.25">
      <c r="A228" s="43" t="s">
        <v>709</v>
      </c>
      <c r="B228" s="35" t="s">
        <v>710</v>
      </c>
      <c r="C228" s="35"/>
      <c r="D228" s="24">
        <f>+PU!E3850</f>
        <v>7.4999999999999997E-2</v>
      </c>
      <c r="E228" s="37">
        <f t="shared" ref="E228:E229" si="178">SUM(G228:AA228)</f>
        <v>478.72499999999997</v>
      </c>
      <c r="F228" s="25">
        <f>+D228*PU!F3850</f>
        <v>478.72499999999997</v>
      </c>
      <c r="G228" s="37">
        <f t="shared" ref="G228:K237" si="179">$D228*G$3</f>
        <v>11.25</v>
      </c>
      <c r="H228" s="37">
        <f t="shared" si="179"/>
        <v>22.5</v>
      </c>
      <c r="I228" s="37">
        <f t="shared" si="179"/>
        <v>18.75</v>
      </c>
      <c r="J228" s="37">
        <f t="shared" si="179"/>
        <v>6.8999999999999995</v>
      </c>
      <c r="K228" s="37">
        <f t="shared" si="179"/>
        <v>65.474999999999994</v>
      </c>
      <c r="M228" s="37">
        <f>F228-(SUM(G228:K228))</f>
        <v>353.84999999999997</v>
      </c>
      <c r="X228" s="6"/>
      <c r="Z228" s="21">
        <f t="shared" si="150"/>
        <v>0</v>
      </c>
      <c r="AA228" s="21">
        <f t="shared" si="151"/>
        <v>0</v>
      </c>
      <c r="AB228" s="21">
        <f t="shared" si="152"/>
        <v>0</v>
      </c>
      <c r="AC228" s="21">
        <f t="shared" si="153"/>
        <v>0</v>
      </c>
      <c r="AD228" s="21">
        <f t="shared" si="154"/>
        <v>0</v>
      </c>
      <c r="AE228" s="21">
        <f t="shared" si="155"/>
        <v>0</v>
      </c>
      <c r="AF228" s="21">
        <f t="shared" si="156"/>
        <v>0</v>
      </c>
      <c r="AG228" s="21">
        <f t="shared" si="157"/>
        <v>0</v>
      </c>
      <c r="AH228" s="21">
        <f t="shared" si="158"/>
        <v>0</v>
      </c>
      <c r="AI228" s="21">
        <f t="shared" si="159"/>
        <v>0</v>
      </c>
      <c r="AJ228" s="21">
        <f t="shared" si="160"/>
        <v>0</v>
      </c>
      <c r="AK228" s="21">
        <f t="shared" si="161"/>
        <v>0</v>
      </c>
      <c r="AL228" s="21">
        <f t="shared" si="162"/>
        <v>0</v>
      </c>
      <c r="AM228" s="21">
        <f t="shared" si="163"/>
        <v>0</v>
      </c>
      <c r="AN228" s="21">
        <f t="shared" si="164"/>
        <v>0</v>
      </c>
      <c r="AO228" s="21">
        <f t="shared" si="165"/>
        <v>0</v>
      </c>
      <c r="AP228" s="21">
        <f t="shared" si="166"/>
        <v>0</v>
      </c>
      <c r="AQ228" s="21">
        <f t="shared" si="167"/>
        <v>0</v>
      </c>
    </row>
    <row r="229" spans="1:43" s="39" customFormat="1" hidden="1" x14ac:dyDescent="0.25">
      <c r="A229" s="43" t="s">
        <v>709</v>
      </c>
      <c r="B229" s="35" t="s">
        <v>710</v>
      </c>
      <c r="C229" s="35"/>
      <c r="D229" s="24">
        <f>+PU!E3854</f>
        <v>2E-3</v>
      </c>
      <c r="E229" s="37">
        <f t="shared" si="178"/>
        <v>10.836</v>
      </c>
      <c r="F229" s="25">
        <f>+D229*PU!F3854</f>
        <v>10.836</v>
      </c>
      <c r="G229" s="37">
        <f t="shared" si="179"/>
        <v>0.3</v>
      </c>
      <c r="H229" s="37">
        <f t="shared" si="179"/>
        <v>0.6</v>
      </c>
      <c r="I229" s="37">
        <f t="shared" si="179"/>
        <v>0.5</v>
      </c>
      <c r="J229" s="37">
        <f t="shared" si="179"/>
        <v>0.184</v>
      </c>
      <c r="K229" s="37">
        <f t="shared" si="179"/>
        <v>1.746</v>
      </c>
      <c r="L229" s="37">
        <f t="shared" ref="L229" si="180">F229-(SUM(G229:K229))</f>
        <v>7.5060000000000002</v>
      </c>
      <c r="X229" s="6"/>
      <c r="Z229" s="21">
        <f t="shared" si="150"/>
        <v>0</v>
      </c>
      <c r="AA229" s="21">
        <f t="shared" si="151"/>
        <v>0</v>
      </c>
      <c r="AB229" s="21">
        <f t="shared" si="152"/>
        <v>0</v>
      </c>
      <c r="AC229" s="21">
        <f t="shared" si="153"/>
        <v>0</v>
      </c>
      <c r="AD229" s="21">
        <f t="shared" si="154"/>
        <v>0</v>
      </c>
      <c r="AE229" s="21">
        <f t="shared" si="155"/>
        <v>0</v>
      </c>
      <c r="AF229" s="21">
        <f t="shared" si="156"/>
        <v>0</v>
      </c>
      <c r="AG229" s="21">
        <f t="shared" si="157"/>
        <v>0</v>
      </c>
      <c r="AH229" s="21">
        <f t="shared" si="158"/>
        <v>0</v>
      </c>
      <c r="AI229" s="21">
        <f t="shared" si="159"/>
        <v>0</v>
      </c>
      <c r="AJ229" s="21">
        <f t="shared" si="160"/>
        <v>0</v>
      </c>
      <c r="AK229" s="21">
        <f t="shared" si="161"/>
        <v>0</v>
      </c>
      <c r="AL229" s="21">
        <f t="shared" si="162"/>
        <v>0</v>
      </c>
      <c r="AM229" s="21">
        <f t="shared" si="163"/>
        <v>0</v>
      </c>
      <c r="AN229" s="21">
        <f t="shared" si="164"/>
        <v>0</v>
      </c>
      <c r="AO229" s="21">
        <f t="shared" si="165"/>
        <v>0</v>
      </c>
      <c r="AP229" s="21">
        <f t="shared" si="166"/>
        <v>0</v>
      </c>
      <c r="AQ229" s="21">
        <f t="shared" si="167"/>
        <v>0</v>
      </c>
    </row>
    <row r="230" spans="1:43" s="3" customFormat="1" x14ac:dyDescent="0.25">
      <c r="A230" s="2" t="s">
        <v>711</v>
      </c>
      <c r="B230" t="s">
        <v>564</v>
      </c>
      <c r="C230"/>
      <c r="D230" s="24">
        <f>+PU!E3878</f>
        <v>2.4</v>
      </c>
      <c r="E230" s="19">
        <f t="shared" ref="E230:E239" si="181">SUM(G230:W230)</f>
        <v>111707.58</v>
      </c>
      <c r="F230" s="25">
        <f>+D230*PU!F3878</f>
        <v>15319.199999999999</v>
      </c>
      <c r="G230" s="19">
        <f t="shared" si="179"/>
        <v>360</v>
      </c>
      <c r="H230" s="19">
        <f t="shared" si="179"/>
        <v>720</v>
      </c>
      <c r="I230" s="19">
        <f t="shared" si="179"/>
        <v>600</v>
      </c>
      <c r="J230" s="19">
        <f t="shared" si="179"/>
        <v>220.79999999999998</v>
      </c>
      <c r="K230" s="19">
        <f t="shared" si="179"/>
        <v>2095.1999999999998</v>
      </c>
      <c r="L230" s="19">
        <f t="shared" si="133"/>
        <v>11323.199999999999</v>
      </c>
      <c r="O230" s="4">
        <f>+PU!G3879</f>
        <v>3705.58</v>
      </c>
      <c r="R230" s="4">
        <f>+PU!G3882+PU!G3881+PU!G3880</f>
        <v>91300</v>
      </c>
      <c r="T230" s="4">
        <f>+PU!G3883</f>
        <v>1382.8</v>
      </c>
      <c r="X230" s="6"/>
      <c r="Y230" s="3">
        <v>-7.3999999999999977</v>
      </c>
      <c r="Z230" s="60">
        <f t="shared" si="150"/>
        <v>-826636.09199999971</v>
      </c>
      <c r="AA230" s="21">
        <f t="shared" si="151"/>
        <v>-2663.9999999999991</v>
      </c>
      <c r="AB230" s="21">
        <f t="shared" si="152"/>
        <v>-5327.9999999999982</v>
      </c>
      <c r="AC230" s="21">
        <f t="shared" si="153"/>
        <v>-4439.9999999999982</v>
      </c>
      <c r="AD230" s="21">
        <f t="shared" si="154"/>
        <v>-1633.9199999999994</v>
      </c>
      <c r="AE230" s="21">
        <f t="shared" si="155"/>
        <v>-15504.479999999994</v>
      </c>
      <c r="AF230" s="21">
        <f t="shared" si="156"/>
        <v>-83791.679999999964</v>
      </c>
      <c r="AG230" s="21">
        <f t="shared" si="157"/>
        <v>0</v>
      </c>
      <c r="AH230" s="21">
        <f t="shared" si="158"/>
        <v>0</v>
      </c>
      <c r="AI230" s="21">
        <f t="shared" si="159"/>
        <v>-27421.29199999999</v>
      </c>
      <c r="AJ230" s="21">
        <f t="shared" si="160"/>
        <v>0</v>
      </c>
      <c r="AK230" s="21">
        <f t="shared" si="161"/>
        <v>0</v>
      </c>
      <c r="AL230" s="21">
        <f t="shared" si="162"/>
        <v>-675619.99999999977</v>
      </c>
      <c r="AM230" s="21">
        <f t="shared" si="163"/>
        <v>0</v>
      </c>
      <c r="AN230" s="21">
        <f t="shared" si="164"/>
        <v>-10232.719999999996</v>
      </c>
      <c r="AO230" s="21">
        <f t="shared" si="165"/>
        <v>0</v>
      </c>
      <c r="AP230" s="21">
        <f t="shared" si="166"/>
        <v>0</v>
      </c>
      <c r="AQ230" s="21">
        <f t="shared" si="167"/>
        <v>0</v>
      </c>
    </row>
    <row r="231" spans="1:43" s="3" customFormat="1" x14ac:dyDescent="0.25">
      <c r="A231" s="2" t="s">
        <v>712</v>
      </c>
      <c r="B231" t="s">
        <v>637</v>
      </c>
      <c r="C231"/>
      <c r="D231" s="24">
        <f>+PU!E3900</f>
        <v>1</v>
      </c>
      <c r="E231" s="19">
        <f t="shared" si="181"/>
        <v>7696.99</v>
      </c>
      <c r="F231" s="25">
        <f>+D231*PU!F3900</f>
        <v>5418</v>
      </c>
      <c r="G231" s="19">
        <f t="shared" si="179"/>
        <v>150</v>
      </c>
      <c r="H231" s="19">
        <f t="shared" si="179"/>
        <v>300</v>
      </c>
      <c r="I231" s="19">
        <f t="shared" si="179"/>
        <v>250</v>
      </c>
      <c r="J231" s="19">
        <f t="shared" si="179"/>
        <v>92</v>
      </c>
      <c r="K231" s="19">
        <f t="shared" si="179"/>
        <v>873</v>
      </c>
      <c r="L231" s="19">
        <f t="shared" si="133"/>
        <v>3753</v>
      </c>
      <c r="O231" s="4">
        <f>+PU!G3901</f>
        <v>1543.99</v>
      </c>
      <c r="S231" s="4">
        <f>+PU!G3903</f>
        <v>475</v>
      </c>
      <c r="W231" s="4">
        <f>+PU!G3902</f>
        <v>260</v>
      </c>
      <c r="X231" s="6"/>
      <c r="Y231" s="3">
        <v>-48</v>
      </c>
      <c r="Z231" s="60">
        <f t="shared" si="150"/>
        <v>-369455.52</v>
      </c>
      <c r="AA231" s="21">
        <f t="shared" si="151"/>
        <v>-7200</v>
      </c>
      <c r="AB231" s="21">
        <f t="shared" si="152"/>
        <v>-14400</v>
      </c>
      <c r="AC231" s="21">
        <f t="shared" si="153"/>
        <v>-12000</v>
      </c>
      <c r="AD231" s="21">
        <f t="shared" si="154"/>
        <v>-4416</v>
      </c>
      <c r="AE231" s="21">
        <f t="shared" si="155"/>
        <v>-41904</v>
      </c>
      <c r="AF231" s="21">
        <f t="shared" si="156"/>
        <v>-180144</v>
      </c>
      <c r="AG231" s="21">
        <f t="shared" si="157"/>
        <v>0</v>
      </c>
      <c r="AH231" s="21">
        <f t="shared" si="158"/>
        <v>0</v>
      </c>
      <c r="AI231" s="21">
        <f t="shared" si="159"/>
        <v>-74111.520000000004</v>
      </c>
      <c r="AJ231" s="21">
        <f t="shared" si="160"/>
        <v>0</v>
      </c>
      <c r="AK231" s="21">
        <f t="shared" si="161"/>
        <v>0</v>
      </c>
      <c r="AL231" s="21">
        <f t="shared" si="162"/>
        <v>0</v>
      </c>
      <c r="AM231" s="21">
        <f t="shared" si="163"/>
        <v>-22800</v>
      </c>
      <c r="AN231" s="21">
        <f t="shared" si="164"/>
        <v>0</v>
      </c>
      <c r="AO231" s="21">
        <f t="shared" si="165"/>
        <v>0</v>
      </c>
      <c r="AP231" s="21">
        <f t="shared" si="166"/>
        <v>0</v>
      </c>
      <c r="AQ231" s="21">
        <f t="shared" si="167"/>
        <v>-12480</v>
      </c>
    </row>
    <row r="232" spans="1:43" s="3" customFormat="1" x14ac:dyDescent="0.25">
      <c r="A232" s="2" t="s">
        <v>713</v>
      </c>
      <c r="B232" t="s">
        <v>714</v>
      </c>
      <c r="C232"/>
      <c r="D232" s="24">
        <f>+PU!E3919</f>
        <v>5.5</v>
      </c>
      <c r="E232" s="19">
        <f t="shared" si="181"/>
        <v>61315.95</v>
      </c>
      <c r="F232" s="25">
        <f>+D232*PU!F3919</f>
        <v>29799</v>
      </c>
      <c r="G232" s="19">
        <f t="shared" si="179"/>
        <v>825</v>
      </c>
      <c r="H232" s="19">
        <f t="shared" si="179"/>
        <v>1650</v>
      </c>
      <c r="I232" s="19">
        <f t="shared" si="179"/>
        <v>1375</v>
      </c>
      <c r="J232" s="19">
        <f t="shared" si="179"/>
        <v>506</v>
      </c>
      <c r="K232" s="19">
        <f t="shared" si="179"/>
        <v>4801.5</v>
      </c>
      <c r="L232" s="19">
        <f t="shared" si="133"/>
        <v>20641.5</v>
      </c>
      <c r="O232" s="4">
        <f>+PU!G3920</f>
        <v>8491.9500000000007</v>
      </c>
      <c r="P232" s="4">
        <f>+PU!G3923</f>
        <v>2400</v>
      </c>
      <c r="W232" s="4">
        <f>+PU!G3921+PU!G3922</f>
        <v>20625</v>
      </c>
      <c r="X232" s="6"/>
      <c r="Y232" s="3">
        <v>-15</v>
      </c>
      <c r="Z232" s="60">
        <f t="shared" si="150"/>
        <v>-919739.25</v>
      </c>
      <c r="AA232" s="21">
        <f t="shared" si="151"/>
        <v>-12375</v>
      </c>
      <c r="AB232" s="21">
        <f t="shared" si="152"/>
        <v>-24750</v>
      </c>
      <c r="AC232" s="21">
        <f t="shared" si="153"/>
        <v>-20625</v>
      </c>
      <c r="AD232" s="21">
        <f t="shared" si="154"/>
        <v>-7590</v>
      </c>
      <c r="AE232" s="21">
        <f t="shared" si="155"/>
        <v>-72022.5</v>
      </c>
      <c r="AF232" s="21">
        <f t="shared" si="156"/>
        <v>-309622.5</v>
      </c>
      <c r="AG232" s="21">
        <f t="shared" si="157"/>
        <v>0</v>
      </c>
      <c r="AH232" s="21">
        <f t="shared" si="158"/>
        <v>0</v>
      </c>
      <c r="AI232" s="21">
        <f t="shared" si="159"/>
        <v>-127379.25000000001</v>
      </c>
      <c r="AJ232" s="21">
        <f t="shared" si="160"/>
        <v>-36000</v>
      </c>
      <c r="AK232" s="21">
        <f t="shared" si="161"/>
        <v>0</v>
      </c>
      <c r="AL232" s="21">
        <f t="shared" si="162"/>
        <v>0</v>
      </c>
      <c r="AM232" s="21">
        <f t="shared" si="163"/>
        <v>0</v>
      </c>
      <c r="AN232" s="21">
        <f t="shared" si="164"/>
        <v>0</v>
      </c>
      <c r="AO232" s="21">
        <f t="shared" si="165"/>
        <v>0</v>
      </c>
      <c r="AP232" s="21">
        <f t="shared" si="166"/>
        <v>0</v>
      </c>
      <c r="AQ232" s="21">
        <f t="shared" si="167"/>
        <v>-309375</v>
      </c>
    </row>
    <row r="233" spans="1:43" s="3" customFormat="1" x14ac:dyDescent="0.25">
      <c r="A233" s="33" t="s">
        <v>715</v>
      </c>
      <c r="B233" t="s">
        <v>716</v>
      </c>
      <c r="C233"/>
      <c r="D233" s="57">
        <f>+'PU con cambio '!N567</f>
        <v>1.35</v>
      </c>
      <c r="E233" s="19">
        <f t="shared" si="181"/>
        <v>58471.116000000002</v>
      </c>
      <c r="F233" s="25">
        <f>+D233*'PU con cambio '!O567</f>
        <v>7032.1500000000005</v>
      </c>
      <c r="G233" s="19">
        <f t="shared" si="179"/>
        <v>202.5</v>
      </c>
      <c r="H233" s="19">
        <f t="shared" si="179"/>
        <v>405</v>
      </c>
      <c r="I233" s="19">
        <f t="shared" si="179"/>
        <v>337.5</v>
      </c>
      <c r="J233" s="19">
        <f t="shared" si="179"/>
        <v>124.2</v>
      </c>
      <c r="K233" s="19">
        <f t="shared" si="179"/>
        <v>1178.5500000000002</v>
      </c>
      <c r="L233" s="19">
        <f t="shared" si="133"/>
        <v>4784.4000000000005</v>
      </c>
      <c r="N233" s="4">
        <f>+'PU con cambio '!P571</f>
        <v>850</v>
      </c>
      <c r="O233" s="4">
        <f>+'PU con cambio '!P568+'PU con cambio '!P569+'PU con cambio '!P572</f>
        <v>47538.966</v>
      </c>
      <c r="P233" s="4">
        <f>+'PU con cambio '!P570+'PU con cambio '!P573</f>
        <v>1050</v>
      </c>
      <c r="V233" s="4">
        <f>+'PU con cambio '!P574</f>
        <v>2000</v>
      </c>
      <c r="X233" s="6"/>
      <c r="Y233" s="63">
        <v>-17.351143426097767</v>
      </c>
      <c r="Z233" s="60">
        <f t="shared" si="150"/>
        <v>-1014540.72</v>
      </c>
      <c r="AA233" s="21">
        <f t="shared" si="151"/>
        <v>-3513.6065437847979</v>
      </c>
      <c r="AB233" s="21">
        <f t="shared" si="152"/>
        <v>-7027.2130875695957</v>
      </c>
      <c r="AC233" s="21">
        <f t="shared" si="153"/>
        <v>-5856.0109063079963</v>
      </c>
      <c r="AD233" s="21">
        <f t="shared" si="154"/>
        <v>-2155.0120135213429</v>
      </c>
      <c r="AE233" s="21">
        <f t="shared" si="155"/>
        <v>-20449.190084827525</v>
      </c>
      <c r="AF233" s="21">
        <f t="shared" si="156"/>
        <v>-83014.810607822161</v>
      </c>
      <c r="AG233" s="21">
        <f t="shared" si="157"/>
        <v>0</v>
      </c>
      <c r="AH233" s="21">
        <f t="shared" si="158"/>
        <v>-14748.471912183102</v>
      </c>
      <c r="AI233" s="21">
        <f t="shared" si="159"/>
        <v>-824855.41739438532</v>
      </c>
      <c r="AJ233" s="21">
        <f t="shared" si="160"/>
        <v>-18218.700597402654</v>
      </c>
      <c r="AK233" s="21">
        <f t="shared" si="161"/>
        <v>0</v>
      </c>
      <c r="AL233" s="21">
        <f t="shared" si="162"/>
        <v>0</v>
      </c>
      <c r="AM233" s="21">
        <f t="shared" si="163"/>
        <v>0</v>
      </c>
      <c r="AN233" s="21">
        <f t="shared" si="164"/>
        <v>0</v>
      </c>
      <c r="AO233" s="21">
        <f t="shared" si="165"/>
        <v>0</v>
      </c>
      <c r="AP233" s="21">
        <f t="shared" si="166"/>
        <v>-34702.286852195532</v>
      </c>
      <c r="AQ233" s="21">
        <f t="shared" si="167"/>
        <v>0</v>
      </c>
    </row>
    <row r="234" spans="1:43" s="3" customFormat="1" x14ac:dyDescent="0.25">
      <c r="A234" s="2" t="s">
        <v>719</v>
      </c>
      <c r="B234" t="s">
        <v>399</v>
      </c>
      <c r="C234"/>
      <c r="D234" s="24">
        <f>+PU!E3963</f>
        <v>3.6</v>
      </c>
      <c r="E234" s="19">
        <f t="shared" si="181"/>
        <v>81223.16</v>
      </c>
      <c r="F234" s="25">
        <f>+D234*PU!F3963</f>
        <v>19504.8</v>
      </c>
      <c r="G234" s="19">
        <f t="shared" si="179"/>
        <v>540</v>
      </c>
      <c r="H234" s="19">
        <f t="shared" si="179"/>
        <v>1080</v>
      </c>
      <c r="I234" s="19">
        <f t="shared" si="179"/>
        <v>900</v>
      </c>
      <c r="J234" s="19">
        <f t="shared" si="179"/>
        <v>331.2</v>
      </c>
      <c r="K234" s="19">
        <f t="shared" si="179"/>
        <v>3142.8</v>
      </c>
      <c r="L234" s="19">
        <f t="shared" si="133"/>
        <v>13510.8</v>
      </c>
      <c r="O234" s="4">
        <f>+PU!G3964</f>
        <v>5558.36</v>
      </c>
      <c r="Q234" s="4">
        <f>+PU!G3966</f>
        <v>51960</v>
      </c>
      <c r="S234" s="4">
        <f>+PU!G3965</f>
        <v>4200</v>
      </c>
      <c r="X234" s="6"/>
      <c r="Y234" s="3">
        <v>-1.5000000000000013</v>
      </c>
      <c r="Z234" s="60">
        <f t="shared" si="150"/>
        <v>-121834.74000000011</v>
      </c>
      <c r="AA234" s="21">
        <f t="shared" si="151"/>
        <v>-810.00000000000068</v>
      </c>
      <c r="AB234" s="21">
        <f t="shared" si="152"/>
        <v>-1620.0000000000014</v>
      </c>
      <c r="AC234" s="21">
        <f t="shared" si="153"/>
        <v>-1350.0000000000011</v>
      </c>
      <c r="AD234" s="21">
        <f t="shared" si="154"/>
        <v>-496.80000000000041</v>
      </c>
      <c r="AE234" s="21">
        <f t="shared" si="155"/>
        <v>-4714.2000000000044</v>
      </c>
      <c r="AF234" s="21">
        <f t="shared" si="156"/>
        <v>-20266.200000000015</v>
      </c>
      <c r="AG234" s="21">
        <f t="shared" si="157"/>
        <v>0</v>
      </c>
      <c r="AH234" s="21">
        <f t="shared" si="158"/>
        <v>0</v>
      </c>
      <c r="AI234" s="21">
        <f t="shared" si="159"/>
        <v>-8337.5400000000063</v>
      </c>
      <c r="AJ234" s="21">
        <f t="shared" si="160"/>
        <v>0</v>
      </c>
      <c r="AK234" s="21">
        <f t="shared" si="161"/>
        <v>-77940.000000000073</v>
      </c>
      <c r="AL234" s="21">
        <f t="shared" si="162"/>
        <v>0</v>
      </c>
      <c r="AM234" s="21">
        <f t="shared" si="163"/>
        <v>-6300.0000000000055</v>
      </c>
      <c r="AN234" s="21">
        <f t="shared" si="164"/>
        <v>0</v>
      </c>
      <c r="AO234" s="21">
        <f t="shared" si="165"/>
        <v>0</v>
      </c>
      <c r="AP234" s="21">
        <f t="shared" si="166"/>
        <v>0</v>
      </c>
      <c r="AQ234" s="21">
        <f t="shared" si="167"/>
        <v>0</v>
      </c>
    </row>
    <row r="235" spans="1:43" s="3" customFormat="1" x14ac:dyDescent="0.25">
      <c r="A235" s="33" t="s">
        <v>720</v>
      </c>
      <c r="B235" t="s">
        <v>401</v>
      </c>
      <c r="C235"/>
      <c r="D235" s="57">
        <f>+'PU con cambio '!N590</f>
        <v>9.6000000000000002E-2</v>
      </c>
      <c r="E235" s="19">
        <f t="shared" si="181"/>
        <v>1192.0510400000001</v>
      </c>
      <c r="F235" s="25">
        <f>+D235*'PU con cambio '!O590</f>
        <v>520.12800000000004</v>
      </c>
      <c r="G235" s="19">
        <f t="shared" si="179"/>
        <v>14.4</v>
      </c>
      <c r="H235" s="19">
        <f t="shared" si="179"/>
        <v>28.8</v>
      </c>
      <c r="I235" s="19">
        <f t="shared" si="179"/>
        <v>24</v>
      </c>
      <c r="J235" s="19">
        <f t="shared" si="179"/>
        <v>8.8320000000000007</v>
      </c>
      <c r="K235" s="19">
        <f t="shared" si="179"/>
        <v>83.808000000000007</v>
      </c>
      <c r="L235" s="19">
        <f t="shared" si="133"/>
        <v>360.28800000000001</v>
      </c>
      <c r="O235" s="4">
        <f>+'PU con cambio '!P591</f>
        <v>148.22304</v>
      </c>
      <c r="Q235" s="4">
        <f>+'PU con cambio '!P592</f>
        <v>504</v>
      </c>
      <c r="S235" s="4">
        <f>+'PU con cambio '!P593</f>
        <v>6.7</v>
      </c>
      <c r="T235" s="4">
        <f>+'PU con cambio '!P594</f>
        <v>13</v>
      </c>
      <c r="X235" s="6"/>
      <c r="Y235" s="3">
        <v>-1341.7550000000001</v>
      </c>
      <c r="Z235" s="60">
        <f t="shared" si="150"/>
        <v>-1599440.4431751999</v>
      </c>
      <c r="AA235" s="21">
        <f t="shared" si="151"/>
        <v>-19321.272000000001</v>
      </c>
      <c r="AB235" s="21">
        <f t="shared" si="152"/>
        <v>-38642.544000000002</v>
      </c>
      <c r="AC235" s="21">
        <f t="shared" si="153"/>
        <v>-32202.120000000003</v>
      </c>
      <c r="AD235" s="21">
        <f t="shared" si="154"/>
        <v>-11850.380160000002</v>
      </c>
      <c r="AE235" s="21">
        <f t="shared" si="155"/>
        <v>-112449.80304000001</v>
      </c>
      <c r="AF235" s="21">
        <f t="shared" si="156"/>
        <v>-483418.22544000007</v>
      </c>
      <c r="AG235" s="21">
        <f t="shared" si="157"/>
        <v>0</v>
      </c>
      <c r="AH235" s="21">
        <f t="shared" si="158"/>
        <v>0</v>
      </c>
      <c r="AI235" s="21">
        <f t="shared" si="159"/>
        <v>-198879.00503520001</v>
      </c>
      <c r="AJ235" s="21">
        <f t="shared" si="160"/>
        <v>0</v>
      </c>
      <c r="AK235" s="21">
        <f t="shared" si="161"/>
        <v>-676244.52</v>
      </c>
      <c r="AL235" s="21">
        <f t="shared" si="162"/>
        <v>0</v>
      </c>
      <c r="AM235" s="21">
        <f t="shared" si="163"/>
        <v>-8989.7585000000017</v>
      </c>
      <c r="AN235" s="21">
        <f t="shared" si="164"/>
        <v>-17442.815000000002</v>
      </c>
      <c r="AO235" s="21">
        <f t="shared" si="165"/>
        <v>0</v>
      </c>
      <c r="AP235" s="21">
        <f t="shared" si="166"/>
        <v>0</v>
      </c>
      <c r="AQ235" s="21">
        <f t="shared" si="167"/>
        <v>0</v>
      </c>
    </row>
    <row r="236" spans="1:43" s="3" customFormat="1" x14ac:dyDescent="0.25">
      <c r="A236" s="2" t="s">
        <v>721</v>
      </c>
      <c r="B236" t="s">
        <v>403</v>
      </c>
      <c r="C236"/>
      <c r="D236" s="24">
        <f>+PU!E4003</f>
        <v>2.5</v>
      </c>
      <c r="E236" s="19">
        <f t="shared" si="181"/>
        <v>21524.37</v>
      </c>
      <c r="F236" s="25">
        <f>+D236*PU!F4003</f>
        <v>13545</v>
      </c>
      <c r="G236" s="19">
        <f t="shared" si="179"/>
        <v>375</v>
      </c>
      <c r="H236" s="19">
        <f t="shared" si="179"/>
        <v>750</v>
      </c>
      <c r="I236" s="19">
        <f t="shared" si="179"/>
        <v>625</v>
      </c>
      <c r="J236" s="19">
        <f t="shared" si="179"/>
        <v>230</v>
      </c>
      <c r="K236" s="19">
        <f t="shared" si="179"/>
        <v>2182.5</v>
      </c>
      <c r="L236" s="19">
        <f t="shared" si="133"/>
        <v>9382.5</v>
      </c>
      <c r="O236" s="4">
        <f>+PU!G4004+PU!G4005</f>
        <v>7141.23</v>
      </c>
      <c r="S236" s="4">
        <f>+PU!G4006+PU!G4007+PU!G4008</f>
        <v>500</v>
      </c>
      <c r="T236" s="4">
        <f>+PU!G4009</f>
        <v>338.14</v>
      </c>
      <c r="X236" s="6"/>
      <c r="Y236" s="3">
        <v>42</v>
      </c>
      <c r="Z236" s="60">
        <f t="shared" si="150"/>
        <v>904023.53999999992</v>
      </c>
      <c r="AA236" s="21">
        <f t="shared" si="151"/>
        <v>15750</v>
      </c>
      <c r="AB236" s="21">
        <f t="shared" si="152"/>
        <v>31500</v>
      </c>
      <c r="AC236" s="21">
        <f t="shared" si="153"/>
        <v>26250</v>
      </c>
      <c r="AD236" s="21">
        <f t="shared" si="154"/>
        <v>9660</v>
      </c>
      <c r="AE236" s="21">
        <f t="shared" si="155"/>
        <v>91665</v>
      </c>
      <c r="AF236" s="21">
        <f t="shared" si="156"/>
        <v>394065</v>
      </c>
      <c r="AG236" s="21">
        <f t="shared" si="157"/>
        <v>0</v>
      </c>
      <c r="AH236" s="21">
        <f t="shared" si="158"/>
        <v>0</v>
      </c>
      <c r="AI236" s="21">
        <f t="shared" si="159"/>
        <v>299931.65999999997</v>
      </c>
      <c r="AJ236" s="21">
        <f t="shared" si="160"/>
        <v>0</v>
      </c>
      <c r="AK236" s="21">
        <f t="shared" si="161"/>
        <v>0</v>
      </c>
      <c r="AL236" s="21">
        <f t="shared" si="162"/>
        <v>0</v>
      </c>
      <c r="AM236" s="21">
        <f t="shared" si="163"/>
        <v>21000</v>
      </c>
      <c r="AN236" s="21">
        <f t="shared" si="164"/>
        <v>14201.88</v>
      </c>
      <c r="AO236" s="21">
        <f t="shared" si="165"/>
        <v>0</v>
      </c>
      <c r="AP236" s="21">
        <f t="shared" si="166"/>
        <v>0</v>
      </c>
      <c r="AQ236" s="21">
        <f t="shared" si="167"/>
        <v>0</v>
      </c>
    </row>
    <row r="237" spans="1:43" s="3" customFormat="1" x14ac:dyDescent="0.25">
      <c r="A237" s="2" t="s">
        <v>722</v>
      </c>
      <c r="B237" t="s">
        <v>449</v>
      </c>
      <c r="C237"/>
      <c r="D237" s="24">
        <f>+PU!E4026</f>
        <v>2.4</v>
      </c>
      <c r="E237" s="19">
        <f t="shared" si="181"/>
        <v>81479.02</v>
      </c>
      <c r="F237" s="25">
        <f>+D237*PU!F4026</f>
        <v>13003.199999999999</v>
      </c>
      <c r="G237" s="19">
        <f t="shared" si="179"/>
        <v>360</v>
      </c>
      <c r="H237" s="19">
        <f t="shared" si="179"/>
        <v>720</v>
      </c>
      <c r="I237" s="19">
        <f t="shared" si="179"/>
        <v>600</v>
      </c>
      <c r="J237" s="19">
        <f t="shared" si="179"/>
        <v>220.79999999999998</v>
      </c>
      <c r="K237" s="19">
        <f t="shared" si="179"/>
        <v>2095.1999999999998</v>
      </c>
      <c r="L237" s="19">
        <f t="shared" si="133"/>
        <v>9007.1999999999989</v>
      </c>
      <c r="O237" s="4">
        <f>+PU!G4027</f>
        <v>3705.58</v>
      </c>
      <c r="Q237" s="4">
        <f>+PU!G4030+PU!G4031</f>
        <v>61950</v>
      </c>
      <c r="S237" s="4">
        <f>+PU!G4032+1</f>
        <v>360.8</v>
      </c>
      <c r="U237" s="4">
        <f>+PU!G4033</f>
        <v>1900</v>
      </c>
      <c r="W237" s="4">
        <f>+PU!G4029</f>
        <v>559.44000000000005</v>
      </c>
      <c r="X237" s="6"/>
      <c r="Y237" s="67">
        <v>-389.99788999999998</v>
      </c>
      <c r="Z237" s="60">
        <f t="shared" si="150"/>
        <v>-31776645.879267797</v>
      </c>
      <c r="AA237" s="21">
        <f t="shared" si="151"/>
        <v>-140399.24039999998</v>
      </c>
      <c r="AB237" s="21">
        <f t="shared" si="152"/>
        <v>-280798.48079999996</v>
      </c>
      <c r="AC237" s="21">
        <f t="shared" si="153"/>
        <v>-233998.734</v>
      </c>
      <c r="AD237" s="21">
        <f t="shared" si="154"/>
        <v>-86111.534111999994</v>
      </c>
      <c r="AE237" s="21">
        <f t="shared" si="155"/>
        <v>-817123.57912799984</v>
      </c>
      <c r="AF237" s="21">
        <f t="shared" si="156"/>
        <v>-3512788.9948079996</v>
      </c>
      <c r="AG237" s="21">
        <f t="shared" si="157"/>
        <v>0</v>
      </c>
      <c r="AH237" s="21">
        <f t="shared" si="158"/>
        <v>0</v>
      </c>
      <c r="AI237" s="21">
        <f t="shared" si="159"/>
        <v>-1445168.3812261999</v>
      </c>
      <c r="AJ237" s="21">
        <f t="shared" si="160"/>
        <v>0</v>
      </c>
      <c r="AK237" s="21">
        <f t="shared" si="161"/>
        <v>-24160369.285499997</v>
      </c>
      <c r="AL237" s="21">
        <f t="shared" si="162"/>
        <v>0</v>
      </c>
      <c r="AM237" s="21">
        <f t="shared" si="163"/>
        <v>-140711.23871199999</v>
      </c>
      <c r="AN237" s="21">
        <f t="shared" si="164"/>
        <v>0</v>
      </c>
      <c r="AO237" s="21">
        <f t="shared" si="165"/>
        <v>-740995.99099999992</v>
      </c>
      <c r="AP237" s="21">
        <f t="shared" si="166"/>
        <v>0</v>
      </c>
      <c r="AQ237" s="21">
        <f t="shared" si="167"/>
        <v>-218180.4195816</v>
      </c>
    </row>
    <row r="238" spans="1:43" s="3" customFormat="1" x14ac:dyDescent="0.25">
      <c r="A238" s="2" t="s">
        <v>723</v>
      </c>
      <c r="B238" t="s">
        <v>724</v>
      </c>
      <c r="C238"/>
      <c r="D238" s="24">
        <f>+PU!E4049</f>
        <v>0.3</v>
      </c>
      <c r="E238" s="19">
        <f t="shared" si="181"/>
        <v>3892.03</v>
      </c>
      <c r="F238" s="25">
        <f>+D238*PU!F4049</f>
        <v>1625.3999999999999</v>
      </c>
      <c r="G238" s="19">
        <f t="shared" ref="G238:K249" si="182">$D238*G$3</f>
        <v>45</v>
      </c>
      <c r="H238" s="19">
        <f t="shared" si="182"/>
        <v>90</v>
      </c>
      <c r="I238" s="19">
        <f t="shared" si="182"/>
        <v>75</v>
      </c>
      <c r="J238" s="19">
        <f t="shared" si="182"/>
        <v>27.599999999999998</v>
      </c>
      <c r="K238" s="19">
        <f t="shared" si="182"/>
        <v>261.89999999999998</v>
      </c>
      <c r="L238" s="19">
        <f t="shared" si="133"/>
        <v>1125.8999999999999</v>
      </c>
      <c r="O238" s="4">
        <f>+PU!G4050</f>
        <v>463.2</v>
      </c>
      <c r="R238" s="4">
        <f>+PU!G4051</f>
        <v>1754.4</v>
      </c>
      <c r="T238" s="4">
        <f>+PU!G4057</f>
        <v>49.03</v>
      </c>
      <c r="X238" s="6"/>
      <c r="Y238" s="3">
        <v>-1800</v>
      </c>
      <c r="Z238" s="60">
        <f t="shared" si="150"/>
        <v>-7005654</v>
      </c>
      <c r="AA238" s="21">
        <f t="shared" si="151"/>
        <v>-81000</v>
      </c>
      <c r="AB238" s="21">
        <f t="shared" si="152"/>
        <v>-162000</v>
      </c>
      <c r="AC238" s="21">
        <f t="shared" si="153"/>
        <v>-135000</v>
      </c>
      <c r="AD238" s="21">
        <f t="shared" si="154"/>
        <v>-49679.999999999993</v>
      </c>
      <c r="AE238" s="21">
        <f t="shared" si="155"/>
        <v>-471419.99999999994</v>
      </c>
      <c r="AF238" s="21">
        <f t="shared" si="156"/>
        <v>-2026619.9999999998</v>
      </c>
      <c r="AG238" s="21">
        <f t="shared" si="157"/>
        <v>0</v>
      </c>
      <c r="AH238" s="21">
        <f t="shared" si="158"/>
        <v>0</v>
      </c>
      <c r="AI238" s="21">
        <f t="shared" si="159"/>
        <v>-833760</v>
      </c>
      <c r="AJ238" s="21">
        <f t="shared" si="160"/>
        <v>0</v>
      </c>
      <c r="AK238" s="21">
        <f t="shared" si="161"/>
        <v>0</v>
      </c>
      <c r="AL238" s="21">
        <f t="shared" si="162"/>
        <v>-3157920</v>
      </c>
      <c r="AM238" s="21">
        <f t="shared" si="163"/>
        <v>0</v>
      </c>
      <c r="AN238" s="21">
        <f t="shared" si="164"/>
        <v>-88254</v>
      </c>
      <c r="AO238" s="21">
        <f t="shared" si="165"/>
        <v>0</v>
      </c>
      <c r="AP238" s="21">
        <f t="shared" si="166"/>
        <v>0</v>
      </c>
      <c r="AQ238" s="21">
        <f t="shared" si="167"/>
        <v>0</v>
      </c>
    </row>
    <row r="239" spans="1:43" s="3" customFormat="1" x14ac:dyDescent="0.25">
      <c r="A239" s="2" t="s">
        <v>725</v>
      </c>
      <c r="B239" t="s">
        <v>726</v>
      </c>
      <c r="C239"/>
      <c r="D239" s="24">
        <f>+PU!E4069</f>
        <v>0.06</v>
      </c>
      <c r="E239" s="19">
        <f t="shared" si="181"/>
        <v>1640.1899999999998</v>
      </c>
      <c r="F239" s="25">
        <f>+D239*PU!F4069</f>
        <v>382.97999999999996</v>
      </c>
      <c r="G239" s="19">
        <f t="shared" si="182"/>
        <v>9</v>
      </c>
      <c r="H239" s="19">
        <f t="shared" si="182"/>
        <v>18</v>
      </c>
      <c r="I239" s="19">
        <f t="shared" si="182"/>
        <v>15</v>
      </c>
      <c r="J239" s="19">
        <f t="shared" si="182"/>
        <v>5.52</v>
      </c>
      <c r="K239" s="19">
        <f t="shared" si="182"/>
        <v>52.379999999999995</v>
      </c>
      <c r="L239" s="19">
        <f t="shared" ref="L239:L312" si="183">F239-(SUM(G239:K239))</f>
        <v>283.08</v>
      </c>
      <c r="O239" s="4">
        <f>+PU!G4070</f>
        <v>92.64</v>
      </c>
      <c r="R239" s="4">
        <f>+PU!G4071</f>
        <v>1130</v>
      </c>
      <c r="T239" s="4">
        <f>+PU!G4077</f>
        <v>34.57</v>
      </c>
      <c r="X239" s="6"/>
      <c r="Y239" s="3">
        <v>-5280</v>
      </c>
      <c r="Z239" s="60">
        <f t="shared" si="150"/>
        <v>-8660203.1999999993</v>
      </c>
      <c r="AA239" s="21">
        <f t="shared" si="151"/>
        <v>-47520</v>
      </c>
      <c r="AB239" s="21">
        <f t="shared" si="152"/>
        <v>-95040</v>
      </c>
      <c r="AC239" s="21">
        <f t="shared" si="153"/>
        <v>-79200</v>
      </c>
      <c r="AD239" s="21">
        <f t="shared" si="154"/>
        <v>-29145.599999999999</v>
      </c>
      <c r="AE239" s="21">
        <f t="shared" si="155"/>
        <v>-276566.39999999997</v>
      </c>
      <c r="AF239" s="21">
        <f t="shared" si="156"/>
        <v>-1494662.4</v>
      </c>
      <c r="AG239" s="21">
        <f t="shared" si="157"/>
        <v>0</v>
      </c>
      <c r="AH239" s="21">
        <f t="shared" si="158"/>
        <v>0</v>
      </c>
      <c r="AI239" s="21">
        <f t="shared" si="159"/>
        <v>-489139.20000000001</v>
      </c>
      <c r="AJ239" s="21">
        <f t="shared" si="160"/>
        <v>0</v>
      </c>
      <c r="AK239" s="21">
        <f t="shared" si="161"/>
        <v>0</v>
      </c>
      <c r="AL239" s="21">
        <f t="shared" si="162"/>
        <v>-5966400</v>
      </c>
      <c r="AM239" s="21">
        <f t="shared" si="163"/>
        <v>0</v>
      </c>
      <c r="AN239" s="21">
        <f t="shared" si="164"/>
        <v>-182529.6</v>
      </c>
      <c r="AO239" s="21">
        <f t="shared" si="165"/>
        <v>0</v>
      </c>
      <c r="AP239" s="21">
        <f t="shared" si="166"/>
        <v>0</v>
      </c>
      <c r="AQ239" s="21">
        <f t="shared" si="167"/>
        <v>0</v>
      </c>
    </row>
    <row r="240" spans="1:43" s="3" customFormat="1" x14ac:dyDescent="0.25">
      <c r="A240" s="2" t="s">
        <v>731</v>
      </c>
      <c r="B240" t="s">
        <v>583</v>
      </c>
      <c r="C240"/>
      <c r="D240" s="24">
        <f>+PU!E4089</f>
        <v>0.2</v>
      </c>
      <c r="E240" s="19">
        <f t="shared" si="174"/>
        <v>88506.930000000008</v>
      </c>
      <c r="F240" s="25">
        <f>+D240*PU!F4089</f>
        <v>1041.8</v>
      </c>
      <c r="G240" s="19">
        <f t="shared" si="182"/>
        <v>30</v>
      </c>
      <c r="H240" s="19">
        <f t="shared" si="182"/>
        <v>60</v>
      </c>
      <c r="I240" s="19">
        <f t="shared" si="182"/>
        <v>50</v>
      </c>
      <c r="J240" s="19">
        <f t="shared" si="182"/>
        <v>18.400000000000002</v>
      </c>
      <c r="K240" s="19">
        <f t="shared" si="182"/>
        <v>174.60000000000002</v>
      </c>
      <c r="L240" s="19">
        <f t="shared" si="183"/>
        <v>708.8</v>
      </c>
      <c r="N240" s="4">
        <f>+PU!G4092</f>
        <v>1080</v>
      </c>
      <c r="O240" s="4">
        <f>+PU!G4090+PU!G4091</f>
        <v>3807.8100000000004</v>
      </c>
      <c r="P240" s="4">
        <f>+PU!G4093</f>
        <v>850</v>
      </c>
      <c r="X240" s="6"/>
      <c r="Y240" s="3">
        <v>12</v>
      </c>
      <c r="Z240" s="60">
        <f t="shared" si="150"/>
        <v>81355.320000000007</v>
      </c>
      <c r="AA240" s="21">
        <f t="shared" si="151"/>
        <v>360</v>
      </c>
      <c r="AB240" s="21">
        <f t="shared" si="152"/>
        <v>720</v>
      </c>
      <c r="AC240" s="21">
        <f t="shared" si="153"/>
        <v>600</v>
      </c>
      <c r="AD240" s="21">
        <f t="shared" si="154"/>
        <v>220.8</v>
      </c>
      <c r="AE240" s="21">
        <f t="shared" si="155"/>
        <v>2095.2000000000003</v>
      </c>
      <c r="AF240" s="21">
        <f t="shared" si="156"/>
        <v>8505.5999999999985</v>
      </c>
      <c r="AG240" s="21">
        <f t="shared" si="157"/>
        <v>0</v>
      </c>
      <c r="AH240" s="21">
        <f t="shared" si="158"/>
        <v>12960</v>
      </c>
      <c r="AI240" s="21">
        <f t="shared" si="159"/>
        <v>45693.72</v>
      </c>
      <c r="AJ240" s="21">
        <f t="shared" si="160"/>
        <v>10200</v>
      </c>
      <c r="AK240" s="21">
        <f t="shared" si="161"/>
        <v>0</v>
      </c>
      <c r="AL240" s="21">
        <f t="shared" si="162"/>
        <v>0</v>
      </c>
      <c r="AM240" s="21">
        <f t="shared" si="163"/>
        <v>0</v>
      </c>
      <c r="AN240" s="21">
        <f t="shared" si="164"/>
        <v>0</v>
      </c>
      <c r="AO240" s="21">
        <f t="shared" si="165"/>
        <v>0</v>
      </c>
      <c r="AP240" s="21">
        <f t="shared" si="166"/>
        <v>0</v>
      </c>
      <c r="AQ240" s="21">
        <f t="shared" si="167"/>
        <v>0</v>
      </c>
    </row>
    <row r="241" spans="1:43" s="3" customFormat="1" x14ac:dyDescent="0.25">
      <c r="A241" s="2" t="s">
        <v>732</v>
      </c>
      <c r="B241" t="s">
        <v>585</v>
      </c>
      <c r="C241"/>
      <c r="D241" s="24">
        <f>+PU!E4109</f>
        <v>0.2</v>
      </c>
      <c r="E241" s="19">
        <f t="shared" ref="E241:E250" si="184">SUM(G241:W241)</f>
        <v>6779.6100000000006</v>
      </c>
      <c r="F241" s="25">
        <f>+D241*PU!F4109</f>
        <v>1041.8</v>
      </c>
      <c r="G241" s="19">
        <f t="shared" si="182"/>
        <v>30</v>
      </c>
      <c r="H241" s="19">
        <f t="shared" si="182"/>
        <v>60</v>
      </c>
      <c r="I241" s="19">
        <f t="shared" si="182"/>
        <v>50</v>
      </c>
      <c r="J241" s="19">
        <f t="shared" si="182"/>
        <v>18.400000000000002</v>
      </c>
      <c r="K241" s="19">
        <f t="shared" si="182"/>
        <v>174.60000000000002</v>
      </c>
      <c r="L241" s="19">
        <f t="shared" si="183"/>
        <v>708.8</v>
      </c>
      <c r="N241" s="4">
        <f>+PU!G4113</f>
        <v>850</v>
      </c>
      <c r="O241" s="4">
        <f>+PU!G4110+PU!G4111</f>
        <v>3807.8100000000004</v>
      </c>
      <c r="P241" s="4">
        <f>+PU!G4112</f>
        <v>1080</v>
      </c>
      <c r="X241" s="6"/>
      <c r="Y241" s="3">
        <v>-20.78</v>
      </c>
      <c r="Z241" s="60">
        <f t="shared" si="150"/>
        <v>-140880.29579999999</v>
      </c>
      <c r="AA241" s="21">
        <f t="shared" si="151"/>
        <v>-623.40000000000009</v>
      </c>
      <c r="AB241" s="21">
        <f t="shared" si="152"/>
        <v>-1246.8000000000002</v>
      </c>
      <c r="AC241" s="21">
        <f t="shared" si="153"/>
        <v>-1039</v>
      </c>
      <c r="AD241" s="21">
        <f t="shared" si="154"/>
        <v>-382.35200000000009</v>
      </c>
      <c r="AE241" s="21">
        <f t="shared" si="155"/>
        <v>-3628.1880000000006</v>
      </c>
      <c r="AF241" s="21">
        <f t="shared" si="156"/>
        <v>-14728.864</v>
      </c>
      <c r="AG241" s="21">
        <f t="shared" si="157"/>
        <v>0</v>
      </c>
      <c r="AH241" s="21">
        <f t="shared" si="158"/>
        <v>-17663</v>
      </c>
      <c r="AI241" s="21">
        <f t="shared" si="159"/>
        <v>-79126.291800000006</v>
      </c>
      <c r="AJ241" s="21">
        <f t="shared" si="160"/>
        <v>-22442.400000000001</v>
      </c>
      <c r="AK241" s="21">
        <f t="shared" si="161"/>
        <v>0</v>
      </c>
      <c r="AL241" s="21">
        <f t="shared" si="162"/>
        <v>0</v>
      </c>
      <c r="AM241" s="21">
        <f t="shared" si="163"/>
        <v>0</v>
      </c>
      <c r="AN241" s="21">
        <f t="shared" si="164"/>
        <v>0</v>
      </c>
      <c r="AO241" s="21">
        <f t="shared" si="165"/>
        <v>0</v>
      </c>
      <c r="AP241" s="21">
        <f t="shared" si="166"/>
        <v>0</v>
      </c>
      <c r="AQ241" s="21">
        <f t="shared" si="167"/>
        <v>0</v>
      </c>
    </row>
    <row r="242" spans="1:43" s="3" customFormat="1" x14ac:dyDescent="0.25">
      <c r="A242" s="2" t="s">
        <v>733</v>
      </c>
      <c r="B242" t="s">
        <v>399</v>
      </c>
      <c r="C242"/>
      <c r="D242" s="24">
        <f>+PU!E4129</f>
        <v>3.6</v>
      </c>
      <c r="E242" s="19">
        <f t="shared" si="184"/>
        <v>81223.16</v>
      </c>
      <c r="F242" s="25">
        <f>+D242*PU!F4129</f>
        <v>19504.8</v>
      </c>
      <c r="G242" s="19">
        <f t="shared" si="182"/>
        <v>540</v>
      </c>
      <c r="H242" s="19">
        <f t="shared" si="182"/>
        <v>1080</v>
      </c>
      <c r="I242" s="19">
        <f t="shared" si="182"/>
        <v>900</v>
      </c>
      <c r="J242" s="19">
        <f t="shared" si="182"/>
        <v>331.2</v>
      </c>
      <c r="K242" s="19">
        <f t="shared" si="182"/>
        <v>3142.8</v>
      </c>
      <c r="L242" s="19">
        <f t="shared" si="183"/>
        <v>13510.8</v>
      </c>
      <c r="O242" s="4">
        <f>+PU!G4130</f>
        <v>5558.36</v>
      </c>
      <c r="Q242" s="4">
        <f>+PU!G4132</f>
        <v>51960</v>
      </c>
      <c r="S242" s="4">
        <f>+PU!G4131</f>
        <v>4200</v>
      </c>
      <c r="X242" s="6"/>
      <c r="Y242" s="3">
        <v>1</v>
      </c>
      <c r="Z242" s="60">
        <f t="shared" si="150"/>
        <v>81223.16</v>
      </c>
      <c r="AA242" s="21">
        <f t="shared" si="151"/>
        <v>540</v>
      </c>
      <c r="AB242" s="21">
        <f t="shared" si="152"/>
        <v>1080</v>
      </c>
      <c r="AC242" s="21">
        <f t="shared" si="153"/>
        <v>900</v>
      </c>
      <c r="AD242" s="21">
        <f t="shared" si="154"/>
        <v>331.2</v>
      </c>
      <c r="AE242" s="21">
        <f t="shared" si="155"/>
        <v>3142.8</v>
      </c>
      <c r="AF242" s="21">
        <f t="shared" si="156"/>
        <v>13510.8</v>
      </c>
      <c r="AG242" s="21">
        <f t="shared" si="157"/>
        <v>0</v>
      </c>
      <c r="AH242" s="21">
        <f t="shared" si="158"/>
        <v>0</v>
      </c>
      <c r="AI242" s="21">
        <f t="shared" si="159"/>
        <v>5558.36</v>
      </c>
      <c r="AJ242" s="21">
        <f t="shared" si="160"/>
        <v>0</v>
      </c>
      <c r="AK242" s="21">
        <f t="shared" si="161"/>
        <v>51960</v>
      </c>
      <c r="AL242" s="21">
        <f t="shared" si="162"/>
        <v>0</v>
      </c>
      <c r="AM242" s="21">
        <f t="shared" si="163"/>
        <v>4200</v>
      </c>
      <c r="AN242" s="21">
        <f t="shared" si="164"/>
        <v>0</v>
      </c>
      <c r="AO242" s="21">
        <f t="shared" si="165"/>
        <v>0</v>
      </c>
      <c r="AP242" s="21">
        <f t="shared" si="166"/>
        <v>0</v>
      </c>
      <c r="AQ242" s="21">
        <f t="shared" si="167"/>
        <v>0</v>
      </c>
    </row>
    <row r="243" spans="1:43" s="3" customFormat="1" x14ac:dyDescent="0.25">
      <c r="A243" s="2" t="s">
        <v>734</v>
      </c>
      <c r="B243" t="s">
        <v>735</v>
      </c>
      <c r="C243"/>
      <c r="D243" s="24">
        <f>+PU!E4148</f>
        <v>4.4999999999999998E-2</v>
      </c>
      <c r="E243" s="19">
        <f t="shared" si="184"/>
        <v>836.62</v>
      </c>
      <c r="F243" s="25">
        <f>+D243*PU!F4148</f>
        <v>243.81</v>
      </c>
      <c r="G243" s="19">
        <f t="shared" si="182"/>
        <v>6.75</v>
      </c>
      <c r="H243" s="19">
        <f t="shared" si="182"/>
        <v>13.5</v>
      </c>
      <c r="I243" s="19">
        <f t="shared" si="182"/>
        <v>11.25</v>
      </c>
      <c r="J243" s="19">
        <f t="shared" si="182"/>
        <v>4.1399999999999997</v>
      </c>
      <c r="K243" s="19">
        <f t="shared" si="182"/>
        <v>39.284999999999997</v>
      </c>
      <c r="L243" s="19">
        <f t="shared" si="183"/>
        <v>168.88499999999999</v>
      </c>
      <c r="O243" s="4">
        <f>+PU!G4149</f>
        <v>69.48</v>
      </c>
      <c r="Q243" s="4">
        <f>+PU!G4150</f>
        <v>504</v>
      </c>
      <c r="S243" s="4">
        <f>+PU!G4151</f>
        <v>6.7</v>
      </c>
      <c r="T243" s="4">
        <f>+PU!G4157</f>
        <v>12.63</v>
      </c>
      <c r="X243" s="6"/>
      <c r="Y243" s="3">
        <v>-1256</v>
      </c>
      <c r="Z243" s="60">
        <f t="shared" si="150"/>
        <v>-1050794.72</v>
      </c>
      <c r="AA243" s="21">
        <f t="shared" si="151"/>
        <v>-8478</v>
      </c>
      <c r="AB243" s="21">
        <f t="shared" si="152"/>
        <v>-16956</v>
      </c>
      <c r="AC243" s="21">
        <f t="shared" si="153"/>
        <v>-14130</v>
      </c>
      <c r="AD243" s="21">
        <f t="shared" si="154"/>
        <v>-5199.8399999999992</v>
      </c>
      <c r="AE243" s="21">
        <f t="shared" si="155"/>
        <v>-49341.96</v>
      </c>
      <c r="AF243" s="21">
        <f t="shared" si="156"/>
        <v>-212119.56</v>
      </c>
      <c r="AG243" s="21">
        <f t="shared" si="157"/>
        <v>0</v>
      </c>
      <c r="AH243" s="21">
        <f t="shared" si="158"/>
        <v>0</v>
      </c>
      <c r="AI243" s="21">
        <f t="shared" si="159"/>
        <v>-87266.880000000005</v>
      </c>
      <c r="AJ243" s="21">
        <f t="shared" si="160"/>
        <v>0</v>
      </c>
      <c r="AK243" s="21">
        <f t="shared" si="161"/>
        <v>-633024</v>
      </c>
      <c r="AL243" s="21">
        <f t="shared" si="162"/>
        <v>0</v>
      </c>
      <c r="AM243" s="21">
        <f t="shared" si="163"/>
        <v>-8415.2000000000007</v>
      </c>
      <c r="AN243" s="21">
        <f t="shared" si="164"/>
        <v>-15863.28</v>
      </c>
      <c r="AO243" s="21">
        <f t="shared" si="165"/>
        <v>0</v>
      </c>
      <c r="AP243" s="21">
        <f t="shared" si="166"/>
        <v>0</v>
      </c>
      <c r="AQ243" s="21">
        <f t="shared" si="167"/>
        <v>0</v>
      </c>
    </row>
    <row r="244" spans="1:43" s="3" customFormat="1" x14ac:dyDescent="0.25">
      <c r="A244" s="2" t="s">
        <v>736</v>
      </c>
      <c r="B244" t="s">
        <v>737</v>
      </c>
      <c r="C244"/>
      <c r="D244" s="24">
        <f>+PU!E4169</f>
        <v>2.5</v>
      </c>
      <c r="E244" s="19">
        <f t="shared" si="184"/>
        <v>21524.37</v>
      </c>
      <c r="F244" s="25">
        <f>+D244*PU!F4169</f>
        <v>13545</v>
      </c>
      <c r="G244" s="19">
        <f t="shared" si="182"/>
        <v>375</v>
      </c>
      <c r="H244" s="19">
        <f t="shared" si="182"/>
        <v>750</v>
      </c>
      <c r="I244" s="19">
        <f t="shared" si="182"/>
        <v>625</v>
      </c>
      <c r="J244" s="19">
        <f t="shared" si="182"/>
        <v>230</v>
      </c>
      <c r="K244" s="19">
        <f t="shared" si="182"/>
        <v>2182.5</v>
      </c>
      <c r="L244" s="19">
        <f t="shared" si="183"/>
        <v>9382.5</v>
      </c>
      <c r="O244" s="4">
        <f>+PU!G4170+PU!G4171</f>
        <v>7141.23</v>
      </c>
      <c r="S244" s="4">
        <f>+PU!G4172+PU!G4173+PU!G4174</f>
        <v>500</v>
      </c>
      <c r="T244" s="4">
        <f>+PU!G4175</f>
        <v>338.14</v>
      </c>
      <c r="X244" s="6"/>
      <c r="Y244" s="3">
        <v>-102</v>
      </c>
      <c r="Z244" s="60">
        <f t="shared" si="150"/>
        <v>-2195485.7399999998</v>
      </c>
      <c r="AA244" s="21">
        <f t="shared" si="151"/>
        <v>-38250</v>
      </c>
      <c r="AB244" s="21">
        <f t="shared" si="152"/>
        <v>-76500</v>
      </c>
      <c r="AC244" s="21">
        <f t="shared" si="153"/>
        <v>-63750</v>
      </c>
      <c r="AD244" s="21">
        <f t="shared" si="154"/>
        <v>-23460</v>
      </c>
      <c r="AE244" s="21">
        <f t="shared" si="155"/>
        <v>-222615</v>
      </c>
      <c r="AF244" s="21">
        <f t="shared" si="156"/>
        <v>-957015</v>
      </c>
      <c r="AG244" s="21">
        <f t="shared" si="157"/>
        <v>0</v>
      </c>
      <c r="AH244" s="21">
        <f t="shared" si="158"/>
        <v>0</v>
      </c>
      <c r="AI244" s="21">
        <f t="shared" si="159"/>
        <v>-728405.46</v>
      </c>
      <c r="AJ244" s="21">
        <f t="shared" si="160"/>
        <v>0</v>
      </c>
      <c r="AK244" s="21">
        <f t="shared" si="161"/>
        <v>0</v>
      </c>
      <c r="AL244" s="21">
        <f t="shared" si="162"/>
        <v>0</v>
      </c>
      <c r="AM244" s="21">
        <f t="shared" si="163"/>
        <v>-51000</v>
      </c>
      <c r="AN244" s="21">
        <f t="shared" si="164"/>
        <v>-34490.28</v>
      </c>
      <c r="AO244" s="21">
        <f t="shared" si="165"/>
        <v>0</v>
      </c>
      <c r="AP244" s="21">
        <f t="shared" si="166"/>
        <v>0</v>
      </c>
      <c r="AQ244" s="21">
        <f t="shared" si="167"/>
        <v>0</v>
      </c>
    </row>
    <row r="245" spans="1:43" s="3" customFormat="1" x14ac:dyDescent="0.25">
      <c r="A245" s="2" t="s">
        <v>738</v>
      </c>
      <c r="B245" t="s">
        <v>592</v>
      </c>
      <c r="C245"/>
      <c r="D245" s="24">
        <f>+PU!E4192</f>
        <v>2.4</v>
      </c>
      <c r="E245" s="19">
        <f t="shared" si="184"/>
        <v>81479.02</v>
      </c>
      <c r="F245" s="25">
        <f>+D245*PU!F4192</f>
        <v>13003.199999999999</v>
      </c>
      <c r="G245" s="19">
        <f t="shared" si="182"/>
        <v>360</v>
      </c>
      <c r="H245" s="19">
        <f t="shared" si="182"/>
        <v>720</v>
      </c>
      <c r="I245" s="19">
        <f t="shared" si="182"/>
        <v>600</v>
      </c>
      <c r="J245" s="19">
        <f t="shared" si="182"/>
        <v>220.79999999999998</v>
      </c>
      <c r="K245" s="19">
        <f t="shared" si="182"/>
        <v>2095.1999999999998</v>
      </c>
      <c r="L245" s="19">
        <f t="shared" si="183"/>
        <v>9007.1999999999989</v>
      </c>
      <c r="O245" s="4">
        <f>+PU!G4193</f>
        <v>3705.58</v>
      </c>
      <c r="Q245" s="4">
        <f>+PU!G4196+PU!G4197</f>
        <v>61950</v>
      </c>
      <c r="S245" s="4">
        <f>+PU!G4198</f>
        <v>359.8</v>
      </c>
      <c r="U245" s="4">
        <f>+PU!G4199</f>
        <v>1900</v>
      </c>
      <c r="W245" s="4">
        <f>+PU!G4195+1</f>
        <v>560.44000000000005</v>
      </c>
      <c r="X245" s="6"/>
      <c r="Y245" s="3">
        <v>-25.999856000000001</v>
      </c>
      <c r="Z245" s="60">
        <f t="shared" si="150"/>
        <v>-2118442.7870211196</v>
      </c>
      <c r="AA245" s="21">
        <f t="shared" si="151"/>
        <v>-9359.9481599999999</v>
      </c>
      <c r="AB245" s="21">
        <f t="shared" si="152"/>
        <v>-18719.89632</v>
      </c>
      <c r="AC245" s="21">
        <f t="shared" si="153"/>
        <v>-15599.9136</v>
      </c>
      <c r="AD245" s="21">
        <f t="shared" si="154"/>
        <v>-5740.7682047999997</v>
      </c>
      <c r="AE245" s="21">
        <f t="shared" si="155"/>
        <v>-54474.898291199999</v>
      </c>
      <c r="AF245" s="21">
        <f t="shared" si="156"/>
        <v>-234185.90296319997</v>
      </c>
      <c r="AG245" s="21">
        <f t="shared" si="157"/>
        <v>0</v>
      </c>
      <c r="AH245" s="21">
        <f t="shared" si="158"/>
        <v>0</v>
      </c>
      <c r="AI245" s="21">
        <f t="shared" si="159"/>
        <v>-96344.54639648</v>
      </c>
      <c r="AJ245" s="21">
        <f t="shared" si="160"/>
        <v>0</v>
      </c>
      <c r="AK245" s="21">
        <f t="shared" si="161"/>
        <v>-1610691.0792</v>
      </c>
      <c r="AL245" s="21">
        <f t="shared" si="162"/>
        <v>0</v>
      </c>
      <c r="AM245" s="21">
        <f t="shared" si="163"/>
        <v>-9354.7481888000002</v>
      </c>
      <c r="AN245" s="21">
        <f t="shared" si="164"/>
        <v>0</v>
      </c>
      <c r="AO245" s="21">
        <f t="shared" si="165"/>
        <v>-49399.7264</v>
      </c>
      <c r="AP245" s="21">
        <f t="shared" si="166"/>
        <v>0</v>
      </c>
      <c r="AQ245" s="21">
        <f t="shared" si="167"/>
        <v>-14571.359296640003</v>
      </c>
    </row>
    <row r="246" spans="1:43" s="3" customFormat="1" x14ac:dyDescent="0.25">
      <c r="A246" s="2" t="s">
        <v>739</v>
      </c>
      <c r="B246" t="s">
        <v>740</v>
      </c>
      <c r="C246"/>
      <c r="D246" s="24">
        <f>+PU!E4215</f>
        <v>4.4999999999999998E-2</v>
      </c>
      <c r="E246" s="19">
        <f t="shared" si="184"/>
        <v>836.62</v>
      </c>
      <c r="F246" s="25">
        <f>+D246*PU!F4215</f>
        <v>243.81</v>
      </c>
      <c r="G246" s="19">
        <f t="shared" si="182"/>
        <v>6.75</v>
      </c>
      <c r="H246" s="19">
        <f t="shared" si="182"/>
        <v>13.5</v>
      </c>
      <c r="I246" s="19">
        <f t="shared" si="182"/>
        <v>11.25</v>
      </c>
      <c r="J246" s="19">
        <f t="shared" si="182"/>
        <v>4.1399999999999997</v>
      </c>
      <c r="K246" s="19">
        <f t="shared" si="182"/>
        <v>39.284999999999997</v>
      </c>
      <c r="L246" s="19">
        <f t="shared" si="183"/>
        <v>168.88499999999999</v>
      </c>
      <c r="O246" s="4">
        <f>+PU!G4216</f>
        <v>69.48</v>
      </c>
      <c r="Q246" s="4">
        <f>+PU!G4217</f>
        <v>504</v>
      </c>
      <c r="S246" s="4">
        <f>+PU!G4218</f>
        <v>6.7</v>
      </c>
      <c r="T246" s="4">
        <f>+PU!F4219</f>
        <v>12.63</v>
      </c>
      <c r="X246" s="6"/>
      <c r="Y246" s="3">
        <v>-2790</v>
      </c>
      <c r="Z246" s="60">
        <f t="shared" si="150"/>
        <v>-2334169.7999999998</v>
      </c>
      <c r="AA246" s="21">
        <f t="shared" si="151"/>
        <v>-18832.5</v>
      </c>
      <c r="AB246" s="21">
        <f t="shared" si="152"/>
        <v>-37665</v>
      </c>
      <c r="AC246" s="21">
        <f t="shared" si="153"/>
        <v>-31387.5</v>
      </c>
      <c r="AD246" s="21">
        <f t="shared" si="154"/>
        <v>-11550.599999999999</v>
      </c>
      <c r="AE246" s="21">
        <f t="shared" si="155"/>
        <v>-109605.15</v>
      </c>
      <c r="AF246" s="21">
        <f t="shared" si="156"/>
        <v>-471189.14999999997</v>
      </c>
      <c r="AG246" s="21">
        <f t="shared" si="157"/>
        <v>0</v>
      </c>
      <c r="AH246" s="21">
        <f t="shared" si="158"/>
        <v>0</v>
      </c>
      <c r="AI246" s="21">
        <f t="shared" si="159"/>
        <v>-193849.2</v>
      </c>
      <c r="AJ246" s="21">
        <f t="shared" si="160"/>
        <v>0</v>
      </c>
      <c r="AK246" s="21">
        <f t="shared" si="161"/>
        <v>-1406160</v>
      </c>
      <c r="AL246" s="21">
        <f t="shared" si="162"/>
        <v>0</v>
      </c>
      <c r="AM246" s="21">
        <f t="shared" si="163"/>
        <v>-18693</v>
      </c>
      <c r="AN246" s="21">
        <f t="shared" si="164"/>
        <v>-35237.700000000004</v>
      </c>
      <c r="AO246" s="21">
        <f t="shared" si="165"/>
        <v>0</v>
      </c>
      <c r="AP246" s="21">
        <f t="shared" si="166"/>
        <v>0</v>
      </c>
      <c r="AQ246" s="21">
        <f t="shared" si="167"/>
        <v>0</v>
      </c>
    </row>
    <row r="247" spans="1:43" s="3" customFormat="1" x14ac:dyDescent="0.25">
      <c r="A247" s="2" t="s">
        <v>741</v>
      </c>
      <c r="B247" t="s">
        <v>742</v>
      </c>
      <c r="C247"/>
      <c r="D247" s="24">
        <f>+PU!E4236</f>
        <v>2.5</v>
      </c>
      <c r="E247" s="19">
        <f t="shared" si="184"/>
        <v>21524.37</v>
      </c>
      <c r="F247" s="25">
        <f>+D247*PU!F4236</f>
        <v>13545</v>
      </c>
      <c r="G247" s="19">
        <f t="shared" si="182"/>
        <v>375</v>
      </c>
      <c r="H247" s="19">
        <f t="shared" si="182"/>
        <v>750</v>
      </c>
      <c r="I247" s="19">
        <f t="shared" si="182"/>
        <v>625</v>
      </c>
      <c r="J247" s="19">
        <f t="shared" si="182"/>
        <v>230</v>
      </c>
      <c r="K247" s="19">
        <f t="shared" si="182"/>
        <v>2182.5</v>
      </c>
      <c r="L247" s="19">
        <f t="shared" si="183"/>
        <v>9382.5</v>
      </c>
      <c r="O247" s="4">
        <f>+PU!G4237+PU!G4238</f>
        <v>7141.23</v>
      </c>
      <c r="S247" s="4">
        <f>+PU!G4239+PU!G4240+PU!G4241</f>
        <v>500</v>
      </c>
      <c r="T247" s="4">
        <f>+PU!G4242</f>
        <v>338.14</v>
      </c>
      <c r="X247" s="6"/>
      <c r="Y247" s="3">
        <v>-92</v>
      </c>
      <c r="Z247" s="60">
        <f t="shared" si="150"/>
        <v>-1980242.0399999998</v>
      </c>
      <c r="AA247" s="21">
        <f t="shared" si="151"/>
        <v>-34500</v>
      </c>
      <c r="AB247" s="21">
        <f t="shared" si="152"/>
        <v>-69000</v>
      </c>
      <c r="AC247" s="21">
        <f t="shared" si="153"/>
        <v>-57500</v>
      </c>
      <c r="AD247" s="21">
        <f t="shared" si="154"/>
        <v>-21160</v>
      </c>
      <c r="AE247" s="21">
        <f t="shared" si="155"/>
        <v>-200790</v>
      </c>
      <c r="AF247" s="21">
        <f t="shared" si="156"/>
        <v>-863190</v>
      </c>
      <c r="AG247" s="21">
        <f t="shared" si="157"/>
        <v>0</v>
      </c>
      <c r="AH247" s="21">
        <f t="shared" si="158"/>
        <v>0</v>
      </c>
      <c r="AI247" s="21">
        <f t="shared" si="159"/>
        <v>-656993.15999999992</v>
      </c>
      <c r="AJ247" s="21">
        <f t="shared" si="160"/>
        <v>0</v>
      </c>
      <c r="AK247" s="21">
        <f t="shared" si="161"/>
        <v>0</v>
      </c>
      <c r="AL247" s="21">
        <f t="shared" si="162"/>
        <v>0</v>
      </c>
      <c r="AM247" s="21">
        <f t="shared" si="163"/>
        <v>-46000</v>
      </c>
      <c r="AN247" s="21">
        <f t="shared" si="164"/>
        <v>-31108.879999999997</v>
      </c>
      <c r="AO247" s="21">
        <f t="shared" si="165"/>
        <v>0</v>
      </c>
      <c r="AP247" s="21">
        <f t="shared" si="166"/>
        <v>0</v>
      </c>
      <c r="AQ247" s="21">
        <f t="shared" si="167"/>
        <v>0</v>
      </c>
    </row>
    <row r="248" spans="1:43" s="3" customFormat="1" x14ac:dyDescent="0.25">
      <c r="A248" s="2" t="s">
        <v>743</v>
      </c>
      <c r="B248" t="s">
        <v>744</v>
      </c>
      <c r="C248"/>
      <c r="D248" s="24">
        <f>+PU!E4259</f>
        <v>2.4</v>
      </c>
      <c r="E248" s="19">
        <f t="shared" si="184"/>
        <v>81479.02</v>
      </c>
      <c r="F248" s="25">
        <f>+D248*PU!F4259</f>
        <v>13003.199999999999</v>
      </c>
      <c r="G248" s="19">
        <f t="shared" si="182"/>
        <v>360</v>
      </c>
      <c r="H248" s="19">
        <f t="shared" si="182"/>
        <v>720</v>
      </c>
      <c r="I248" s="19">
        <f t="shared" si="182"/>
        <v>600</v>
      </c>
      <c r="J248" s="19">
        <f t="shared" si="182"/>
        <v>220.79999999999998</v>
      </c>
      <c r="K248" s="19">
        <f t="shared" si="182"/>
        <v>2095.1999999999998</v>
      </c>
      <c r="L248" s="19">
        <f t="shared" si="183"/>
        <v>9007.1999999999989</v>
      </c>
      <c r="O248" s="4">
        <f>+PU!G4260</f>
        <v>3705.58</v>
      </c>
      <c r="Q248" s="4">
        <f>+PU!G4263+PU!G4264</f>
        <v>61950</v>
      </c>
      <c r="S248" s="4">
        <f>+PU!G4265</f>
        <v>359.8</v>
      </c>
      <c r="U248" s="4">
        <f>+PU!G4266</f>
        <v>1900</v>
      </c>
      <c r="W248" s="4">
        <f>+PU!G4262+1</f>
        <v>560.44000000000005</v>
      </c>
      <c r="X248" s="6"/>
      <c r="Y248" s="3">
        <v>-6.9999599999999997</v>
      </c>
      <c r="Z248" s="60">
        <f t="shared" si="150"/>
        <v>-570349.88083920011</v>
      </c>
      <c r="AA248" s="21">
        <f t="shared" si="151"/>
        <v>-2519.9856</v>
      </c>
      <c r="AB248" s="21">
        <f t="shared" si="152"/>
        <v>-5039.9712</v>
      </c>
      <c r="AC248" s="21">
        <f t="shared" si="153"/>
        <v>-4199.9759999999997</v>
      </c>
      <c r="AD248" s="21">
        <f t="shared" si="154"/>
        <v>-1545.5911679999999</v>
      </c>
      <c r="AE248" s="21">
        <f t="shared" si="155"/>
        <v>-14666.316191999998</v>
      </c>
      <c r="AF248" s="21">
        <f t="shared" si="156"/>
        <v>-63050.039711999991</v>
      </c>
      <c r="AG248" s="21">
        <f t="shared" si="157"/>
        <v>0</v>
      </c>
      <c r="AH248" s="21">
        <f t="shared" si="158"/>
        <v>0</v>
      </c>
      <c r="AI248" s="21">
        <f t="shared" si="159"/>
        <v>-25938.9117768</v>
      </c>
      <c r="AJ248" s="21">
        <f t="shared" si="160"/>
        <v>0</v>
      </c>
      <c r="AK248" s="21">
        <f t="shared" si="161"/>
        <v>-433647.522</v>
      </c>
      <c r="AL248" s="21">
        <f t="shared" si="162"/>
        <v>0</v>
      </c>
      <c r="AM248" s="21">
        <f t="shared" si="163"/>
        <v>-2518.5856079999999</v>
      </c>
      <c r="AN248" s="21">
        <f t="shared" si="164"/>
        <v>0</v>
      </c>
      <c r="AO248" s="21">
        <f t="shared" si="165"/>
        <v>-13299.923999999999</v>
      </c>
      <c r="AP248" s="21">
        <f t="shared" si="166"/>
        <v>0</v>
      </c>
      <c r="AQ248" s="21">
        <f t="shared" si="167"/>
        <v>-3923.0575824000002</v>
      </c>
    </row>
    <row r="249" spans="1:43" s="3" customFormat="1" x14ac:dyDescent="0.25">
      <c r="A249" s="2" t="s">
        <v>745</v>
      </c>
      <c r="B249" t="s">
        <v>600</v>
      </c>
      <c r="C249"/>
      <c r="D249" s="24">
        <f>+PU!E4280</f>
        <v>1.05</v>
      </c>
      <c r="E249" s="19">
        <f t="shared" si="184"/>
        <v>155400</v>
      </c>
      <c r="F249" s="25">
        <v>0</v>
      </c>
      <c r="G249" s="19">
        <f t="shared" si="182"/>
        <v>157.5</v>
      </c>
      <c r="H249" s="19">
        <f t="shared" si="182"/>
        <v>315</v>
      </c>
      <c r="I249" s="19">
        <f t="shared" si="182"/>
        <v>262.5</v>
      </c>
      <c r="J249" s="19">
        <f t="shared" si="182"/>
        <v>96.600000000000009</v>
      </c>
      <c r="K249" s="19">
        <f t="shared" si="182"/>
        <v>916.65000000000009</v>
      </c>
      <c r="L249" s="19">
        <f t="shared" si="183"/>
        <v>-1748.25</v>
      </c>
      <c r="V249" s="4">
        <f>+PU!G4280</f>
        <v>155400</v>
      </c>
      <c r="X249" s="6"/>
      <c r="Y249" s="3">
        <v>132</v>
      </c>
      <c r="Z249" s="60">
        <f t="shared" si="150"/>
        <v>20512800</v>
      </c>
      <c r="AA249" s="21">
        <f t="shared" si="151"/>
        <v>20790</v>
      </c>
      <c r="AB249" s="21">
        <f t="shared" si="152"/>
        <v>41580</v>
      </c>
      <c r="AC249" s="21">
        <f t="shared" si="153"/>
        <v>34650</v>
      </c>
      <c r="AD249" s="21">
        <f t="shared" si="154"/>
        <v>12751.2</v>
      </c>
      <c r="AE249" s="21">
        <f t="shared" si="155"/>
        <v>120997.80000000002</v>
      </c>
      <c r="AF249" s="21">
        <f t="shared" si="156"/>
        <v>-230769</v>
      </c>
      <c r="AG249" s="21">
        <f t="shared" si="157"/>
        <v>0</v>
      </c>
      <c r="AH249" s="21">
        <f t="shared" si="158"/>
        <v>0</v>
      </c>
      <c r="AI249" s="21">
        <f t="shared" si="159"/>
        <v>0</v>
      </c>
      <c r="AJ249" s="21">
        <f t="shared" si="160"/>
        <v>0</v>
      </c>
      <c r="AK249" s="21">
        <f t="shared" si="161"/>
        <v>0</v>
      </c>
      <c r="AL249" s="21">
        <f t="shared" si="162"/>
        <v>0</v>
      </c>
      <c r="AM249" s="21">
        <f t="shared" si="163"/>
        <v>0</v>
      </c>
      <c r="AN249" s="21">
        <f t="shared" si="164"/>
        <v>0</v>
      </c>
      <c r="AO249" s="21">
        <f t="shared" si="165"/>
        <v>0</v>
      </c>
      <c r="AP249" s="21">
        <f t="shared" si="166"/>
        <v>20512800</v>
      </c>
      <c r="AQ249" s="21">
        <f t="shared" si="167"/>
        <v>0</v>
      </c>
    </row>
    <row r="250" spans="1:43" s="39" customFormat="1" x14ac:dyDescent="0.25">
      <c r="A250" s="43" t="s">
        <v>746</v>
      </c>
      <c r="B250" s="35" t="s">
        <v>604</v>
      </c>
      <c r="C250" s="35"/>
      <c r="D250" s="24">
        <f>+PU!E4294</f>
        <v>7.4999999999999997E-2</v>
      </c>
      <c r="E250" s="37">
        <f t="shared" si="184"/>
        <v>2233.971</v>
      </c>
      <c r="F250" s="25">
        <f>SUM(F251:F252)</f>
        <v>489.56099999999998</v>
      </c>
      <c r="G250" s="37">
        <f>SUM(G251:G252)</f>
        <v>11.55</v>
      </c>
      <c r="H250" s="37">
        <f t="shared" ref="H250:L250" si="185">SUM(H251:H252)</f>
        <v>23.1</v>
      </c>
      <c r="I250" s="37">
        <f t="shared" si="185"/>
        <v>19.25</v>
      </c>
      <c r="J250" s="37">
        <f t="shared" si="185"/>
        <v>7.0839999999999996</v>
      </c>
      <c r="K250" s="37">
        <f t="shared" si="185"/>
        <v>67.220999999999989</v>
      </c>
      <c r="L250" s="37">
        <f t="shared" si="185"/>
        <v>7.5060000000000002</v>
      </c>
      <c r="M250" s="37">
        <f>SUM(M251:M252)</f>
        <v>353.84999999999997</v>
      </c>
      <c r="O250" s="40">
        <f>+PU!G4295+PU!G4299-2</f>
        <v>116.89</v>
      </c>
      <c r="Q250" s="40">
        <f>+PU!G4301</f>
        <v>9.4499999999999993</v>
      </c>
      <c r="R250" s="40">
        <f>+PU!G4302+PU!G4304-1</f>
        <v>1583.5</v>
      </c>
      <c r="T250" s="40">
        <f>+PU!F4305</f>
        <v>34.57</v>
      </c>
      <c r="X250" s="6"/>
      <c r="Y250" s="39">
        <v>-4342.2089999999998</v>
      </c>
      <c r="Z250" s="60">
        <f t="shared" si="150"/>
        <v>-9700368.9819389991</v>
      </c>
      <c r="AA250" s="21">
        <f t="shared" si="151"/>
        <v>-50152.51395</v>
      </c>
      <c r="AB250" s="21">
        <f t="shared" si="152"/>
        <v>-100305.0279</v>
      </c>
      <c r="AC250" s="21">
        <f t="shared" si="153"/>
        <v>-83587.523249999998</v>
      </c>
      <c r="AD250" s="21">
        <f t="shared" si="154"/>
        <v>-30760.208555999998</v>
      </c>
      <c r="AE250" s="21">
        <f t="shared" si="155"/>
        <v>-291887.63118899992</v>
      </c>
      <c r="AF250" s="21">
        <f t="shared" si="156"/>
        <v>-32592.620754</v>
      </c>
      <c r="AG250" s="21">
        <f t="shared" si="157"/>
        <v>-1536490.6546499997</v>
      </c>
      <c r="AH250" s="21">
        <f t="shared" si="158"/>
        <v>0</v>
      </c>
      <c r="AI250" s="21">
        <f t="shared" si="159"/>
        <v>-507560.81000999996</v>
      </c>
      <c r="AJ250" s="21">
        <f t="shared" si="160"/>
        <v>0</v>
      </c>
      <c r="AK250" s="21">
        <f t="shared" si="161"/>
        <v>-41033.875049999995</v>
      </c>
      <c r="AL250" s="21">
        <f t="shared" si="162"/>
        <v>-6875887.9514999995</v>
      </c>
      <c r="AM250" s="21">
        <f t="shared" si="163"/>
        <v>0</v>
      </c>
      <c r="AN250" s="21">
        <f t="shared" si="164"/>
        <v>-150110.16513000001</v>
      </c>
      <c r="AO250" s="21">
        <f t="shared" si="165"/>
        <v>0</v>
      </c>
      <c r="AP250" s="21">
        <f t="shared" si="166"/>
        <v>0</v>
      </c>
      <c r="AQ250" s="21">
        <f t="shared" si="167"/>
        <v>0</v>
      </c>
    </row>
    <row r="251" spans="1:43" s="39" customFormat="1" x14ac:dyDescent="0.25">
      <c r="A251" s="43" t="s">
        <v>746</v>
      </c>
      <c r="B251" s="35" t="s">
        <v>604</v>
      </c>
      <c r="C251" s="35"/>
      <c r="D251" s="24">
        <f>+PU!E4294</f>
        <v>7.4999999999999997E-2</v>
      </c>
      <c r="E251" s="37">
        <f t="shared" ref="E251:E252" si="186">SUM(G251:AA251)</f>
        <v>478.72499999999997</v>
      </c>
      <c r="F251" s="25">
        <f>+D251*PU!F4294</f>
        <v>478.72499999999997</v>
      </c>
      <c r="G251" s="37">
        <f t="shared" ref="G251:K252" si="187">$D251*G$3</f>
        <v>11.25</v>
      </c>
      <c r="H251" s="37">
        <f t="shared" si="187"/>
        <v>22.5</v>
      </c>
      <c r="I251" s="37">
        <f t="shared" si="187"/>
        <v>18.75</v>
      </c>
      <c r="J251" s="37">
        <f t="shared" si="187"/>
        <v>6.8999999999999995</v>
      </c>
      <c r="K251" s="37">
        <f t="shared" si="187"/>
        <v>65.474999999999994</v>
      </c>
      <c r="M251" s="37">
        <f>F251-(SUM(G251:K251))</f>
        <v>353.84999999999997</v>
      </c>
      <c r="X251" s="6"/>
      <c r="Z251" s="21">
        <f t="shared" si="150"/>
        <v>0</v>
      </c>
      <c r="AA251" s="21">
        <f t="shared" si="151"/>
        <v>0</v>
      </c>
      <c r="AB251" s="21">
        <f t="shared" si="152"/>
        <v>0</v>
      </c>
      <c r="AC251" s="21">
        <f t="shared" si="153"/>
        <v>0</v>
      </c>
      <c r="AD251" s="21">
        <f t="shared" si="154"/>
        <v>0</v>
      </c>
      <c r="AE251" s="21">
        <f t="shared" si="155"/>
        <v>0</v>
      </c>
      <c r="AF251" s="21">
        <f t="shared" si="156"/>
        <v>0</v>
      </c>
      <c r="AG251" s="21">
        <f t="shared" si="157"/>
        <v>0</v>
      </c>
      <c r="AH251" s="21">
        <f t="shared" si="158"/>
        <v>0</v>
      </c>
      <c r="AI251" s="21">
        <f t="shared" si="159"/>
        <v>0</v>
      </c>
      <c r="AJ251" s="21">
        <f t="shared" si="160"/>
        <v>0</v>
      </c>
      <c r="AK251" s="21">
        <f t="shared" si="161"/>
        <v>0</v>
      </c>
      <c r="AL251" s="21">
        <f t="shared" si="162"/>
        <v>0</v>
      </c>
      <c r="AM251" s="21">
        <f t="shared" si="163"/>
        <v>0</v>
      </c>
      <c r="AN251" s="21">
        <f t="shared" si="164"/>
        <v>0</v>
      </c>
      <c r="AO251" s="21">
        <f t="shared" si="165"/>
        <v>0</v>
      </c>
      <c r="AP251" s="21">
        <f t="shared" si="166"/>
        <v>0</v>
      </c>
      <c r="AQ251" s="21">
        <f t="shared" si="167"/>
        <v>0</v>
      </c>
    </row>
    <row r="252" spans="1:43" s="39" customFormat="1" x14ac:dyDescent="0.25">
      <c r="A252" s="43" t="s">
        <v>746</v>
      </c>
      <c r="B252" s="35" t="s">
        <v>604</v>
      </c>
      <c r="C252" s="35"/>
      <c r="D252" s="24">
        <f>+PU!E4298</f>
        <v>2E-3</v>
      </c>
      <c r="E252" s="37">
        <f t="shared" si="186"/>
        <v>10.836</v>
      </c>
      <c r="F252" s="25">
        <f>+D252*PU!F4298</f>
        <v>10.836</v>
      </c>
      <c r="G252" s="37">
        <f t="shared" si="187"/>
        <v>0.3</v>
      </c>
      <c r="H252" s="37">
        <f t="shared" si="187"/>
        <v>0.6</v>
      </c>
      <c r="I252" s="37">
        <f t="shared" si="187"/>
        <v>0.5</v>
      </c>
      <c r="J252" s="37">
        <f t="shared" si="187"/>
        <v>0.184</v>
      </c>
      <c r="K252" s="37">
        <f t="shared" si="187"/>
        <v>1.746</v>
      </c>
      <c r="L252" s="37">
        <f t="shared" ref="L252" si="188">F252-(SUM(G252:K252))</f>
        <v>7.5060000000000002</v>
      </c>
      <c r="X252" s="6"/>
      <c r="Z252" s="21">
        <f t="shared" si="150"/>
        <v>0</v>
      </c>
      <c r="AA252" s="21">
        <f t="shared" si="151"/>
        <v>0</v>
      </c>
      <c r="AB252" s="21">
        <f t="shared" si="152"/>
        <v>0</v>
      </c>
      <c r="AC252" s="21">
        <f t="shared" si="153"/>
        <v>0</v>
      </c>
      <c r="AD252" s="21">
        <f t="shared" si="154"/>
        <v>0</v>
      </c>
      <c r="AE252" s="21">
        <f t="shared" si="155"/>
        <v>0</v>
      </c>
      <c r="AF252" s="21">
        <f t="shared" si="156"/>
        <v>0</v>
      </c>
      <c r="AG252" s="21">
        <f t="shared" si="157"/>
        <v>0</v>
      </c>
      <c r="AH252" s="21">
        <f t="shared" si="158"/>
        <v>0</v>
      </c>
      <c r="AI252" s="21">
        <f t="shared" si="159"/>
        <v>0</v>
      </c>
      <c r="AJ252" s="21">
        <f t="shared" si="160"/>
        <v>0</v>
      </c>
      <c r="AK252" s="21">
        <f t="shared" si="161"/>
        <v>0</v>
      </c>
      <c r="AL252" s="21">
        <f t="shared" si="162"/>
        <v>0</v>
      </c>
      <c r="AM252" s="21">
        <f t="shared" si="163"/>
        <v>0</v>
      </c>
      <c r="AN252" s="21">
        <f t="shared" si="164"/>
        <v>0</v>
      </c>
      <c r="AO252" s="21">
        <f t="shared" si="165"/>
        <v>0</v>
      </c>
      <c r="AP252" s="21">
        <f t="shared" si="166"/>
        <v>0</v>
      </c>
      <c r="AQ252" s="21">
        <f t="shared" si="167"/>
        <v>0</v>
      </c>
    </row>
    <row r="253" spans="1:43" s="39" customFormat="1" x14ac:dyDescent="0.25">
      <c r="A253" s="43" t="s">
        <v>747</v>
      </c>
      <c r="B253" s="35" t="s">
        <v>606</v>
      </c>
      <c r="C253" s="35"/>
      <c r="D253" s="24">
        <f>+PU!E4322</f>
        <v>7.4999999999999997E-2</v>
      </c>
      <c r="E253" s="37">
        <f t="shared" ref="E253:E266" si="189">SUM(G253:W253)</f>
        <v>2233.971</v>
      </c>
      <c r="F253" s="25">
        <f>SUM(F254:F255)</f>
        <v>489.56099999999998</v>
      </c>
      <c r="G253" s="37">
        <f>SUM(G254:G255)</f>
        <v>11.55</v>
      </c>
      <c r="H253" s="37">
        <f t="shared" ref="H253:L253" si="190">SUM(H254:H255)</f>
        <v>23.1</v>
      </c>
      <c r="I253" s="37">
        <f t="shared" si="190"/>
        <v>19.25</v>
      </c>
      <c r="J253" s="37">
        <f t="shared" si="190"/>
        <v>7.0839999999999996</v>
      </c>
      <c r="K253" s="37">
        <f t="shared" si="190"/>
        <v>67.220999999999989</v>
      </c>
      <c r="L253" s="37">
        <f t="shared" si="190"/>
        <v>7.5060000000000002</v>
      </c>
      <c r="M253" s="37">
        <f>SUM(M254:M255)</f>
        <v>353.84999999999997</v>
      </c>
      <c r="O253" s="40">
        <f>+PU!G4323+PU!G4327-2</f>
        <v>116.89</v>
      </c>
      <c r="Q253" s="40">
        <f>+PU!G4329</f>
        <v>9.4499999999999993</v>
      </c>
      <c r="R253" s="40">
        <f>+PU!G4332+PU!G4330-1</f>
        <v>1583.5</v>
      </c>
      <c r="T253" s="40">
        <f>+PU!F4333</f>
        <v>34.57</v>
      </c>
      <c r="X253" s="6"/>
      <c r="Y253" s="39">
        <v>-780.05520000000001</v>
      </c>
      <c r="Z253" s="60">
        <f t="shared" si="150"/>
        <v>-1742620.6951992</v>
      </c>
      <c r="AA253" s="21">
        <f t="shared" si="151"/>
        <v>-9009.637560000001</v>
      </c>
      <c r="AB253" s="21">
        <f t="shared" si="152"/>
        <v>-18019.275120000002</v>
      </c>
      <c r="AC253" s="21">
        <f t="shared" si="153"/>
        <v>-15016.062600000001</v>
      </c>
      <c r="AD253" s="21">
        <f t="shared" si="154"/>
        <v>-5525.9110368000001</v>
      </c>
      <c r="AE253" s="21">
        <f t="shared" si="155"/>
        <v>-52436.09059919999</v>
      </c>
      <c r="AF253" s="21">
        <f t="shared" si="156"/>
        <v>-5855.0943311999999</v>
      </c>
      <c r="AG253" s="21">
        <f t="shared" si="157"/>
        <v>-276022.53251999995</v>
      </c>
      <c r="AH253" s="21">
        <f t="shared" si="158"/>
        <v>0</v>
      </c>
      <c r="AI253" s="21">
        <f t="shared" si="159"/>
        <v>-91180.652327999996</v>
      </c>
      <c r="AJ253" s="21">
        <f t="shared" si="160"/>
        <v>0</v>
      </c>
      <c r="AK253" s="21">
        <f t="shared" si="161"/>
        <v>-7371.5216399999999</v>
      </c>
      <c r="AL253" s="21">
        <f t="shared" si="162"/>
        <v>-1235217.4092000001</v>
      </c>
      <c r="AM253" s="21">
        <f t="shared" si="163"/>
        <v>0</v>
      </c>
      <c r="AN253" s="21">
        <f t="shared" si="164"/>
        <v>-26966.508264</v>
      </c>
      <c r="AO253" s="21">
        <f t="shared" si="165"/>
        <v>0</v>
      </c>
      <c r="AP253" s="21">
        <f t="shared" si="166"/>
        <v>0</v>
      </c>
      <c r="AQ253" s="21">
        <f t="shared" si="167"/>
        <v>0</v>
      </c>
    </row>
    <row r="254" spans="1:43" s="39" customFormat="1" x14ac:dyDescent="0.25">
      <c r="A254" s="43" t="s">
        <v>747</v>
      </c>
      <c r="B254" s="35" t="s">
        <v>606</v>
      </c>
      <c r="C254" s="35"/>
      <c r="D254" s="24">
        <f>+PU!E4322</f>
        <v>7.4999999999999997E-2</v>
      </c>
      <c r="E254" s="37">
        <f t="shared" si="189"/>
        <v>478.72499999999997</v>
      </c>
      <c r="F254" s="25">
        <f>+D254*PU!F4322</f>
        <v>478.72499999999997</v>
      </c>
      <c r="G254" s="37">
        <f t="shared" ref="G254:K255" si="191">$D254*G$3</f>
        <v>11.25</v>
      </c>
      <c r="H254" s="37">
        <f t="shared" si="191"/>
        <v>22.5</v>
      </c>
      <c r="I254" s="37">
        <f t="shared" si="191"/>
        <v>18.75</v>
      </c>
      <c r="J254" s="37">
        <f t="shared" si="191"/>
        <v>6.8999999999999995</v>
      </c>
      <c r="K254" s="37">
        <f t="shared" si="191"/>
        <v>65.474999999999994</v>
      </c>
      <c r="M254" s="37">
        <f>F254-(SUM(G254:K254))</f>
        <v>353.84999999999997</v>
      </c>
      <c r="X254" s="6"/>
      <c r="Z254" s="21">
        <f t="shared" si="150"/>
        <v>0</v>
      </c>
      <c r="AA254" s="21">
        <f t="shared" si="151"/>
        <v>0</v>
      </c>
      <c r="AB254" s="21">
        <f t="shared" si="152"/>
        <v>0</v>
      </c>
      <c r="AC254" s="21">
        <f t="shared" si="153"/>
        <v>0</v>
      </c>
      <c r="AD254" s="21">
        <f t="shared" si="154"/>
        <v>0</v>
      </c>
      <c r="AE254" s="21">
        <f t="shared" si="155"/>
        <v>0</v>
      </c>
      <c r="AF254" s="21">
        <f t="shared" si="156"/>
        <v>0</v>
      </c>
      <c r="AG254" s="21">
        <f t="shared" si="157"/>
        <v>0</v>
      </c>
      <c r="AH254" s="21">
        <f t="shared" si="158"/>
        <v>0</v>
      </c>
      <c r="AI254" s="21">
        <f t="shared" si="159"/>
        <v>0</v>
      </c>
      <c r="AJ254" s="21">
        <f t="shared" si="160"/>
        <v>0</v>
      </c>
      <c r="AK254" s="21">
        <f t="shared" si="161"/>
        <v>0</v>
      </c>
      <c r="AL254" s="21">
        <f t="shared" si="162"/>
        <v>0</v>
      </c>
      <c r="AM254" s="21">
        <f t="shared" si="163"/>
        <v>0</v>
      </c>
      <c r="AN254" s="21">
        <f t="shared" si="164"/>
        <v>0</v>
      </c>
      <c r="AO254" s="21">
        <f t="shared" si="165"/>
        <v>0</v>
      </c>
      <c r="AP254" s="21">
        <f t="shared" si="166"/>
        <v>0</v>
      </c>
      <c r="AQ254" s="21">
        <f t="shared" si="167"/>
        <v>0</v>
      </c>
    </row>
    <row r="255" spans="1:43" s="39" customFormat="1" x14ac:dyDescent="0.25">
      <c r="A255" s="43" t="s">
        <v>747</v>
      </c>
      <c r="B255" s="35" t="s">
        <v>606</v>
      </c>
      <c r="C255" s="35"/>
      <c r="D255" s="24">
        <f>+PU!E4326</f>
        <v>2E-3</v>
      </c>
      <c r="E255" s="37">
        <f t="shared" si="189"/>
        <v>10.836</v>
      </c>
      <c r="F255" s="25">
        <f>+D255*PU!F4326</f>
        <v>10.836</v>
      </c>
      <c r="G255" s="37">
        <f t="shared" si="191"/>
        <v>0.3</v>
      </c>
      <c r="H255" s="37">
        <f t="shared" si="191"/>
        <v>0.6</v>
      </c>
      <c r="I255" s="37">
        <f t="shared" si="191"/>
        <v>0.5</v>
      </c>
      <c r="J255" s="37">
        <f t="shared" si="191"/>
        <v>0.184</v>
      </c>
      <c r="K255" s="37">
        <f t="shared" si="191"/>
        <v>1.746</v>
      </c>
      <c r="L255" s="37">
        <f t="shared" ref="L255" si="192">F255-(SUM(G255:K255))</f>
        <v>7.5060000000000002</v>
      </c>
      <c r="X255" s="6"/>
      <c r="Z255" s="21">
        <f t="shared" si="150"/>
        <v>0</v>
      </c>
      <c r="AA255" s="21">
        <f t="shared" si="151"/>
        <v>0</v>
      </c>
      <c r="AB255" s="21">
        <f t="shared" si="152"/>
        <v>0</v>
      </c>
      <c r="AC255" s="21">
        <f t="shared" si="153"/>
        <v>0</v>
      </c>
      <c r="AD255" s="21">
        <f t="shared" si="154"/>
        <v>0</v>
      </c>
      <c r="AE255" s="21">
        <f t="shared" si="155"/>
        <v>0</v>
      </c>
      <c r="AF255" s="21">
        <f t="shared" si="156"/>
        <v>0</v>
      </c>
      <c r="AG255" s="21">
        <f t="shared" si="157"/>
        <v>0</v>
      </c>
      <c r="AH255" s="21">
        <f t="shared" si="158"/>
        <v>0</v>
      </c>
      <c r="AI255" s="21">
        <f t="shared" si="159"/>
        <v>0</v>
      </c>
      <c r="AJ255" s="21">
        <f t="shared" si="160"/>
        <v>0</v>
      </c>
      <c r="AK255" s="21">
        <f t="shared" si="161"/>
        <v>0</v>
      </c>
      <c r="AL255" s="21">
        <f t="shared" si="162"/>
        <v>0</v>
      </c>
      <c r="AM255" s="21">
        <f t="shared" si="163"/>
        <v>0</v>
      </c>
      <c r="AN255" s="21">
        <f t="shared" si="164"/>
        <v>0</v>
      </c>
      <c r="AO255" s="21">
        <f t="shared" si="165"/>
        <v>0</v>
      </c>
      <c r="AP255" s="21">
        <f t="shared" si="166"/>
        <v>0</v>
      </c>
      <c r="AQ255" s="21">
        <f t="shared" si="167"/>
        <v>0</v>
      </c>
    </row>
    <row r="256" spans="1:43" s="3" customFormat="1" x14ac:dyDescent="0.25">
      <c r="A256" s="2" t="s">
        <v>748</v>
      </c>
      <c r="B256" t="s">
        <v>608</v>
      </c>
      <c r="C256"/>
      <c r="D256" s="24">
        <f>+PU!E4350</f>
        <v>1.2</v>
      </c>
      <c r="E256" s="19">
        <f t="shared" si="189"/>
        <v>28052.36</v>
      </c>
      <c r="F256" s="25">
        <f>+D256*PU!F4350</f>
        <v>6501.5999999999995</v>
      </c>
      <c r="G256" s="19">
        <f t="shared" ref="G256:K265" si="193">$D256*G$3</f>
        <v>180</v>
      </c>
      <c r="H256" s="19">
        <f t="shared" si="193"/>
        <v>360</v>
      </c>
      <c r="I256" s="19">
        <f t="shared" si="193"/>
        <v>300</v>
      </c>
      <c r="J256" s="19">
        <f t="shared" si="193"/>
        <v>110.39999999999999</v>
      </c>
      <c r="K256" s="19">
        <f t="shared" si="193"/>
        <v>1047.5999999999999</v>
      </c>
      <c r="L256" s="19">
        <f t="shared" si="183"/>
        <v>4503.5999999999995</v>
      </c>
      <c r="O256" s="4">
        <f>+PU!G4351</f>
        <v>1852.79</v>
      </c>
      <c r="Q256" s="4">
        <f>+PU!G4352</f>
        <v>18400</v>
      </c>
      <c r="S256" s="4">
        <f>+PU!G4353</f>
        <v>950</v>
      </c>
      <c r="T256" s="4">
        <f>+PU!G4354</f>
        <v>347.97</v>
      </c>
      <c r="X256" s="6"/>
      <c r="Z256" s="21">
        <f t="shared" si="150"/>
        <v>0</v>
      </c>
      <c r="AA256" s="21">
        <f t="shared" si="151"/>
        <v>0</v>
      </c>
      <c r="AB256" s="21">
        <f t="shared" si="152"/>
        <v>0</v>
      </c>
      <c r="AC256" s="21">
        <f t="shared" si="153"/>
        <v>0</v>
      </c>
      <c r="AD256" s="21">
        <f t="shared" si="154"/>
        <v>0</v>
      </c>
      <c r="AE256" s="21">
        <f t="shared" si="155"/>
        <v>0</v>
      </c>
      <c r="AF256" s="21">
        <f t="shared" si="156"/>
        <v>0</v>
      </c>
      <c r="AG256" s="21">
        <f t="shared" si="157"/>
        <v>0</v>
      </c>
      <c r="AH256" s="21">
        <f t="shared" si="158"/>
        <v>0</v>
      </c>
      <c r="AI256" s="21">
        <f t="shared" si="159"/>
        <v>0</v>
      </c>
      <c r="AJ256" s="21">
        <f t="shared" si="160"/>
        <v>0</v>
      </c>
      <c r="AK256" s="21">
        <f t="shared" si="161"/>
        <v>0</v>
      </c>
      <c r="AL256" s="21">
        <f t="shared" si="162"/>
        <v>0</v>
      </c>
      <c r="AM256" s="21">
        <f t="shared" si="163"/>
        <v>0</v>
      </c>
      <c r="AN256" s="21">
        <f t="shared" si="164"/>
        <v>0</v>
      </c>
      <c r="AO256" s="21">
        <f t="shared" si="165"/>
        <v>0</v>
      </c>
      <c r="AP256" s="21">
        <f t="shared" si="166"/>
        <v>0</v>
      </c>
      <c r="AQ256" s="21">
        <f t="shared" si="167"/>
        <v>0</v>
      </c>
    </row>
    <row r="257" spans="1:43" s="3" customFormat="1" x14ac:dyDescent="0.25">
      <c r="A257" s="2" t="s">
        <v>749</v>
      </c>
      <c r="B257" t="s">
        <v>750</v>
      </c>
      <c r="C257"/>
      <c r="D257" s="24">
        <f>+PU!E4371</f>
        <v>1.2</v>
      </c>
      <c r="E257" s="19">
        <f t="shared" si="189"/>
        <v>28052.36</v>
      </c>
      <c r="F257" s="25">
        <f>+D257*PU!F4371</f>
        <v>6501.5999999999995</v>
      </c>
      <c r="G257" s="19">
        <f t="shared" si="193"/>
        <v>180</v>
      </c>
      <c r="H257" s="19">
        <f t="shared" si="193"/>
        <v>360</v>
      </c>
      <c r="I257" s="19">
        <f t="shared" si="193"/>
        <v>300</v>
      </c>
      <c r="J257" s="19">
        <f t="shared" si="193"/>
        <v>110.39999999999999</v>
      </c>
      <c r="K257" s="19">
        <f t="shared" si="193"/>
        <v>1047.5999999999999</v>
      </c>
      <c r="L257" s="19">
        <f t="shared" si="183"/>
        <v>4503.5999999999995</v>
      </c>
      <c r="O257" s="4">
        <f>+PU!G4372</f>
        <v>1852.79</v>
      </c>
      <c r="Q257" s="4">
        <f>+PU!G4373</f>
        <v>18400</v>
      </c>
      <c r="S257" s="4">
        <f>+PU!G4374</f>
        <v>950</v>
      </c>
      <c r="T257" s="4">
        <f>+PU!G4375</f>
        <v>347.97</v>
      </c>
      <c r="X257" s="6"/>
      <c r="Z257" s="21">
        <f t="shared" si="150"/>
        <v>0</v>
      </c>
      <c r="AA257" s="21">
        <f t="shared" si="151"/>
        <v>0</v>
      </c>
      <c r="AB257" s="21">
        <f t="shared" si="152"/>
        <v>0</v>
      </c>
      <c r="AC257" s="21">
        <f t="shared" si="153"/>
        <v>0</v>
      </c>
      <c r="AD257" s="21">
        <f t="shared" si="154"/>
        <v>0</v>
      </c>
      <c r="AE257" s="21">
        <f t="shared" si="155"/>
        <v>0</v>
      </c>
      <c r="AF257" s="21">
        <f t="shared" si="156"/>
        <v>0</v>
      </c>
      <c r="AG257" s="21">
        <f t="shared" si="157"/>
        <v>0</v>
      </c>
      <c r="AH257" s="21">
        <f t="shared" si="158"/>
        <v>0</v>
      </c>
      <c r="AI257" s="21">
        <f t="shared" si="159"/>
        <v>0</v>
      </c>
      <c r="AJ257" s="21">
        <f t="shared" si="160"/>
        <v>0</v>
      </c>
      <c r="AK257" s="21">
        <f t="shared" si="161"/>
        <v>0</v>
      </c>
      <c r="AL257" s="21">
        <f t="shared" si="162"/>
        <v>0</v>
      </c>
      <c r="AM257" s="21">
        <f t="shared" si="163"/>
        <v>0</v>
      </c>
      <c r="AN257" s="21">
        <f t="shared" si="164"/>
        <v>0</v>
      </c>
      <c r="AO257" s="21">
        <f t="shared" si="165"/>
        <v>0</v>
      </c>
      <c r="AP257" s="21">
        <f t="shared" si="166"/>
        <v>0</v>
      </c>
      <c r="AQ257" s="21">
        <f t="shared" si="167"/>
        <v>0</v>
      </c>
    </row>
    <row r="258" spans="1:43" s="3" customFormat="1" x14ac:dyDescent="0.25">
      <c r="A258" s="2" t="s">
        <v>751</v>
      </c>
      <c r="B258" t="s">
        <v>625</v>
      </c>
      <c r="C258"/>
      <c r="D258" s="24">
        <v>0</v>
      </c>
      <c r="E258" s="19">
        <f t="shared" si="189"/>
        <v>495629.4</v>
      </c>
      <c r="F258" s="25">
        <v>0</v>
      </c>
      <c r="G258" s="19">
        <f t="shared" si="193"/>
        <v>0</v>
      </c>
      <c r="H258" s="19">
        <f t="shared" si="193"/>
        <v>0</v>
      </c>
      <c r="I258" s="19">
        <f t="shared" si="193"/>
        <v>0</v>
      </c>
      <c r="J258" s="19">
        <f t="shared" si="193"/>
        <v>0</v>
      </c>
      <c r="K258" s="19">
        <f t="shared" si="193"/>
        <v>0</v>
      </c>
      <c r="L258" s="19">
        <f t="shared" si="183"/>
        <v>0</v>
      </c>
      <c r="V258" s="4">
        <f>+PU!G4390</f>
        <v>495629.4</v>
      </c>
      <c r="X258" s="6"/>
      <c r="Z258" s="21">
        <f t="shared" si="150"/>
        <v>0</v>
      </c>
      <c r="AA258" s="21">
        <f t="shared" si="151"/>
        <v>0</v>
      </c>
      <c r="AB258" s="21">
        <f t="shared" si="152"/>
        <v>0</v>
      </c>
      <c r="AC258" s="21">
        <f t="shared" si="153"/>
        <v>0</v>
      </c>
      <c r="AD258" s="21">
        <f t="shared" si="154"/>
        <v>0</v>
      </c>
      <c r="AE258" s="21">
        <f t="shared" si="155"/>
        <v>0</v>
      </c>
      <c r="AF258" s="21">
        <f t="shared" si="156"/>
        <v>0</v>
      </c>
      <c r="AG258" s="21">
        <f t="shared" si="157"/>
        <v>0</v>
      </c>
      <c r="AH258" s="21">
        <f t="shared" si="158"/>
        <v>0</v>
      </c>
      <c r="AI258" s="21">
        <f t="shared" si="159"/>
        <v>0</v>
      </c>
      <c r="AJ258" s="21">
        <f t="shared" si="160"/>
        <v>0</v>
      </c>
      <c r="AK258" s="21">
        <f t="shared" si="161"/>
        <v>0</v>
      </c>
      <c r="AL258" s="21">
        <f t="shared" si="162"/>
        <v>0</v>
      </c>
      <c r="AM258" s="21">
        <f t="shared" si="163"/>
        <v>0</v>
      </c>
      <c r="AN258" s="21">
        <f t="shared" si="164"/>
        <v>0</v>
      </c>
      <c r="AO258" s="21">
        <f t="shared" si="165"/>
        <v>0</v>
      </c>
      <c r="AP258" s="21">
        <f t="shared" si="166"/>
        <v>0</v>
      </c>
      <c r="AQ258" s="21">
        <f t="shared" si="167"/>
        <v>0</v>
      </c>
    </row>
    <row r="259" spans="1:43" s="3" customFormat="1" x14ac:dyDescent="0.25">
      <c r="A259" s="2" t="s">
        <v>752</v>
      </c>
      <c r="B259" t="s">
        <v>753</v>
      </c>
      <c r="C259"/>
      <c r="D259" s="24">
        <f>+PU!E4404</f>
        <v>30</v>
      </c>
      <c r="E259" s="19">
        <f t="shared" si="189"/>
        <v>407609.7</v>
      </c>
      <c r="F259" s="25">
        <f>+D259*PU!F4404</f>
        <v>162540</v>
      </c>
      <c r="G259" s="19">
        <f t="shared" si="193"/>
        <v>4500</v>
      </c>
      <c r="H259" s="19">
        <f t="shared" si="193"/>
        <v>9000</v>
      </c>
      <c r="I259" s="19">
        <f t="shared" si="193"/>
        <v>7500</v>
      </c>
      <c r="J259" s="19">
        <f t="shared" si="193"/>
        <v>2760</v>
      </c>
      <c r="K259" s="19">
        <f t="shared" si="193"/>
        <v>26190</v>
      </c>
      <c r="L259" s="19">
        <f t="shared" si="183"/>
        <v>112590</v>
      </c>
      <c r="O259" s="4">
        <f>+PU!G4405</f>
        <v>46319.7</v>
      </c>
      <c r="S259" s="4">
        <f>+PU!G4406</f>
        <v>150000</v>
      </c>
      <c r="T259" s="4">
        <f>+PU!G4407</f>
        <v>48750</v>
      </c>
      <c r="X259" s="6"/>
      <c r="Z259" s="21">
        <f t="shared" si="150"/>
        <v>0</v>
      </c>
      <c r="AA259" s="21">
        <f t="shared" si="151"/>
        <v>0</v>
      </c>
      <c r="AB259" s="21">
        <f t="shared" si="152"/>
        <v>0</v>
      </c>
      <c r="AC259" s="21">
        <f t="shared" si="153"/>
        <v>0</v>
      </c>
      <c r="AD259" s="21">
        <f t="shared" si="154"/>
        <v>0</v>
      </c>
      <c r="AE259" s="21">
        <f t="shared" si="155"/>
        <v>0</v>
      </c>
      <c r="AF259" s="21">
        <f t="shared" si="156"/>
        <v>0</v>
      </c>
      <c r="AG259" s="21">
        <f t="shared" si="157"/>
        <v>0</v>
      </c>
      <c r="AH259" s="21">
        <f t="shared" si="158"/>
        <v>0</v>
      </c>
      <c r="AI259" s="21">
        <f t="shared" si="159"/>
        <v>0</v>
      </c>
      <c r="AJ259" s="21">
        <f t="shared" si="160"/>
        <v>0</v>
      </c>
      <c r="AK259" s="21">
        <f t="shared" si="161"/>
        <v>0</v>
      </c>
      <c r="AL259" s="21">
        <f t="shared" si="162"/>
        <v>0</v>
      </c>
      <c r="AM259" s="21">
        <f t="shared" si="163"/>
        <v>0</v>
      </c>
      <c r="AN259" s="21">
        <f t="shared" si="164"/>
        <v>0</v>
      </c>
      <c r="AO259" s="21">
        <f t="shared" si="165"/>
        <v>0</v>
      </c>
      <c r="AP259" s="21">
        <f t="shared" si="166"/>
        <v>0</v>
      </c>
      <c r="AQ259" s="21">
        <f t="shared" si="167"/>
        <v>0</v>
      </c>
    </row>
    <row r="260" spans="1:43" s="3" customFormat="1" x14ac:dyDescent="0.25">
      <c r="A260" s="2" t="s">
        <v>754</v>
      </c>
      <c r="B260" t="s">
        <v>579</v>
      </c>
      <c r="C260"/>
      <c r="D260" s="24">
        <v>0</v>
      </c>
      <c r="E260" s="19">
        <f t="shared" si="189"/>
        <v>0</v>
      </c>
      <c r="F260" s="25">
        <v>0</v>
      </c>
      <c r="G260" s="19">
        <f t="shared" si="193"/>
        <v>0</v>
      </c>
      <c r="H260" s="19">
        <f t="shared" si="193"/>
        <v>0</v>
      </c>
      <c r="I260" s="19">
        <f t="shared" si="193"/>
        <v>0</v>
      </c>
      <c r="J260" s="19">
        <f t="shared" si="193"/>
        <v>0</v>
      </c>
      <c r="K260" s="19">
        <f t="shared" si="193"/>
        <v>0</v>
      </c>
      <c r="L260" s="19">
        <f t="shared" si="183"/>
        <v>0</v>
      </c>
      <c r="X260" s="6"/>
      <c r="Z260" s="21">
        <f t="shared" si="150"/>
        <v>0</v>
      </c>
      <c r="AA260" s="21">
        <f t="shared" si="151"/>
        <v>0</v>
      </c>
      <c r="AB260" s="21">
        <f t="shared" si="152"/>
        <v>0</v>
      </c>
      <c r="AC260" s="21">
        <f t="shared" si="153"/>
        <v>0</v>
      </c>
      <c r="AD260" s="21">
        <f t="shared" si="154"/>
        <v>0</v>
      </c>
      <c r="AE260" s="21">
        <f t="shared" si="155"/>
        <v>0</v>
      </c>
      <c r="AF260" s="21">
        <f t="shared" si="156"/>
        <v>0</v>
      </c>
      <c r="AG260" s="21">
        <f t="shared" si="157"/>
        <v>0</v>
      </c>
      <c r="AH260" s="21">
        <f t="shared" si="158"/>
        <v>0</v>
      </c>
      <c r="AI260" s="21">
        <f t="shared" si="159"/>
        <v>0</v>
      </c>
      <c r="AJ260" s="21">
        <f t="shared" si="160"/>
        <v>0</v>
      </c>
      <c r="AK260" s="21">
        <f t="shared" si="161"/>
        <v>0</v>
      </c>
      <c r="AL260" s="21">
        <f t="shared" si="162"/>
        <v>0</v>
      </c>
      <c r="AM260" s="21">
        <f t="shared" si="163"/>
        <v>0</v>
      </c>
      <c r="AN260" s="21">
        <f t="shared" si="164"/>
        <v>0</v>
      </c>
      <c r="AO260" s="21">
        <f t="shared" si="165"/>
        <v>0</v>
      </c>
      <c r="AP260" s="21">
        <f t="shared" si="166"/>
        <v>0</v>
      </c>
      <c r="AQ260" s="21">
        <f t="shared" si="167"/>
        <v>0</v>
      </c>
    </row>
    <row r="261" spans="1:43" s="3" customFormat="1" x14ac:dyDescent="0.25">
      <c r="A261" s="2" t="s">
        <v>755</v>
      </c>
      <c r="B261" t="s">
        <v>634</v>
      </c>
      <c r="C261"/>
      <c r="D261" s="24">
        <f>+PU!E4434</f>
        <v>1.44</v>
      </c>
      <c r="E261" s="19">
        <f t="shared" si="189"/>
        <v>20387.75</v>
      </c>
      <c r="F261" s="25">
        <f>+D261*PU!F4434</f>
        <v>7500.96</v>
      </c>
      <c r="G261" s="19">
        <f t="shared" si="193"/>
        <v>216</v>
      </c>
      <c r="H261" s="19">
        <f t="shared" si="193"/>
        <v>432</v>
      </c>
      <c r="I261" s="19">
        <f t="shared" si="193"/>
        <v>360</v>
      </c>
      <c r="J261" s="19">
        <f t="shared" si="193"/>
        <v>132.47999999999999</v>
      </c>
      <c r="K261" s="19">
        <f t="shared" si="193"/>
        <v>1257.1199999999999</v>
      </c>
      <c r="L261" s="19">
        <f t="shared" si="183"/>
        <v>5103.3600000000006</v>
      </c>
      <c r="O261" s="4">
        <f>+PU!G4435+PU!G4436</f>
        <v>1634.1999999999998</v>
      </c>
      <c r="P261" s="4">
        <f>+PU!G4438</f>
        <v>2160</v>
      </c>
      <c r="Q261" s="4">
        <f>+PU!G4439</f>
        <v>5942.59</v>
      </c>
      <c r="U261" s="4">
        <f>+PU!G4440</f>
        <v>1800</v>
      </c>
      <c r="W261" s="4">
        <f>+PU!G4437</f>
        <v>1350</v>
      </c>
      <c r="X261" s="6"/>
      <c r="Y261" s="3">
        <v>-32</v>
      </c>
      <c r="Z261" s="60">
        <f t="shared" ref="Z261:Z328" si="194">SUM(AA261:AQ261)</f>
        <v>-652408</v>
      </c>
      <c r="AA261" s="21">
        <f t="shared" ref="AA261:AA328" si="195">+$Y261*G261</f>
        <v>-6912</v>
      </c>
      <c r="AB261" s="21">
        <f t="shared" ref="AB261:AB328" si="196">+$Y261*H261</f>
        <v>-13824</v>
      </c>
      <c r="AC261" s="21">
        <f t="shared" ref="AC261:AC328" si="197">+$Y261*I261</f>
        <v>-11520</v>
      </c>
      <c r="AD261" s="21">
        <f t="shared" ref="AD261:AD328" si="198">+$Y261*J261</f>
        <v>-4239.3599999999997</v>
      </c>
      <c r="AE261" s="21">
        <f t="shared" ref="AE261:AE328" si="199">+$Y261*K261</f>
        <v>-40227.839999999997</v>
      </c>
      <c r="AF261" s="21">
        <f t="shared" ref="AF261:AF328" si="200">+$Y261*L261</f>
        <v>-163307.52000000002</v>
      </c>
      <c r="AG261" s="21">
        <f t="shared" ref="AG261:AG328" si="201">+$Y261*M261</f>
        <v>0</v>
      </c>
      <c r="AH261" s="21">
        <f t="shared" ref="AH261:AH328" si="202">+$Y261*N261</f>
        <v>0</v>
      </c>
      <c r="AI261" s="21">
        <f t="shared" ref="AI261:AI328" si="203">+$Y261*O261</f>
        <v>-52294.399999999994</v>
      </c>
      <c r="AJ261" s="21">
        <f t="shared" ref="AJ261:AJ328" si="204">+$Y261*P261</f>
        <v>-69120</v>
      </c>
      <c r="AK261" s="21">
        <f t="shared" ref="AK261:AK328" si="205">+$Y261*Q261</f>
        <v>-190162.88</v>
      </c>
      <c r="AL261" s="21">
        <f t="shared" ref="AL261:AL328" si="206">+$Y261*R261</f>
        <v>0</v>
      </c>
      <c r="AM261" s="21">
        <f t="shared" ref="AM261:AM328" si="207">+$Y261*S261</f>
        <v>0</v>
      </c>
      <c r="AN261" s="21">
        <f t="shared" ref="AN261:AN328" si="208">+$Y261*T261</f>
        <v>0</v>
      </c>
      <c r="AO261" s="21">
        <f t="shared" ref="AO261:AO328" si="209">+$Y261*U261</f>
        <v>-57600</v>
      </c>
      <c r="AP261" s="21">
        <f t="shared" ref="AP261:AP328" si="210">+$Y261*V261</f>
        <v>0</v>
      </c>
      <c r="AQ261" s="21">
        <f t="shared" ref="AQ261:AQ328" si="211">+$Y261*W261</f>
        <v>-43200</v>
      </c>
    </row>
    <row r="262" spans="1:43" s="3" customFormat="1" x14ac:dyDescent="0.25">
      <c r="A262" s="2" t="s">
        <v>756</v>
      </c>
      <c r="B262" t="s">
        <v>449</v>
      </c>
      <c r="C262"/>
      <c r="D262" s="24">
        <f>+PU!E4457</f>
        <v>2.4</v>
      </c>
      <c r="E262" s="19">
        <f t="shared" si="189"/>
        <v>81479.02</v>
      </c>
      <c r="F262" s="25">
        <f>+D262*PU!F4457</f>
        <v>13003.199999999999</v>
      </c>
      <c r="G262" s="19">
        <f t="shared" si="193"/>
        <v>360</v>
      </c>
      <c r="H262" s="19">
        <f t="shared" si="193"/>
        <v>720</v>
      </c>
      <c r="I262" s="19">
        <f t="shared" si="193"/>
        <v>600</v>
      </c>
      <c r="J262" s="19">
        <f t="shared" si="193"/>
        <v>220.79999999999998</v>
      </c>
      <c r="K262" s="19">
        <f t="shared" si="193"/>
        <v>2095.1999999999998</v>
      </c>
      <c r="L262" s="19">
        <f t="shared" si="183"/>
        <v>9007.1999999999989</v>
      </c>
      <c r="O262" s="4">
        <f>+PU!G4458</f>
        <v>3705.58</v>
      </c>
      <c r="Q262" s="4">
        <f>+PU!G4461+PU!G4462</f>
        <v>61950</v>
      </c>
      <c r="S262" s="4">
        <f>+PU!G4463</f>
        <v>359.8</v>
      </c>
      <c r="U262" s="4">
        <f>+PU!G4464</f>
        <v>1900</v>
      </c>
      <c r="W262" s="4">
        <f>+PU!G4460+1</f>
        <v>560.44000000000005</v>
      </c>
      <c r="X262" s="6"/>
      <c r="Y262" s="3">
        <v>-6.9999599999999997</v>
      </c>
      <c r="Z262" s="60">
        <f t="shared" si="194"/>
        <v>-570349.88083920011</v>
      </c>
      <c r="AA262" s="21">
        <f t="shared" si="195"/>
        <v>-2519.9856</v>
      </c>
      <c r="AB262" s="21">
        <f t="shared" si="196"/>
        <v>-5039.9712</v>
      </c>
      <c r="AC262" s="21">
        <f t="shared" si="197"/>
        <v>-4199.9759999999997</v>
      </c>
      <c r="AD262" s="21">
        <f t="shared" si="198"/>
        <v>-1545.5911679999999</v>
      </c>
      <c r="AE262" s="21">
        <f t="shared" si="199"/>
        <v>-14666.316191999998</v>
      </c>
      <c r="AF262" s="21">
        <f t="shared" si="200"/>
        <v>-63050.039711999991</v>
      </c>
      <c r="AG262" s="21">
        <f t="shared" si="201"/>
        <v>0</v>
      </c>
      <c r="AH262" s="21">
        <f t="shared" si="202"/>
        <v>0</v>
      </c>
      <c r="AI262" s="21">
        <f t="shared" si="203"/>
        <v>-25938.9117768</v>
      </c>
      <c r="AJ262" s="21">
        <f t="shared" si="204"/>
        <v>0</v>
      </c>
      <c r="AK262" s="21">
        <f t="shared" si="205"/>
        <v>-433647.522</v>
      </c>
      <c r="AL262" s="21">
        <f t="shared" si="206"/>
        <v>0</v>
      </c>
      <c r="AM262" s="21">
        <f t="shared" si="207"/>
        <v>-2518.5856079999999</v>
      </c>
      <c r="AN262" s="21">
        <f t="shared" si="208"/>
        <v>0</v>
      </c>
      <c r="AO262" s="21">
        <f t="shared" si="209"/>
        <v>-13299.923999999999</v>
      </c>
      <c r="AP262" s="21">
        <f t="shared" si="210"/>
        <v>0</v>
      </c>
      <c r="AQ262" s="21">
        <f t="shared" si="211"/>
        <v>-3923.0575824000002</v>
      </c>
    </row>
    <row r="263" spans="1:43" s="3" customFormat="1" x14ac:dyDescent="0.25">
      <c r="A263" s="2" t="s">
        <v>757</v>
      </c>
      <c r="B263" t="s">
        <v>637</v>
      </c>
      <c r="C263"/>
      <c r="D263" s="24">
        <f>+PU!E4480</f>
        <v>1</v>
      </c>
      <c r="E263" s="19">
        <f t="shared" si="189"/>
        <v>7696.99</v>
      </c>
      <c r="F263" s="25">
        <f>+D263*PU!F4480</f>
        <v>5418</v>
      </c>
      <c r="G263" s="19">
        <f t="shared" si="193"/>
        <v>150</v>
      </c>
      <c r="H263" s="19">
        <f t="shared" si="193"/>
        <v>300</v>
      </c>
      <c r="I263" s="19">
        <f t="shared" si="193"/>
        <v>250</v>
      </c>
      <c r="J263" s="19">
        <f t="shared" si="193"/>
        <v>92</v>
      </c>
      <c r="K263" s="19">
        <f t="shared" si="193"/>
        <v>873</v>
      </c>
      <c r="L263" s="19">
        <f t="shared" si="183"/>
        <v>3753</v>
      </c>
      <c r="O263" s="4">
        <f>+PU!G4481</f>
        <v>1543.99</v>
      </c>
      <c r="S263" s="4">
        <f>+PU!G4483</f>
        <v>475</v>
      </c>
      <c r="W263" s="4">
        <f>+PU!G4482</f>
        <v>260</v>
      </c>
      <c r="X263" s="6"/>
      <c r="Y263" s="3">
        <v>-63</v>
      </c>
      <c r="Z263" s="60">
        <f t="shared" si="194"/>
        <v>-484910.37</v>
      </c>
      <c r="AA263" s="21">
        <f t="shared" si="195"/>
        <v>-9450</v>
      </c>
      <c r="AB263" s="21">
        <f t="shared" si="196"/>
        <v>-18900</v>
      </c>
      <c r="AC263" s="21">
        <f t="shared" si="197"/>
        <v>-15750</v>
      </c>
      <c r="AD263" s="21">
        <f t="shared" si="198"/>
        <v>-5796</v>
      </c>
      <c r="AE263" s="21">
        <f t="shared" si="199"/>
        <v>-54999</v>
      </c>
      <c r="AF263" s="21">
        <f t="shared" si="200"/>
        <v>-236439</v>
      </c>
      <c r="AG263" s="21">
        <f t="shared" si="201"/>
        <v>0</v>
      </c>
      <c r="AH263" s="21">
        <f t="shared" si="202"/>
        <v>0</v>
      </c>
      <c r="AI263" s="21">
        <f t="shared" si="203"/>
        <v>-97271.37</v>
      </c>
      <c r="AJ263" s="21">
        <f t="shared" si="204"/>
        <v>0</v>
      </c>
      <c r="AK263" s="21">
        <f t="shared" si="205"/>
        <v>0</v>
      </c>
      <c r="AL263" s="21">
        <f t="shared" si="206"/>
        <v>0</v>
      </c>
      <c r="AM263" s="21">
        <f t="shared" si="207"/>
        <v>-29925</v>
      </c>
      <c r="AN263" s="21">
        <f t="shared" si="208"/>
        <v>0</v>
      </c>
      <c r="AO263" s="21">
        <f t="shared" si="209"/>
        <v>0</v>
      </c>
      <c r="AP263" s="21">
        <f t="shared" si="210"/>
        <v>0</v>
      </c>
      <c r="AQ263" s="21">
        <f t="shared" si="211"/>
        <v>-16380</v>
      </c>
    </row>
    <row r="264" spans="1:43" s="3" customFormat="1" x14ac:dyDescent="0.25">
      <c r="A264" s="2" t="s">
        <v>758</v>
      </c>
      <c r="B264" t="s">
        <v>417</v>
      </c>
      <c r="C264"/>
      <c r="D264" s="24">
        <f>+PU!E4499</f>
        <v>0.8</v>
      </c>
      <c r="E264" s="19">
        <f t="shared" si="189"/>
        <v>9569.59</v>
      </c>
      <c r="F264" s="25">
        <f>+D264*PU!F4499</f>
        <v>4334.4000000000005</v>
      </c>
      <c r="G264" s="19">
        <f t="shared" si="193"/>
        <v>120</v>
      </c>
      <c r="H264" s="19">
        <f t="shared" si="193"/>
        <v>240</v>
      </c>
      <c r="I264" s="19">
        <f t="shared" si="193"/>
        <v>200</v>
      </c>
      <c r="J264" s="19">
        <f t="shared" si="193"/>
        <v>73.600000000000009</v>
      </c>
      <c r="K264" s="19">
        <f t="shared" si="193"/>
        <v>698.40000000000009</v>
      </c>
      <c r="L264" s="19">
        <f t="shared" si="183"/>
        <v>3002.4000000000005</v>
      </c>
      <c r="O264" s="4">
        <f>+PU!G4500</f>
        <v>1235.19</v>
      </c>
      <c r="S264" s="4">
        <f>+PU!G4501+PU!G4503</f>
        <v>3793.5</v>
      </c>
      <c r="W264" s="4">
        <f>+PU!G4502</f>
        <v>206.5</v>
      </c>
      <c r="X264" s="6"/>
      <c r="Y264" s="3">
        <v>-73</v>
      </c>
      <c r="Z264" s="60">
        <f t="shared" si="194"/>
        <v>-698580.07000000007</v>
      </c>
      <c r="AA264" s="21">
        <f t="shared" si="195"/>
        <v>-8760</v>
      </c>
      <c r="AB264" s="21">
        <f t="shared" si="196"/>
        <v>-17520</v>
      </c>
      <c r="AC264" s="21">
        <f t="shared" si="197"/>
        <v>-14600</v>
      </c>
      <c r="AD264" s="21">
        <f t="shared" si="198"/>
        <v>-5372.8</v>
      </c>
      <c r="AE264" s="21">
        <f t="shared" si="199"/>
        <v>-50983.200000000004</v>
      </c>
      <c r="AF264" s="21">
        <f t="shared" si="200"/>
        <v>-219175.20000000004</v>
      </c>
      <c r="AG264" s="21">
        <f t="shared" si="201"/>
        <v>0</v>
      </c>
      <c r="AH264" s="21">
        <f t="shared" si="202"/>
        <v>0</v>
      </c>
      <c r="AI264" s="21">
        <f t="shared" si="203"/>
        <v>-90168.87000000001</v>
      </c>
      <c r="AJ264" s="21">
        <f t="shared" si="204"/>
        <v>0</v>
      </c>
      <c r="AK264" s="21">
        <f t="shared" si="205"/>
        <v>0</v>
      </c>
      <c r="AL264" s="21">
        <f t="shared" si="206"/>
        <v>0</v>
      </c>
      <c r="AM264" s="21">
        <f t="shared" si="207"/>
        <v>-276925.5</v>
      </c>
      <c r="AN264" s="21">
        <f t="shared" si="208"/>
        <v>0</v>
      </c>
      <c r="AO264" s="21">
        <f t="shared" si="209"/>
        <v>0</v>
      </c>
      <c r="AP264" s="21">
        <f t="shared" si="210"/>
        <v>0</v>
      </c>
      <c r="AQ264" s="21">
        <f t="shared" si="211"/>
        <v>-15074.5</v>
      </c>
    </row>
    <row r="265" spans="1:43" s="3" customFormat="1" x14ac:dyDescent="0.25">
      <c r="A265" s="2" t="s">
        <v>759</v>
      </c>
      <c r="B265" t="s">
        <v>651</v>
      </c>
      <c r="C265"/>
      <c r="D265" s="24">
        <f>+PU!E4519</f>
        <v>0.5</v>
      </c>
      <c r="E265" s="19">
        <f t="shared" si="189"/>
        <v>9231</v>
      </c>
      <c r="F265" s="25">
        <f>+D265*PU!F4519</f>
        <v>2709</v>
      </c>
      <c r="G265" s="19">
        <f t="shared" si="193"/>
        <v>75</v>
      </c>
      <c r="H265" s="19">
        <f t="shared" si="193"/>
        <v>150</v>
      </c>
      <c r="I265" s="19">
        <f t="shared" si="193"/>
        <v>125</v>
      </c>
      <c r="J265" s="19">
        <f t="shared" si="193"/>
        <v>46</v>
      </c>
      <c r="K265" s="19">
        <f t="shared" si="193"/>
        <v>436.5</v>
      </c>
      <c r="L265" s="19">
        <f t="shared" si="183"/>
        <v>1876.5</v>
      </c>
      <c r="O265" s="4">
        <f>+PU!G4520</f>
        <v>772</v>
      </c>
      <c r="Q265" s="4">
        <f>+PU!G4521</f>
        <v>3600</v>
      </c>
      <c r="S265" s="4">
        <f>+PU!G4522</f>
        <v>2150</v>
      </c>
      <c r="X265" s="6"/>
      <c r="Z265" s="21">
        <f t="shared" si="194"/>
        <v>0</v>
      </c>
      <c r="AA265" s="21">
        <f t="shared" si="195"/>
        <v>0</v>
      </c>
      <c r="AB265" s="21">
        <f t="shared" si="196"/>
        <v>0</v>
      </c>
      <c r="AC265" s="21">
        <f t="shared" si="197"/>
        <v>0</v>
      </c>
      <c r="AD265" s="21">
        <f t="shared" si="198"/>
        <v>0</v>
      </c>
      <c r="AE265" s="21">
        <f t="shared" si="199"/>
        <v>0</v>
      </c>
      <c r="AF265" s="21">
        <f t="shared" si="200"/>
        <v>0</v>
      </c>
      <c r="AG265" s="21">
        <f t="shared" si="201"/>
        <v>0</v>
      </c>
      <c r="AH265" s="21">
        <f t="shared" si="202"/>
        <v>0</v>
      </c>
      <c r="AI265" s="21">
        <f t="shared" si="203"/>
        <v>0</v>
      </c>
      <c r="AJ265" s="21">
        <f t="shared" si="204"/>
        <v>0</v>
      </c>
      <c r="AK265" s="21">
        <f t="shared" si="205"/>
        <v>0</v>
      </c>
      <c r="AL265" s="21">
        <f t="shared" si="206"/>
        <v>0</v>
      </c>
      <c r="AM265" s="21">
        <f t="shared" si="207"/>
        <v>0</v>
      </c>
      <c r="AN265" s="21">
        <f t="shared" si="208"/>
        <v>0</v>
      </c>
      <c r="AO265" s="21">
        <f t="shared" si="209"/>
        <v>0</v>
      </c>
      <c r="AP265" s="21">
        <f t="shared" si="210"/>
        <v>0</v>
      </c>
      <c r="AQ265" s="21">
        <f t="shared" si="211"/>
        <v>0</v>
      </c>
    </row>
    <row r="266" spans="1:43" s="3" customFormat="1" x14ac:dyDescent="0.25">
      <c r="A266" s="2" t="s">
        <v>760</v>
      </c>
      <c r="B266" t="s">
        <v>659</v>
      </c>
      <c r="C266"/>
      <c r="D266" s="24">
        <f>+PU!E4538</f>
        <v>0.2</v>
      </c>
      <c r="E266" s="19">
        <f t="shared" si="189"/>
        <v>3434.9</v>
      </c>
      <c r="F266" s="25">
        <f>+D266*PU!F4538</f>
        <v>1083.6000000000001</v>
      </c>
      <c r="G266" s="19">
        <f t="shared" ref="G266:K280" si="212">$D266*G$3</f>
        <v>30</v>
      </c>
      <c r="H266" s="19">
        <f t="shared" si="212"/>
        <v>60</v>
      </c>
      <c r="I266" s="19">
        <f t="shared" si="212"/>
        <v>50</v>
      </c>
      <c r="J266" s="19">
        <f t="shared" si="212"/>
        <v>18.400000000000002</v>
      </c>
      <c r="K266" s="19">
        <f t="shared" si="212"/>
        <v>174.60000000000002</v>
      </c>
      <c r="L266" s="19">
        <f t="shared" si="183"/>
        <v>750.60000000000014</v>
      </c>
      <c r="O266" s="4">
        <f>+PU!G4539</f>
        <v>308.8</v>
      </c>
      <c r="Q266" s="4">
        <f>+PU!G4540</f>
        <v>1942.5</v>
      </c>
      <c r="S266" s="4">
        <f>+PU!G4541</f>
        <v>100</v>
      </c>
      <c r="X266" s="6"/>
      <c r="Z266" s="21">
        <f t="shared" si="194"/>
        <v>0</v>
      </c>
      <c r="AA266" s="21">
        <f t="shared" si="195"/>
        <v>0</v>
      </c>
      <c r="AB266" s="21">
        <f t="shared" si="196"/>
        <v>0</v>
      </c>
      <c r="AC266" s="21">
        <f t="shared" si="197"/>
        <v>0</v>
      </c>
      <c r="AD266" s="21">
        <f t="shared" si="198"/>
        <v>0</v>
      </c>
      <c r="AE266" s="21">
        <f t="shared" si="199"/>
        <v>0</v>
      </c>
      <c r="AF266" s="21">
        <f t="shared" si="200"/>
        <v>0</v>
      </c>
      <c r="AG266" s="21">
        <f t="shared" si="201"/>
        <v>0</v>
      </c>
      <c r="AH266" s="21">
        <f t="shared" si="202"/>
        <v>0</v>
      </c>
      <c r="AI266" s="21">
        <f t="shared" si="203"/>
        <v>0</v>
      </c>
      <c r="AJ266" s="21">
        <f t="shared" si="204"/>
        <v>0</v>
      </c>
      <c r="AK266" s="21">
        <f t="shared" si="205"/>
        <v>0</v>
      </c>
      <c r="AL266" s="21">
        <f t="shared" si="206"/>
        <v>0</v>
      </c>
      <c r="AM266" s="21">
        <f t="shared" si="207"/>
        <v>0</v>
      </c>
      <c r="AN266" s="21">
        <f t="shared" si="208"/>
        <v>0</v>
      </c>
      <c r="AO266" s="21">
        <f t="shared" si="209"/>
        <v>0</v>
      </c>
      <c r="AP266" s="21">
        <f t="shared" si="210"/>
        <v>0</v>
      </c>
      <c r="AQ266" s="21">
        <f t="shared" si="211"/>
        <v>0</v>
      </c>
    </row>
    <row r="267" spans="1:43" s="3" customFormat="1" x14ac:dyDescent="0.25">
      <c r="A267" s="2" t="s">
        <v>761</v>
      </c>
      <c r="B267" t="s">
        <v>667</v>
      </c>
      <c r="C267"/>
      <c r="D267" s="24">
        <f>+PU!E4557</f>
        <v>0.7</v>
      </c>
      <c r="E267" s="19">
        <f t="shared" ref="E267:E336" si="213">SUM(G267:W267)</f>
        <v>9240.39</v>
      </c>
      <c r="F267" s="25">
        <f>+D267*PU!F4557</f>
        <v>3792.6</v>
      </c>
      <c r="G267" s="19">
        <f t="shared" si="212"/>
        <v>105</v>
      </c>
      <c r="H267" s="19">
        <f t="shared" si="212"/>
        <v>210</v>
      </c>
      <c r="I267" s="19">
        <f t="shared" si="212"/>
        <v>175</v>
      </c>
      <c r="J267" s="19">
        <f t="shared" si="212"/>
        <v>64.399999999999991</v>
      </c>
      <c r="K267" s="19">
        <f t="shared" si="212"/>
        <v>611.09999999999991</v>
      </c>
      <c r="L267" s="19">
        <f t="shared" si="183"/>
        <v>2627.1</v>
      </c>
      <c r="O267" s="4">
        <f>+PU!G4558</f>
        <v>1080.79</v>
      </c>
      <c r="Q267" s="4">
        <f>+PU!G4559</f>
        <v>4367</v>
      </c>
      <c r="X267" s="6"/>
      <c r="Z267" s="21">
        <f t="shared" si="194"/>
        <v>0</v>
      </c>
      <c r="AA267" s="21">
        <f t="shared" si="195"/>
        <v>0</v>
      </c>
      <c r="AB267" s="21">
        <f t="shared" si="196"/>
        <v>0</v>
      </c>
      <c r="AC267" s="21">
        <f t="shared" si="197"/>
        <v>0</v>
      </c>
      <c r="AD267" s="21">
        <f t="shared" si="198"/>
        <v>0</v>
      </c>
      <c r="AE267" s="21">
        <f t="shared" si="199"/>
        <v>0</v>
      </c>
      <c r="AF267" s="21">
        <f t="shared" si="200"/>
        <v>0</v>
      </c>
      <c r="AG267" s="21">
        <f t="shared" si="201"/>
        <v>0</v>
      </c>
      <c r="AH267" s="21">
        <f t="shared" si="202"/>
        <v>0</v>
      </c>
      <c r="AI267" s="21">
        <f t="shared" si="203"/>
        <v>0</v>
      </c>
      <c r="AJ267" s="21">
        <f t="shared" si="204"/>
        <v>0</v>
      </c>
      <c r="AK267" s="21">
        <f t="shared" si="205"/>
        <v>0</v>
      </c>
      <c r="AL267" s="21">
        <f t="shared" si="206"/>
        <v>0</v>
      </c>
      <c r="AM267" s="21">
        <f t="shared" si="207"/>
        <v>0</v>
      </c>
      <c r="AN267" s="21">
        <f t="shared" si="208"/>
        <v>0</v>
      </c>
      <c r="AO267" s="21">
        <f t="shared" si="209"/>
        <v>0</v>
      </c>
      <c r="AP267" s="21">
        <f t="shared" si="210"/>
        <v>0</v>
      </c>
      <c r="AQ267" s="21">
        <f t="shared" si="211"/>
        <v>0</v>
      </c>
    </row>
    <row r="268" spans="1:43" s="3" customFormat="1" x14ac:dyDescent="0.25">
      <c r="A268" s="2" t="s">
        <v>762</v>
      </c>
      <c r="B268" t="s">
        <v>673</v>
      </c>
      <c r="C268"/>
      <c r="D268" s="24">
        <f>+PU!E4575</f>
        <v>0.4</v>
      </c>
      <c r="E268" s="19">
        <f t="shared" si="213"/>
        <v>16634.8</v>
      </c>
      <c r="F268" s="25">
        <f>+D268*PU!F4575</f>
        <v>2167.2000000000003</v>
      </c>
      <c r="G268" s="19">
        <f t="shared" si="212"/>
        <v>60</v>
      </c>
      <c r="H268" s="19">
        <f t="shared" si="212"/>
        <v>120</v>
      </c>
      <c r="I268" s="19">
        <f t="shared" si="212"/>
        <v>100</v>
      </c>
      <c r="J268" s="19">
        <f t="shared" si="212"/>
        <v>36.800000000000004</v>
      </c>
      <c r="K268" s="19">
        <f t="shared" si="212"/>
        <v>349.20000000000005</v>
      </c>
      <c r="L268" s="19">
        <f t="shared" si="183"/>
        <v>1501.2000000000003</v>
      </c>
      <c r="O268" s="4">
        <f>+PU!G4576</f>
        <v>617.6</v>
      </c>
      <c r="Q268" s="4">
        <f>+PU!G4577</f>
        <v>11500</v>
      </c>
      <c r="S268" s="4">
        <f>+PU!G4578+PU!G4579</f>
        <v>2350</v>
      </c>
      <c r="X268" s="6"/>
      <c r="Z268" s="21">
        <f t="shared" si="194"/>
        <v>0</v>
      </c>
      <c r="AA268" s="21">
        <f t="shared" si="195"/>
        <v>0</v>
      </c>
      <c r="AB268" s="21">
        <f t="shared" si="196"/>
        <v>0</v>
      </c>
      <c r="AC268" s="21">
        <f t="shared" si="197"/>
        <v>0</v>
      </c>
      <c r="AD268" s="21">
        <f t="shared" si="198"/>
        <v>0</v>
      </c>
      <c r="AE268" s="21">
        <f t="shared" si="199"/>
        <v>0</v>
      </c>
      <c r="AF268" s="21">
        <f t="shared" si="200"/>
        <v>0</v>
      </c>
      <c r="AG268" s="21">
        <f t="shared" si="201"/>
        <v>0</v>
      </c>
      <c r="AH268" s="21">
        <f t="shared" si="202"/>
        <v>0</v>
      </c>
      <c r="AI268" s="21">
        <f t="shared" si="203"/>
        <v>0</v>
      </c>
      <c r="AJ268" s="21">
        <f t="shared" si="204"/>
        <v>0</v>
      </c>
      <c r="AK268" s="21">
        <f t="shared" si="205"/>
        <v>0</v>
      </c>
      <c r="AL268" s="21">
        <f t="shared" si="206"/>
        <v>0</v>
      </c>
      <c r="AM268" s="21">
        <f t="shared" si="207"/>
        <v>0</v>
      </c>
      <c r="AN268" s="21">
        <f t="shared" si="208"/>
        <v>0</v>
      </c>
      <c r="AO268" s="21">
        <f t="shared" si="209"/>
        <v>0</v>
      </c>
      <c r="AP268" s="21">
        <f t="shared" si="210"/>
        <v>0</v>
      </c>
      <c r="AQ268" s="21">
        <f t="shared" si="211"/>
        <v>0</v>
      </c>
    </row>
    <row r="269" spans="1:43" s="3" customFormat="1" x14ac:dyDescent="0.25">
      <c r="A269" s="2" t="s">
        <v>763</v>
      </c>
      <c r="B269" t="s">
        <v>265</v>
      </c>
      <c r="C269"/>
      <c r="D269" s="24">
        <f>+PU!E4595</f>
        <v>1.5</v>
      </c>
      <c r="E269" s="19">
        <f t="shared" si="213"/>
        <v>12763.439999999999</v>
      </c>
      <c r="F269" s="25">
        <f>+D269*PU!F4595</f>
        <v>8127</v>
      </c>
      <c r="G269" s="19">
        <f t="shared" si="212"/>
        <v>225</v>
      </c>
      <c r="H269" s="19">
        <f t="shared" si="212"/>
        <v>450</v>
      </c>
      <c r="I269" s="19">
        <f t="shared" si="212"/>
        <v>375</v>
      </c>
      <c r="J269" s="19">
        <f t="shared" si="212"/>
        <v>138</v>
      </c>
      <c r="K269" s="19">
        <f t="shared" si="212"/>
        <v>1309.5</v>
      </c>
      <c r="L269" s="19">
        <f t="shared" si="183"/>
        <v>5629.5</v>
      </c>
      <c r="O269" s="4">
        <f>+PU!G4596</f>
        <v>2315.9899999999998</v>
      </c>
      <c r="W269" s="4">
        <f>+PU!G4597+PU!G4598</f>
        <v>2320.4499999999998</v>
      </c>
      <c r="X269" s="6"/>
      <c r="Y269" s="3">
        <v>-2</v>
      </c>
      <c r="Z269" s="60">
        <f t="shared" si="194"/>
        <v>-25526.879999999997</v>
      </c>
      <c r="AA269" s="21">
        <f t="shared" si="195"/>
        <v>-450</v>
      </c>
      <c r="AB269" s="21">
        <f t="shared" si="196"/>
        <v>-900</v>
      </c>
      <c r="AC269" s="21">
        <f t="shared" si="197"/>
        <v>-750</v>
      </c>
      <c r="AD269" s="21">
        <f t="shared" si="198"/>
        <v>-276</v>
      </c>
      <c r="AE269" s="21">
        <f t="shared" si="199"/>
        <v>-2619</v>
      </c>
      <c r="AF269" s="21">
        <f t="shared" si="200"/>
        <v>-11259</v>
      </c>
      <c r="AG269" s="21">
        <f t="shared" si="201"/>
        <v>0</v>
      </c>
      <c r="AH269" s="21">
        <f t="shared" si="202"/>
        <v>0</v>
      </c>
      <c r="AI269" s="21">
        <f t="shared" si="203"/>
        <v>-4631.9799999999996</v>
      </c>
      <c r="AJ269" s="21">
        <f t="shared" si="204"/>
        <v>0</v>
      </c>
      <c r="AK269" s="21">
        <f t="shared" si="205"/>
        <v>0</v>
      </c>
      <c r="AL269" s="21">
        <f t="shared" si="206"/>
        <v>0</v>
      </c>
      <c r="AM269" s="21">
        <f t="shared" si="207"/>
        <v>0</v>
      </c>
      <c r="AN269" s="21">
        <f t="shared" si="208"/>
        <v>0</v>
      </c>
      <c r="AO269" s="21">
        <f t="shared" si="209"/>
        <v>0</v>
      </c>
      <c r="AP269" s="21">
        <f t="shared" si="210"/>
        <v>0</v>
      </c>
      <c r="AQ269" s="21">
        <f t="shared" si="211"/>
        <v>-4640.8999999999996</v>
      </c>
    </row>
    <row r="270" spans="1:43" s="3" customFormat="1" x14ac:dyDescent="0.25">
      <c r="A270" s="2" t="s">
        <v>764</v>
      </c>
      <c r="B270" t="s">
        <v>765</v>
      </c>
      <c r="C270"/>
      <c r="D270" s="24">
        <f>+PU!E4614</f>
        <v>0.13800000000000001</v>
      </c>
      <c r="E270" s="19">
        <f t="shared" si="213"/>
        <v>1294.4840000000002</v>
      </c>
      <c r="F270" s="25">
        <f>+D270*PU!F4614</f>
        <v>747.68400000000008</v>
      </c>
      <c r="G270" s="19">
        <f t="shared" si="212"/>
        <v>20.700000000000003</v>
      </c>
      <c r="H270" s="19">
        <f t="shared" si="212"/>
        <v>41.400000000000006</v>
      </c>
      <c r="I270" s="19">
        <f t="shared" si="212"/>
        <v>34.5</v>
      </c>
      <c r="J270" s="19">
        <f t="shared" si="212"/>
        <v>12.696000000000002</v>
      </c>
      <c r="K270" s="19">
        <f t="shared" si="212"/>
        <v>120.474</v>
      </c>
      <c r="L270" s="19">
        <f t="shared" si="183"/>
        <v>517.9140000000001</v>
      </c>
      <c r="O270" s="4">
        <f>+PU!G4615-1</f>
        <v>212.07</v>
      </c>
      <c r="Q270" s="4">
        <f>+PU!G4616+PU!G4617</f>
        <v>334.73</v>
      </c>
      <c r="X270" s="6"/>
      <c r="Y270" s="3">
        <v>-199.93899999999999</v>
      </c>
      <c r="Z270" s="60">
        <f t="shared" si="194"/>
        <v>-258817.83647600003</v>
      </c>
      <c r="AA270" s="21">
        <f t="shared" si="195"/>
        <v>-4138.7373000000007</v>
      </c>
      <c r="AB270" s="21">
        <f t="shared" si="196"/>
        <v>-8277.4746000000014</v>
      </c>
      <c r="AC270" s="21">
        <f t="shared" si="197"/>
        <v>-6897.8954999999996</v>
      </c>
      <c r="AD270" s="21">
        <f t="shared" si="198"/>
        <v>-2538.4255440000002</v>
      </c>
      <c r="AE270" s="21">
        <f t="shared" si="199"/>
        <v>-24087.451086000001</v>
      </c>
      <c r="AF270" s="21">
        <f t="shared" si="200"/>
        <v>-103551.20724600002</v>
      </c>
      <c r="AG270" s="21">
        <f t="shared" si="201"/>
        <v>0</v>
      </c>
      <c r="AH270" s="21">
        <f t="shared" si="202"/>
        <v>0</v>
      </c>
      <c r="AI270" s="21">
        <f t="shared" si="203"/>
        <v>-42401.063729999994</v>
      </c>
      <c r="AJ270" s="21">
        <f t="shared" si="204"/>
        <v>0</v>
      </c>
      <c r="AK270" s="21">
        <f t="shared" si="205"/>
        <v>-66925.581470000005</v>
      </c>
      <c r="AL270" s="21">
        <f t="shared" si="206"/>
        <v>0</v>
      </c>
      <c r="AM270" s="21">
        <f t="shared" si="207"/>
        <v>0</v>
      </c>
      <c r="AN270" s="21">
        <f t="shared" si="208"/>
        <v>0</v>
      </c>
      <c r="AO270" s="21">
        <f t="shared" si="209"/>
        <v>0</v>
      </c>
      <c r="AP270" s="21">
        <f t="shared" si="210"/>
        <v>0</v>
      </c>
      <c r="AQ270" s="21">
        <f t="shared" si="211"/>
        <v>0</v>
      </c>
    </row>
    <row r="271" spans="1:43" s="3" customFormat="1" x14ac:dyDescent="0.25">
      <c r="A271" s="2" t="s">
        <v>766</v>
      </c>
      <c r="B271" t="s">
        <v>401</v>
      </c>
      <c r="C271"/>
      <c r="D271" s="24">
        <f>+PU!E4633</f>
        <v>4.4999999999999998E-2</v>
      </c>
      <c r="E271" s="19">
        <f t="shared" si="213"/>
        <v>836.62</v>
      </c>
      <c r="F271" s="25">
        <f>+D271*PU!F4633</f>
        <v>243.81</v>
      </c>
      <c r="G271" s="19">
        <f t="shared" si="212"/>
        <v>6.75</v>
      </c>
      <c r="H271" s="19">
        <f t="shared" si="212"/>
        <v>13.5</v>
      </c>
      <c r="I271" s="19">
        <f t="shared" si="212"/>
        <v>11.25</v>
      </c>
      <c r="J271" s="19">
        <f t="shared" si="212"/>
        <v>4.1399999999999997</v>
      </c>
      <c r="K271" s="19">
        <f t="shared" si="212"/>
        <v>39.284999999999997</v>
      </c>
      <c r="L271" s="19">
        <f t="shared" si="183"/>
        <v>168.88499999999999</v>
      </c>
      <c r="O271" s="4">
        <f>+PU!G4634</f>
        <v>69.48</v>
      </c>
      <c r="Q271" s="4">
        <f>+PU!G4635</f>
        <v>504</v>
      </c>
      <c r="S271" s="4">
        <f>+PU!G4636</f>
        <v>6.7</v>
      </c>
      <c r="T271" s="4">
        <f>+PU!F4637</f>
        <v>12.63</v>
      </c>
      <c r="X271" s="6"/>
      <c r="Y271" s="3">
        <v>-330</v>
      </c>
      <c r="Z271" s="60">
        <f t="shared" si="194"/>
        <v>-276084.59999999998</v>
      </c>
      <c r="AA271" s="21">
        <f t="shared" si="195"/>
        <v>-2227.5</v>
      </c>
      <c r="AB271" s="21">
        <f t="shared" si="196"/>
        <v>-4455</v>
      </c>
      <c r="AC271" s="21">
        <f t="shared" si="197"/>
        <v>-3712.5</v>
      </c>
      <c r="AD271" s="21">
        <f t="shared" si="198"/>
        <v>-1366.1999999999998</v>
      </c>
      <c r="AE271" s="21">
        <f t="shared" si="199"/>
        <v>-12964.05</v>
      </c>
      <c r="AF271" s="21">
        <f t="shared" si="200"/>
        <v>-55732.049999999996</v>
      </c>
      <c r="AG271" s="21">
        <f t="shared" si="201"/>
        <v>0</v>
      </c>
      <c r="AH271" s="21">
        <f t="shared" si="202"/>
        <v>0</v>
      </c>
      <c r="AI271" s="21">
        <f t="shared" si="203"/>
        <v>-22928.400000000001</v>
      </c>
      <c r="AJ271" s="21">
        <f t="shared" si="204"/>
        <v>0</v>
      </c>
      <c r="AK271" s="21">
        <f t="shared" si="205"/>
        <v>-166320</v>
      </c>
      <c r="AL271" s="21">
        <f t="shared" si="206"/>
        <v>0</v>
      </c>
      <c r="AM271" s="21">
        <f t="shared" si="207"/>
        <v>-2211</v>
      </c>
      <c r="AN271" s="21">
        <f t="shared" si="208"/>
        <v>-4167.9000000000005</v>
      </c>
      <c r="AO271" s="21">
        <f t="shared" si="209"/>
        <v>0</v>
      </c>
      <c r="AP271" s="21">
        <f t="shared" si="210"/>
        <v>0</v>
      </c>
      <c r="AQ271" s="21">
        <f t="shared" si="211"/>
        <v>0</v>
      </c>
    </row>
    <row r="272" spans="1:43" s="3" customFormat="1" x14ac:dyDescent="0.25">
      <c r="A272" s="2" t="s">
        <v>767</v>
      </c>
      <c r="B272" t="s">
        <v>403</v>
      </c>
      <c r="C272"/>
      <c r="D272" s="24">
        <f>+PU!E4654</f>
        <v>2.5</v>
      </c>
      <c r="E272" s="19">
        <f t="shared" si="213"/>
        <v>21524.37</v>
      </c>
      <c r="F272" s="25">
        <f>+D272*PU!F4654</f>
        <v>13545</v>
      </c>
      <c r="G272" s="19">
        <f t="shared" si="212"/>
        <v>375</v>
      </c>
      <c r="H272" s="19">
        <f t="shared" si="212"/>
        <v>750</v>
      </c>
      <c r="I272" s="19">
        <f t="shared" si="212"/>
        <v>625</v>
      </c>
      <c r="J272" s="19">
        <f t="shared" si="212"/>
        <v>230</v>
      </c>
      <c r="K272" s="19">
        <f t="shared" si="212"/>
        <v>2182.5</v>
      </c>
      <c r="L272" s="19">
        <f t="shared" si="183"/>
        <v>9382.5</v>
      </c>
      <c r="O272" s="4">
        <f>+PU!G4655+PU!G4656</f>
        <v>7141.23</v>
      </c>
      <c r="S272" s="4">
        <f>+PU!G4657+PU!G4658+PU!G4659</f>
        <v>500</v>
      </c>
      <c r="T272" s="4">
        <f>+PU!G4660</f>
        <v>338.14</v>
      </c>
      <c r="X272" s="6"/>
      <c r="Y272" s="3">
        <v>-45</v>
      </c>
      <c r="Z272" s="60">
        <f t="shared" si="194"/>
        <v>-968596.65</v>
      </c>
      <c r="AA272" s="21">
        <f t="shared" si="195"/>
        <v>-16875</v>
      </c>
      <c r="AB272" s="21">
        <f t="shared" si="196"/>
        <v>-33750</v>
      </c>
      <c r="AC272" s="21">
        <f t="shared" si="197"/>
        <v>-28125</v>
      </c>
      <c r="AD272" s="21">
        <f t="shared" si="198"/>
        <v>-10350</v>
      </c>
      <c r="AE272" s="21">
        <f t="shared" si="199"/>
        <v>-98212.5</v>
      </c>
      <c r="AF272" s="21">
        <f t="shared" si="200"/>
        <v>-422212.5</v>
      </c>
      <c r="AG272" s="21">
        <f t="shared" si="201"/>
        <v>0</v>
      </c>
      <c r="AH272" s="21">
        <f t="shared" si="202"/>
        <v>0</v>
      </c>
      <c r="AI272" s="21">
        <f t="shared" si="203"/>
        <v>-321355.34999999998</v>
      </c>
      <c r="AJ272" s="21">
        <f t="shared" si="204"/>
        <v>0</v>
      </c>
      <c r="AK272" s="21">
        <f t="shared" si="205"/>
        <v>0</v>
      </c>
      <c r="AL272" s="21">
        <f t="shared" si="206"/>
        <v>0</v>
      </c>
      <c r="AM272" s="21">
        <f t="shared" si="207"/>
        <v>-22500</v>
      </c>
      <c r="AN272" s="21">
        <f t="shared" si="208"/>
        <v>-15216.3</v>
      </c>
      <c r="AO272" s="21">
        <f t="shared" si="209"/>
        <v>0</v>
      </c>
      <c r="AP272" s="21">
        <f t="shared" si="210"/>
        <v>0</v>
      </c>
      <c r="AQ272" s="21">
        <f t="shared" si="211"/>
        <v>0</v>
      </c>
    </row>
    <row r="273" spans="1:43" s="3" customFormat="1" x14ac:dyDescent="0.25">
      <c r="A273" s="2" t="s">
        <v>768</v>
      </c>
      <c r="B273" t="s">
        <v>449</v>
      </c>
      <c r="C273"/>
      <c r="D273" s="24">
        <f>+PU!E4677</f>
        <v>2.4</v>
      </c>
      <c r="E273" s="19">
        <f t="shared" si="213"/>
        <v>81479.02</v>
      </c>
      <c r="F273" s="25">
        <f>+D273*PU!F4677</f>
        <v>13003.199999999999</v>
      </c>
      <c r="G273" s="19">
        <f t="shared" si="212"/>
        <v>360</v>
      </c>
      <c r="H273" s="19">
        <f t="shared" si="212"/>
        <v>720</v>
      </c>
      <c r="I273" s="19">
        <f t="shared" si="212"/>
        <v>600</v>
      </c>
      <c r="J273" s="19">
        <f t="shared" si="212"/>
        <v>220.79999999999998</v>
      </c>
      <c r="K273" s="19">
        <f t="shared" si="212"/>
        <v>2095.1999999999998</v>
      </c>
      <c r="L273" s="19">
        <f t="shared" si="183"/>
        <v>9007.1999999999989</v>
      </c>
      <c r="O273" s="4">
        <f>+PU!G4678</f>
        <v>3705.58</v>
      </c>
      <c r="Q273" s="4">
        <f>+PU!G4681+PU!G4682</f>
        <v>61950</v>
      </c>
      <c r="S273" s="4">
        <f>+PU!G4683</f>
        <v>359.8</v>
      </c>
      <c r="U273" s="4">
        <f>+PU!G4684</f>
        <v>1900</v>
      </c>
      <c r="W273" s="4">
        <f>+PU!G4680+1</f>
        <v>560.44000000000005</v>
      </c>
      <c r="X273" s="6"/>
      <c r="Y273" s="3">
        <v>-2.9999899999999999</v>
      </c>
      <c r="Z273" s="60">
        <f t="shared" si="194"/>
        <v>-244436.24520979999</v>
      </c>
      <c r="AA273" s="21">
        <f t="shared" si="195"/>
        <v>-1079.9964</v>
      </c>
      <c r="AB273" s="21">
        <f t="shared" si="196"/>
        <v>-2159.9928</v>
      </c>
      <c r="AC273" s="21">
        <f t="shared" si="197"/>
        <v>-1799.9939999999999</v>
      </c>
      <c r="AD273" s="21">
        <f t="shared" si="198"/>
        <v>-662.39779199999998</v>
      </c>
      <c r="AE273" s="21">
        <f t="shared" si="199"/>
        <v>-6285.5790479999996</v>
      </c>
      <c r="AF273" s="21">
        <f t="shared" si="200"/>
        <v>-27021.509927999996</v>
      </c>
      <c r="AG273" s="21">
        <f t="shared" si="201"/>
        <v>0</v>
      </c>
      <c r="AH273" s="21">
        <f t="shared" si="202"/>
        <v>0</v>
      </c>
      <c r="AI273" s="21">
        <f t="shared" si="203"/>
        <v>-11116.7029442</v>
      </c>
      <c r="AJ273" s="21">
        <f t="shared" si="204"/>
        <v>0</v>
      </c>
      <c r="AK273" s="21">
        <f t="shared" si="205"/>
        <v>-185849.3805</v>
      </c>
      <c r="AL273" s="21">
        <f t="shared" si="206"/>
        <v>0</v>
      </c>
      <c r="AM273" s="21">
        <f t="shared" si="207"/>
        <v>-1079.3964020000001</v>
      </c>
      <c r="AN273" s="21">
        <f t="shared" si="208"/>
        <v>0</v>
      </c>
      <c r="AO273" s="21">
        <f t="shared" si="209"/>
        <v>-5699.9809999999998</v>
      </c>
      <c r="AP273" s="21">
        <f t="shared" si="210"/>
        <v>0</v>
      </c>
      <c r="AQ273" s="21">
        <f t="shared" si="211"/>
        <v>-1681.3143956000001</v>
      </c>
    </row>
    <row r="274" spans="1:43" s="3" customFormat="1" x14ac:dyDescent="0.25">
      <c r="A274" s="2" t="s">
        <v>769</v>
      </c>
      <c r="B274" t="s">
        <v>770</v>
      </c>
      <c r="C274"/>
      <c r="D274" s="24">
        <f>+PU!E4701</f>
        <v>1</v>
      </c>
      <c r="E274" s="19">
        <f t="shared" si="213"/>
        <v>7696.99</v>
      </c>
      <c r="F274" s="25">
        <f>+D274*PU!F4701</f>
        <v>5418</v>
      </c>
      <c r="G274" s="19">
        <f t="shared" si="212"/>
        <v>150</v>
      </c>
      <c r="H274" s="19">
        <f t="shared" si="212"/>
        <v>300</v>
      </c>
      <c r="I274" s="19">
        <f t="shared" si="212"/>
        <v>250</v>
      </c>
      <c r="J274" s="19">
        <f t="shared" si="212"/>
        <v>92</v>
      </c>
      <c r="K274" s="19">
        <f t="shared" si="212"/>
        <v>873</v>
      </c>
      <c r="L274" s="19">
        <f t="shared" si="183"/>
        <v>3753</v>
      </c>
      <c r="O274" s="4">
        <f>+PU!G4702</f>
        <v>1543.99</v>
      </c>
      <c r="S274" s="4">
        <f>+PU!G4704</f>
        <v>475</v>
      </c>
      <c r="W274" s="4">
        <f>+PU!G4703</f>
        <v>260</v>
      </c>
      <c r="X274" s="6"/>
      <c r="Y274" s="3">
        <v>-27</v>
      </c>
      <c r="Z274" s="60">
        <f t="shared" si="194"/>
        <v>-207818.73</v>
      </c>
      <c r="AA274" s="21">
        <f t="shared" si="195"/>
        <v>-4050</v>
      </c>
      <c r="AB274" s="21">
        <f t="shared" si="196"/>
        <v>-8100</v>
      </c>
      <c r="AC274" s="21">
        <f t="shared" si="197"/>
        <v>-6750</v>
      </c>
      <c r="AD274" s="21">
        <f t="shared" si="198"/>
        <v>-2484</v>
      </c>
      <c r="AE274" s="21">
        <f t="shared" si="199"/>
        <v>-23571</v>
      </c>
      <c r="AF274" s="21">
        <f t="shared" si="200"/>
        <v>-101331</v>
      </c>
      <c r="AG274" s="21">
        <f t="shared" si="201"/>
        <v>0</v>
      </c>
      <c r="AH274" s="21">
        <f t="shared" si="202"/>
        <v>0</v>
      </c>
      <c r="AI274" s="21">
        <f t="shared" si="203"/>
        <v>-41687.730000000003</v>
      </c>
      <c r="AJ274" s="21">
        <f t="shared" si="204"/>
        <v>0</v>
      </c>
      <c r="AK274" s="21">
        <f t="shared" si="205"/>
        <v>0</v>
      </c>
      <c r="AL274" s="21">
        <f t="shared" si="206"/>
        <v>0</v>
      </c>
      <c r="AM274" s="21">
        <f t="shared" si="207"/>
        <v>-12825</v>
      </c>
      <c r="AN274" s="21">
        <f t="shared" si="208"/>
        <v>0</v>
      </c>
      <c r="AO274" s="21">
        <f t="shared" si="209"/>
        <v>0</v>
      </c>
      <c r="AP274" s="21">
        <f t="shared" si="210"/>
        <v>0</v>
      </c>
      <c r="AQ274" s="21">
        <f t="shared" si="211"/>
        <v>-7020</v>
      </c>
    </row>
    <row r="275" spans="1:43" s="3" customFormat="1" x14ac:dyDescent="0.25">
      <c r="A275" s="2" t="s">
        <v>771</v>
      </c>
      <c r="B275" t="s">
        <v>714</v>
      </c>
      <c r="C275"/>
      <c r="D275" s="24">
        <f>+PU!E4720</f>
        <v>5.5</v>
      </c>
      <c r="E275" s="19">
        <f t="shared" si="213"/>
        <v>61315.95</v>
      </c>
      <c r="F275" s="25">
        <f>+D275*PU!F4720</f>
        <v>29799</v>
      </c>
      <c r="G275" s="19">
        <f t="shared" si="212"/>
        <v>825</v>
      </c>
      <c r="H275" s="19">
        <f t="shared" si="212"/>
        <v>1650</v>
      </c>
      <c r="I275" s="19">
        <f t="shared" si="212"/>
        <v>1375</v>
      </c>
      <c r="J275" s="19">
        <f t="shared" si="212"/>
        <v>506</v>
      </c>
      <c r="K275" s="19">
        <f t="shared" si="212"/>
        <v>4801.5</v>
      </c>
      <c r="L275" s="19">
        <f t="shared" si="183"/>
        <v>20641.5</v>
      </c>
      <c r="O275" s="4">
        <f>+PU!G4721</f>
        <v>8491.9500000000007</v>
      </c>
      <c r="P275" s="4">
        <f>+PU!G4724</f>
        <v>2400</v>
      </c>
      <c r="W275" s="4">
        <f>+PU!G4722+PU!G4723</f>
        <v>20625</v>
      </c>
      <c r="X275" s="6"/>
      <c r="Y275" s="3">
        <v>-2.16</v>
      </c>
      <c r="Z275" s="60">
        <f t="shared" si="194"/>
        <v>-132442.45199999999</v>
      </c>
      <c r="AA275" s="21">
        <f t="shared" si="195"/>
        <v>-1782.0000000000002</v>
      </c>
      <c r="AB275" s="21">
        <f t="shared" si="196"/>
        <v>-3564.0000000000005</v>
      </c>
      <c r="AC275" s="21">
        <f t="shared" si="197"/>
        <v>-2970</v>
      </c>
      <c r="AD275" s="21">
        <f t="shared" si="198"/>
        <v>-1092.96</v>
      </c>
      <c r="AE275" s="21">
        <f t="shared" si="199"/>
        <v>-10371.24</v>
      </c>
      <c r="AF275" s="21">
        <f t="shared" si="200"/>
        <v>-44585.64</v>
      </c>
      <c r="AG275" s="21">
        <f t="shared" si="201"/>
        <v>0</v>
      </c>
      <c r="AH275" s="21">
        <f t="shared" si="202"/>
        <v>0</v>
      </c>
      <c r="AI275" s="21">
        <f t="shared" si="203"/>
        <v>-18342.612000000001</v>
      </c>
      <c r="AJ275" s="21">
        <f t="shared" si="204"/>
        <v>-5184</v>
      </c>
      <c r="AK275" s="21">
        <f t="shared" si="205"/>
        <v>0</v>
      </c>
      <c r="AL275" s="21">
        <f t="shared" si="206"/>
        <v>0</v>
      </c>
      <c r="AM275" s="21">
        <f t="shared" si="207"/>
        <v>0</v>
      </c>
      <c r="AN275" s="21">
        <f t="shared" si="208"/>
        <v>0</v>
      </c>
      <c r="AO275" s="21">
        <f t="shared" si="209"/>
        <v>0</v>
      </c>
      <c r="AP275" s="21">
        <f t="shared" si="210"/>
        <v>0</v>
      </c>
      <c r="AQ275" s="21">
        <f t="shared" si="211"/>
        <v>-44550</v>
      </c>
    </row>
    <row r="276" spans="1:43" s="3" customFormat="1" x14ac:dyDescent="0.25">
      <c r="A276" s="2" t="s">
        <v>772</v>
      </c>
      <c r="B276" t="s">
        <v>399</v>
      </c>
      <c r="C276"/>
      <c r="D276" s="24">
        <f>+PU!E4740</f>
        <v>3.6</v>
      </c>
      <c r="E276" s="19">
        <f t="shared" si="213"/>
        <v>81223.16</v>
      </c>
      <c r="F276" s="25">
        <f>+D276*PU!F4740</f>
        <v>19504.8</v>
      </c>
      <c r="G276" s="19">
        <f t="shared" si="212"/>
        <v>540</v>
      </c>
      <c r="H276" s="19">
        <f t="shared" si="212"/>
        <v>1080</v>
      </c>
      <c r="I276" s="19">
        <f t="shared" si="212"/>
        <v>900</v>
      </c>
      <c r="J276" s="19">
        <f t="shared" si="212"/>
        <v>331.2</v>
      </c>
      <c r="K276" s="19">
        <f t="shared" si="212"/>
        <v>3142.8</v>
      </c>
      <c r="L276" s="19">
        <f t="shared" si="183"/>
        <v>13510.8</v>
      </c>
      <c r="O276" s="4">
        <f>+PU!G4741</f>
        <v>5558.36</v>
      </c>
      <c r="Q276" s="4">
        <f>+PU!G4743</f>
        <v>51960</v>
      </c>
      <c r="S276" s="4">
        <f>+PU!G4742</f>
        <v>4200</v>
      </c>
      <c r="X276" s="6"/>
      <c r="Y276" s="3">
        <v>2.6</v>
      </c>
      <c r="Z276" s="60">
        <f t="shared" si="194"/>
        <v>211180.21600000001</v>
      </c>
      <c r="AA276" s="21">
        <f t="shared" si="195"/>
        <v>1404</v>
      </c>
      <c r="AB276" s="21">
        <f t="shared" si="196"/>
        <v>2808</v>
      </c>
      <c r="AC276" s="21">
        <f t="shared" si="197"/>
        <v>2340</v>
      </c>
      <c r="AD276" s="21">
        <f t="shared" si="198"/>
        <v>861.12</v>
      </c>
      <c r="AE276" s="21">
        <f t="shared" si="199"/>
        <v>8171.2800000000007</v>
      </c>
      <c r="AF276" s="21">
        <f t="shared" si="200"/>
        <v>35128.080000000002</v>
      </c>
      <c r="AG276" s="21">
        <f t="shared" si="201"/>
        <v>0</v>
      </c>
      <c r="AH276" s="21">
        <f t="shared" si="202"/>
        <v>0</v>
      </c>
      <c r="AI276" s="21">
        <f t="shared" si="203"/>
        <v>14451.735999999999</v>
      </c>
      <c r="AJ276" s="21">
        <f t="shared" si="204"/>
        <v>0</v>
      </c>
      <c r="AK276" s="21">
        <f t="shared" si="205"/>
        <v>135096</v>
      </c>
      <c r="AL276" s="21">
        <f t="shared" si="206"/>
        <v>0</v>
      </c>
      <c r="AM276" s="21">
        <f t="shared" si="207"/>
        <v>10920</v>
      </c>
      <c r="AN276" s="21">
        <f t="shared" si="208"/>
        <v>0</v>
      </c>
      <c r="AO276" s="21">
        <f t="shared" si="209"/>
        <v>0</v>
      </c>
      <c r="AP276" s="21">
        <f t="shared" si="210"/>
        <v>0</v>
      </c>
      <c r="AQ276" s="21">
        <f t="shared" si="211"/>
        <v>0</v>
      </c>
    </row>
    <row r="277" spans="1:43" s="3" customFormat="1" x14ac:dyDescent="0.25">
      <c r="A277" s="2" t="s">
        <v>773</v>
      </c>
      <c r="B277" t="s">
        <v>774</v>
      </c>
      <c r="C277"/>
      <c r="D277" s="24">
        <f>+PU!E4758</f>
        <v>0.1</v>
      </c>
      <c r="E277" s="19">
        <f t="shared" si="213"/>
        <v>1046.2</v>
      </c>
      <c r="F277" s="25">
        <f>+D277*PU!F4758</f>
        <v>541.80000000000007</v>
      </c>
      <c r="G277" s="19">
        <f t="shared" si="212"/>
        <v>15</v>
      </c>
      <c r="H277" s="19">
        <f t="shared" si="212"/>
        <v>30</v>
      </c>
      <c r="I277" s="19">
        <f t="shared" si="212"/>
        <v>25</v>
      </c>
      <c r="J277" s="19">
        <f t="shared" si="212"/>
        <v>9.2000000000000011</v>
      </c>
      <c r="K277" s="19">
        <f t="shared" si="212"/>
        <v>87.300000000000011</v>
      </c>
      <c r="L277" s="19">
        <f t="shared" si="183"/>
        <v>375.30000000000007</v>
      </c>
      <c r="O277" s="4">
        <f>+PU!G4759</f>
        <v>154.4</v>
      </c>
      <c r="S277" s="4">
        <f>+PU!G4760</f>
        <v>350</v>
      </c>
      <c r="X277" s="6"/>
      <c r="Y277" s="3">
        <v>24</v>
      </c>
      <c r="Z277" s="60">
        <f t="shared" si="194"/>
        <v>25108.800000000003</v>
      </c>
      <c r="AA277" s="21">
        <f t="shared" si="195"/>
        <v>360</v>
      </c>
      <c r="AB277" s="21">
        <f t="shared" si="196"/>
        <v>720</v>
      </c>
      <c r="AC277" s="21">
        <f t="shared" si="197"/>
        <v>600</v>
      </c>
      <c r="AD277" s="21">
        <f t="shared" si="198"/>
        <v>220.8</v>
      </c>
      <c r="AE277" s="21">
        <f t="shared" si="199"/>
        <v>2095.2000000000003</v>
      </c>
      <c r="AF277" s="21">
        <f t="shared" si="200"/>
        <v>9007.2000000000007</v>
      </c>
      <c r="AG277" s="21">
        <f t="shared" si="201"/>
        <v>0</v>
      </c>
      <c r="AH277" s="21">
        <f t="shared" si="202"/>
        <v>0</v>
      </c>
      <c r="AI277" s="21">
        <f t="shared" si="203"/>
        <v>3705.6000000000004</v>
      </c>
      <c r="AJ277" s="21">
        <f t="shared" si="204"/>
        <v>0</v>
      </c>
      <c r="AK277" s="21">
        <f t="shared" si="205"/>
        <v>0</v>
      </c>
      <c r="AL277" s="21">
        <f t="shared" si="206"/>
        <v>0</v>
      </c>
      <c r="AM277" s="21">
        <f t="shared" si="207"/>
        <v>8400</v>
      </c>
      <c r="AN277" s="21">
        <f t="shared" si="208"/>
        <v>0</v>
      </c>
      <c r="AO277" s="21">
        <f t="shared" si="209"/>
        <v>0</v>
      </c>
      <c r="AP277" s="21">
        <f t="shared" si="210"/>
        <v>0</v>
      </c>
      <c r="AQ277" s="21">
        <f t="shared" si="211"/>
        <v>0</v>
      </c>
    </row>
    <row r="278" spans="1:43" s="3" customFormat="1" x14ac:dyDescent="0.25">
      <c r="A278" s="2" t="s">
        <v>775</v>
      </c>
      <c r="B278" t="s">
        <v>401</v>
      </c>
      <c r="C278"/>
      <c r="D278" s="24">
        <f>+PU!E4776</f>
        <v>4.4999999999999998E-2</v>
      </c>
      <c r="E278" s="19">
        <f t="shared" si="213"/>
        <v>836.62</v>
      </c>
      <c r="F278" s="25">
        <f>+D278*PU!F4776</f>
        <v>243.81</v>
      </c>
      <c r="G278" s="19">
        <f t="shared" si="212"/>
        <v>6.75</v>
      </c>
      <c r="H278" s="19">
        <f t="shared" si="212"/>
        <v>13.5</v>
      </c>
      <c r="I278" s="19">
        <f t="shared" si="212"/>
        <v>11.25</v>
      </c>
      <c r="J278" s="19">
        <f t="shared" si="212"/>
        <v>4.1399999999999997</v>
      </c>
      <c r="K278" s="19">
        <f t="shared" si="212"/>
        <v>39.284999999999997</v>
      </c>
      <c r="L278" s="19">
        <f t="shared" si="183"/>
        <v>168.88499999999999</v>
      </c>
      <c r="O278" s="4">
        <f>+PU!G4777</f>
        <v>69.48</v>
      </c>
      <c r="Q278" s="4">
        <f>+PU!G4778</f>
        <v>504</v>
      </c>
      <c r="S278" s="4">
        <f>+PU!G4779</f>
        <v>6.7</v>
      </c>
      <c r="T278" s="4">
        <f>+PU!F4780</f>
        <v>12.63</v>
      </c>
      <c r="X278" s="6"/>
      <c r="Y278" s="3">
        <v>412</v>
      </c>
      <c r="Z278" s="60">
        <f t="shared" si="194"/>
        <v>344687.44</v>
      </c>
      <c r="AA278" s="21">
        <f t="shared" si="195"/>
        <v>2781</v>
      </c>
      <c r="AB278" s="21">
        <f t="shared" si="196"/>
        <v>5562</v>
      </c>
      <c r="AC278" s="21">
        <f t="shared" si="197"/>
        <v>4635</v>
      </c>
      <c r="AD278" s="21">
        <f t="shared" si="198"/>
        <v>1705.6799999999998</v>
      </c>
      <c r="AE278" s="21">
        <f t="shared" si="199"/>
        <v>16185.419999999998</v>
      </c>
      <c r="AF278" s="21">
        <f t="shared" si="200"/>
        <v>69580.62</v>
      </c>
      <c r="AG278" s="21">
        <f t="shared" si="201"/>
        <v>0</v>
      </c>
      <c r="AH278" s="21">
        <f t="shared" si="202"/>
        <v>0</v>
      </c>
      <c r="AI278" s="21">
        <f t="shared" si="203"/>
        <v>28625.760000000002</v>
      </c>
      <c r="AJ278" s="21">
        <f t="shared" si="204"/>
        <v>0</v>
      </c>
      <c r="AK278" s="21">
        <f t="shared" si="205"/>
        <v>207648</v>
      </c>
      <c r="AL278" s="21">
        <f t="shared" si="206"/>
        <v>0</v>
      </c>
      <c r="AM278" s="21">
        <f t="shared" si="207"/>
        <v>2760.4</v>
      </c>
      <c r="AN278" s="21">
        <f t="shared" si="208"/>
        <v>5203.5600000000004</v>
      </c>
      <c r="AO278" s="21">
        <f t="shared" si="209"/>
        <v>0</v>
      </c>
      <c r="AP278" s="21">
        <f t="shared" si="210"/>
        <v>0</v>
      </c>
      <c r="AQ278" s="21">
        <f t="shared" si="211"/>
        <v>0</v>
      </c>
    </row>
    <row r="279" spans="1:43" s="3" customFormat="1" x14ac:dyDescent="0.25">
      <c r="A279" s="2" t="s">
        <v>776</v>
      </c>
      <c r="B279" t="s">
        <v>403</v>
      </c>
      <c r="C279"/>
      <c r="D279" s="24">
        <f>+PU!E4797</f>
        <v>2.5</v>
      </c>
      <c r="E279" s="19">
        <f t="shared" si="213"/>
        <v>21524.37</v>
      </c>
      <c r="F279" s="25">
        <f>+D279*PU!F4797</f>
        <v>13545</v>
      </c>
      <c r="G279" s="19">
        <f t="shared" si="212"/>
        <v>375</v>
      </c>
      <c r="H279" s="19">
        <f t="shared" si="212"/>
        <v>750</v>
      </c>
      <c r="I279" s="19">
        <f t="shared" si="212"/>
        <v>625</v>
      </c>
      <c r="J279" s="19">
        <f t="shared" si="212"/>
        <v>230</v>
      </c>
      <c r="K279" s="19">
        <f t="shared" si="212"/>
        <v>2182.5</v>
      </c>
      <c r="L279" s="19">
        <f t="shared" si="183"/>
        <v>9382.5</v>
      </c>
      <c r="O279" s="4">
        <f>+PU!G4798+PU!G4799</f>
        <v>7141.23</v>
      </c>
      <c r="S279" s="4">
        <f>+PU!G4800+PU!G4801+PU!G4802</f>
        <v>500</v>
      </c>
      <c r="T279" s="4">
        <f>+PU!G4803</f>
        <v>338.14</v>
      </c>
      <c r="X279" s="6"/>
      <c r="Y279" s="3">
        <v>68</v>
      </c>
      <c r="Z279" s="60">
        <f t="shared" si="194"/>
        <v>1463657.16</v>
      </c>
      <c r="AA279" s="21">
        <f t="shared" si="195"/>
        <v>25500</v>
      </c>
      <c r="AB279" s="21">
        <f t="shared" si="196"/>
        <v>51000</v>
      </c>
      <c r="AC279" s="21">
        <f t="shared" si="197"/>
        <v>42500</v>
      </c>
      <c r="AD279" s="21">
        <f t="shared" si="198"/>
        <v>15640</v>
      </c>
      <c r="AE279" s="21">
        <f t="shared" si="199"/>
        <v>148410</v>
      </c>
      <c r="AF279" s="21">
        <f t="shared" si="200"/>
        <v>638010</v>
      </c>
      <c r="AG279" s="21">
        <f t="shared" si="201"/>
        <v>0</v>
      </c>
      <c r="AH279" s="21">
        <f t="shared" si="202"/>
        <v>0</v>
      </c>
      <c r="AI279" s="21">
        <f t="shared" si="203"/>
        <v>485603.63999999996</v>
      </c>
      <c r="AJ279" s="21">
        <f t="shared" si="204"/>
        <v>0</v>
      </c>
      <c r="AK279" s="21">
        <f t="shared" si="205"/>
        <v>0</v>
      </c>
      <c r="AL279" s="21">
        <f t="shared" si="206"/>
        <v>0</v>
      </c>
      <c r="AM279" s="21">
        <f t="shared" si="207"/>
        <v>34000</v>
      </c>
      <c r="AN279" s="21">
        <f t="shared" si="208"/>
        <v>22993.52</v>
      </c>
      <c r="AO279" s="21">
        <f t="shared" si="209"/>
        <v>0</v>
      </c>
      <c r="AP279" s="21">
        <f t="shared" si="210"/>
        <v>0</v>
      </c>
      <c r="AQ279" s="21">
        <f t="shared" si="211"/>
        <v>0</v>
      </c>
    </row>
    <row r="280" spans="1:43" s="3" customFormat="1" x14ac:dyDescent="0.25">
      <c r="A280" s="2" t="s">
        <v>777</v>
      </c>
      <c r="B280" t="s">
        <v>449</v>
      </c>
      <c r="C280"/>
      <c r="D280" s="24">
        <f>+PU!E4820</f>
        <v>2.4</v>
      </c>
      <c r="E280" s="19">
        <f t="shared" si="213"/>
        <v>81479.02</v>
      </c>
      <c r="F280" s="25">
        <f>+D280*PU!F4820</f>
        <v>13003.199999999999</v>
      </c>
      <c r="G280" s="19">
        <f t="shared" si="212"/>
        <v>360</v>
      </c>
      <c r="H280" s="19">
        <f t="shared" si="212"/>
        <v>720</v>
      </c>
      <c r="I280" s="19">
        <f t="shared" si="212"/>
        <v>600</v>
      </c>
      <c r="J280" s="19">
        <f t="shared" si="212"/>
        <v>220.79999999999998</v>
      </c>
      <c r="K280" s="19">
        <f t="shared" si="212"/>
        <v>2095.1999999999998</v>
      </c>
      <c r="L280" s="19">
        <f t="shared" si="183"/>
        <v>9007.1999999999989</v>
      </c>
      <c r="O280" s="4">
        <f>+PU!G4821</f>
        <v>3705.58</v>
      </c>
      <c r="Q280" s="4">
        <f>+PU!G4824+PU!G4825</f>
        <v>61950</v>
      </c>
      <c r="S280" s="4">
        <f>+PU!G4826</f>
        <v>359.8</v>
      </c>
      <c r="U280" s="4">
        <f>+PU!G4827</f>
        <v>1900</v>
      </c>
      <c r="W280" s="4">
        <f>+PU!G4823+1</f>
        <v>560.44000000000005</v>
      </c>
      <c r="X280" s="6"/>
      <c r="Y280" s="3">
        <v>14.199920000000001</v>
      </c>
      <c r="Z280" s="60">
        <f t="shared" si="194"/>
        <v>1156995.5656784002</v>
      </c>
      <c r="AA280" s="21">
        <f t="shared" si="195"/>
        <v>5111.9712</v>
      </c>
      <c r="AB280" s="21">
        <f t="shared" si="196"/>
        <v>10223.9424</v>
      </c>
      <c r="AC280" s="21">
        <f t="shared" si="197"/>
        <v>8519.9520000000011</v>
      </c>
      <c r="AD280" s="21">
        <f t="shared" si="198"/>
        <v>3135.3423359999997</v>
      </c>
      <c r="AE280" s="21">
        <f t="shared" si="199"/>
        <v>29751.672383999998</v>
      </c>
      <c r="AF280" s="21">
        <f t="shared" si="200"/>
        <v>127901.51942399998</v>
      </c>
      <c r="AG280" s="21">
        <f t="shared" si="201"/>
        <v>0</v>
      </c>
      <c r="AH280" s="21">
        <f t="shared" si="202"/>
        <v>0</v>
      </c>
      <c r="AI280" s="21">
        <f t="shared" si="203"/>
        <v>52618.939553600001</v>
      </c>
      <c r="AJ280" s="21">
        <f t="shared" si="204"/>
        <v>0</v>
      </c>
      <c r="AK280" s="21">
        <f t="shared" si="205"/>
        <v>879685.04399999999</v>
      </c>
      <c r="AL280" s="21">
        <f t="shared" si="206"/>
        <v>0</v>
      </c>
      <c r="AM280" s="21">
        <f t="shared" si="207"/>
        <v>5109.1312160000007</v>
      </c>
      <c r="AN280" s="21">
        <f t="shared" si="208"/>
        <v>0</v>
      </c>
      <c r="AO280" s="21">
        <f t="shared" si="209"/>
        <v>26979.848000000002</v>
      </c>
      <c r="AP280" s="21">
        <f t="shared" si="210"/>
        <v>0</v>
      </c>
      <c r="AQ280" s="21">
        <f t="shared" si="211"/>
        <v>7958.2031648000011</v>
      </c>
    </row>
    <row r="281" spans="1:43" s="39" customFormat="1" x14ac:dyDescent="0.25">
      <c r="A281" s="43" t="s">
        <v>778</v>
      </c>
      <c r="B281" s="35" t="s">
        <v>710</v>
      </c>
      <c r="C281" s="35"/>
      <c r="D281" s="24">
        <f>+PU!E4843</f>
        <v>7.4999999999999997E-2</v>
      </c>
      <c r="E281" s="19">
        <f t="shared" si="213"/>
        <v>2253.971</v>
      </c>
      <c r="F281" s="25">
        <f>SUM(F282:F283)</f>
        <v>489.56099999999998</v>
      </c>
      <c r="G281" s="37">
        <f>SUM(G282:G283)</f>
        <v>11.55</v>
      </c>
      <c r="H281" s="37">
        <f t="shared" ref="H281:L281" si="214">SUM(H282:H283)</f>
        <v>23.1</v>
      </c>
      <c r="I281" s="37">
        <f t="shared" si="214"/>
        <v>19.25</v>
      </c>
      <c r="J281" s="37">
        <f t="shared" si="214"/>
        <v>7.0839999999999996</v>
      </c>
      <c r="K281" s="37">
        <f t="shared" si="214"/>
        <v>67.220999999999989</v>
      </c>
      <c r="L281" s="37">
        <f t="shared" si="214"/>
        <v>7.5060000000000002</v>
      </c>
      <c r="M281" s="37">
        <f>SUM(M282:M283)</f>
        <v>353.84999999999997</v>
      </c>
      <c r="O281" s="40">
        <f>+PU!G4844+PU!G4848</f>
        <v>118.89</v>
      </c>
      <c r="Q281" s="40">
        <f>+PU!G4850</f>
        <v>9.4499999999999993</v>
      </c>
      <c r="R281" s="40">
        <f>+PU!G4853+PU!G4851-2</f>
        <v>1602.5</v>
      </c>
      <c r="T281" s="40">
        <f>+PU!G4859-1</f>
        <v>33.57</v>
      </c>
      <c r="X281" s="6"/>
      <c r="Y281" s="39">
        <v>415.02929999999998</v>
      </c>
      <c r="Z281" s="60">
        <f t="shared" si="194"/>
        <v>935464.00635030004</v>
      </c>
      <c r="AA281" s="21">
        <f t="shared" si="195"/>
        <v>4793.5884150000002</v>
      </c>
      <c r="AB281" s="21">
        <f t="shared" si="196"/>
        <v>9587.1768300000003</v>
      </c>
      <c r="AC281" s="21">
        <f t="shared" si="197"/>
        <v>7989.3140249999997</v>
      </c>
      <c r="AD281" s="21">
        <f t="shared" si="198"/>
        <v>2940.0675611999995</v>
      </c>
      <c r="AE281" s="21">
        <f t="shared" si="199"/>
        <v>27898.684575299994</v>
      </c>
      <c r="AF281" s="21">
        <f t="shared" si="200"/>
        <v>3115.2099257999998</v>
      </c>
      <c r="AG281" s="21">
        <f t="shared" si="201"/>
        <v>146858.11780499999</v>
      </c>
      <c r="AH281" s="21">
        <f t="shared" si="202"/>
        <v>0</v>
      </c>
      <c r="AI281" s="21">
        <f t="shared" si="203"/>
        <v>49342.833477</v>
      </c>
      <c r="AJ281" s="21">
        <f t="shared" si="204"/>
        <v>0</v>
      </c>
      <c r="AK281" s="21">
        <f t="shared" si="205"/>
        <v>3922.0268849999993</v>
      </c>
      <c r="AL281" s="21">
        <f t="shared" si="206"/>
        <v>665084.45325000002</v>
      </c>
      <c r="AM281" s="21">
        <f t="shared" si="207"/>
        <v>0</v>
      </c>
      <c r="AN281" s="21">
        <f t="shared" si="208"/>
        <v>13932.533600999999</v>
      </c>
      <c r="AO281" s="21">
        <f t="shared" si="209"/>
        <v>0</v>
      </c>
      <c r="AP281" s="21">
        <f t="shared" si="210"/>
        <v>0</v>
      </c>
      <c r="AQ281" s="21">
        <f t="shared" si="211"/>
        <v>0</v>
      </c>
    </row>
    <row r="282" spans="1:43" s="39" customFormat="1" x14ac:dyDescent="0.25">
      <c r="A282" s="43" t="s">
        <v>778</v>
      </c>
      <c r="B282" s="35" t="s">
        <v>710</v>
      </c>
      <c r="C282" s="35"/>
      <c r="D282" s="24">
        <f>+PU!E4843</f>
        <v>7.4999999999999997E-2</v>
      </c>
      <c r="E282" s="19">
        <f t="shared" si="213"/>
        <v>478.72499999999997</v>
      </c>
      <c r="F282" s="25">
        <f>+D282*PU!F4843</f>
        <v>478.72499999999997</v>
      </c>
      <c r="G282" s="37">
        <f t="shared" ref="G282:K283" si="215">$D282*G$3</f>
        <v>11.25</v>
      </c>
      <c r="H282" s="37">
        <f t="shared" si="215"/>
        <v>22.5</v>
      </c>
      <c r="I282" s="37">
        <f t="shared" si="215"/>
        <v>18.75</v>
      </c>
      <c r="J282" s="37">
        <f t="shared" si="215"/>
        <v>6.8999999999999995</v>
      </c>
      <c r="K282" s="37">
        <f t="shared" si="215"/>
        <v>65.474999999999994</v>
      </c>
      <c r="M282" s="37">
        <f>F282-(SUM(G282:K282))</f>
        <v>353.84999999999997</v>
      </c>
      <c r="X282" s="6"/>
      <c r="Z282" s="21">
        <f t="shared" si="194"/>
        <v>0</v>
      </c>
      <c r="AA282" s="21">
        <f t="shared" si="195"/>
        <v>0</v>
      </c>
      <c r="AB282" s="21">
        <f t="shared" si="196"/>
        <v>0</v>
      </c>
      <c r="AC282" s="21">
        <f t="shared" si="197"/>
        <v>0</v>
      </c>
      <c r="AD282" s="21">
        <f t="shared" si="198"/>
        <v>0</v>
      </c>
      <c r="AE282" s="21">
        <f t="shared" si="199"/>
        <v>0</v>
      </c>
      <c r="AF282" s="21">
        <f t="shared" si="200"/>
        <v>0</v>
      </c>
      <c r="AG282" s="21">
        <f t="shared" si="201"/>
        <v>0</v>
      </c>
      <c r="AH282" s="21">
        <f t="shared" si="202"/>
        <v>0</v>
      </c>
      <c r="AI282" s="21">
        <f t="shared" si="203"/>
        <v>0</v>
      </c>
      <c r="AJ282" s="21">
        <f t="shared" si="204"/>
        <v>0</v>
      </c>
      <c r="AK282" s="21">
        <f t="shared" si="205"/>
        <v>0</v>
      </c>
      <c r="AL282" s="21">
        <f t="shared" si="206"/>
        <v>0</v>
      </c>
      <c r="AM282" s="21">
        <f t="shared" si="207"/>
        <v>0</v>
      </c>
      <c r="AN282" s="21">
        <f t="shared" si="208"/>
        <v>0</v>
      </c>
      <c r="AO282" s="21">
        <f t="shared" si="209"/>
        <v>0</v>
      </c>
      <c r="AP282" s="21">
        <f t="shared" si="210"/>
        <v>0</v>
      </c>
      <c r="AQ282" s="21">
        <f t="shared" si="211"/>
        <v>0</v>
      </c>
    </row>
    <row r="283" spans="1:43" s="39" customFormat="1" x14ac:dyDescent="0.25">
      <c r="A283" s="43" t="s">
        <v>778</v>
      </c>
      <c r="B283" s="35" t="s">
        <v>710</v>
      </c>
      <c r="C283" s="35"/>
      <c r="D283" s="24">
        <f>+PU!E4847</f>
        <v>2E-3</v>
      </c>
      <c r="E283" s="19">
        <f t="shared" si="213"/>
        <v>10.836</v>
      </c>
      <c r="F283" s="25">
        <f>+D283*PU!F4847</f>
        <v>10.836</v>
      </c>
      <c r="G283" s="37">
        <f t="shared" si="215"/>
        <v>0.3</v>
      </c>
      <c r="H283" s="37">
        <f t="shared" si="215"/>
        <v>0.6</v>
      </c>
      <c r="I283" s="37">
        <f t="shared" si="215"/>
        <v>0.5</v>
      </c>
      <c r="J283" s="37">
        <f t="shared" si="215"/>
        <v>0.184</v>
      </c>
      <c r="K283" s="37">
        <f t="shared" si="215"/>
        <v>1.746</v>
      </c>
      <c r="L283" s="37">
        <f t="shared" ref="L283" si="216">F283-(SUM(G283:K283))</f>
        <v>7.5060000000000002</v>
      </c>
      <c r="X283" s="6"/>
      <c r="Z283" s="21">
        <f t="shared" si="194"/>
        <v>0</v>
      </c>
      <c r="AA283" s="21">
        <f t="shared" si="195"/>
        <v>0</v>
      </c>
      <c r="AB283" s="21">
        <f t="shared" si="196"/>
        <v>0</v>
      </c>
      <c r="AC283" s="21">
        <f t="shared" si="197"/>
        <v>0</v>
      </c>
      <c r="AD283" s="21">
        <f t="shared" si="198"/>
        <v>0</v>
      </c>
      <c r="AE283" s="21">
        <f t="shared" si="199"/>
        <v>0</v>
      </c>
      <c r="AF283" s="21">
        <f t="shared" si="200"/>
        <v>0</v>
      </c>
      <c r="AG283" s="21">
        <f t="shared" si="201"/>
        <v>0</v>
      </c>
      <c r="AH283" s="21">
        <f t="shared" si="202"/>
        <v>0</v>
      </c>
      <c r="AI283" s="21">
        <f t="shared" si="203"/>
        <v>0</v>
      </c>
      <c r="AJ283" s="21">
        <f t="shared" si="204"/>
        <v>0</v>
      </c>
      <c r="AK283" s="21">
        <f t="shared" si="205"/>
        <v>0</v>
      </c>
      <c r="AL283" s="21">
        <f t="shared" si="206"/>
        <v>0</v>
      </c>
      <c r="AM283" s="21">
        <f t="shared" si="207"/>
        <v>0</v>
      </c>
      <c r="AN283" s="21">
        <f t="shared" si="208"/>
        <v>0</v>
      </c>
      <c r="AO283" s="21">
        <f t="shared" si="209"/>
        <v>0</v>
      </c>
      <c r="AP283" s="21">
        <f t="shared" si="210"/>
        <v>0</v>
      </c>
      <c r="AQ283" s="21">
        <f t="shared" si="211"/>
        <v>0</v>
      </c>
    </row>
    <row r="284" spans="1:43" s="3" customFormat="1" x14ac:dyDescent="0.25">
      <c r="A284" s="52" t="s">
        <v>779</v>
      </c>
      <c r="B284" t="s">
        <v>780</v>
      </c>
      <c r="C284"/>
      <c r="D284" s="24">
        <f>+PU!E4871</f>
        <v>0.06</v>
      </c>
      <c r="E284" s="19">
        <f t="shared" si="213"/>
        <v>2792.69</v>
      </c>
      <c r="F284" s="25">
        <f>+D284*PU!F4871</f>
        <v>382.97999999999996</v>
      </c>
      <c r="G284" s="19">
        <f t="shared" ref="G284:K293" si="217">$D284*G$3</f>
        <v>9</v>
      </c>
      <c r="H284" s="19">
        <f t="shared" si="217"/>
        <v>18</v>
      </c>
      <c r="I284" s="19">
        <f t="shared" si="217"/>
        <v>15</v>
      </c>
      <c r="J284" s="19">
        <f t="shared" si="217"/>
        <v>5.52</v>
      </c>
      <c r="K284" s="19">
        <f t="shared" si="217"/>
        <v>52.379999999999995</v>
      </c>
      <c r="M284" s="19">
        <f>F284-(SUM(G284:K284))</f>
        <v>283.08</v>
      </c>
      <c r="O284" s="4">
        <f>+PU!G4872</f>
        <v>92.64</v>
      </c>
      <c r="R284" s="4">
        <f>+PU!G4873+PU!G4874</f>
        <v>1782.5</v>
      </c>
      <c r="S284" s="4">
        <f>+PU!G4875</f>
        <v>500</v>
      </c>
      <c r="T284" s="4">
        <f>+PU!G4881</f>
        <v>34.57</v>
      </c>
      <c r="X284" s="6"/>
      <c r="Y284" s="3">
        <v>-140</v>
      </c>
      <c r="Z284" s="69" t="e">
        <f t="shared" si="194"/>
        <v>#REF!</v>
      </c>
      <c r="AA284" s="21">
        <f t="shared" si="195"/>
        <v>-1260</v>
      </c>
      <c r="AB284" s="21">
        <f t="shared" si="196"/>
        <v>-2520</v>
      </c>
      <c r="AC284" s="21">
        <f t="shared" si="197"/>
        <v>-2100</v>
      </c>
      <c r="AD284" s="21">
        <f t="shared" si="198"/>
        <v>-772.8</v>
      </c>
      <c r="AE284" s="21">
        <f t="shared" si="199"/>
        <v>-7333.1999999999989</v>
      </c>
      <c r="AF284" s="21">
        <f>+$Y284*M284</f>
        <v>-39631.199999999997</v>
      </c>
      <c r="AG284" s="21" t="e">
        <f>+$Y284*#REF!</f>
        <v>#REF!</v>
      </c>
      <c r="AH284" s="21">
        <f t="shared" si="202"/>
        <v>0</v>
      </c>
      <c r="AI284" s="21">
        <f t="shared" si="203"/>
        <v>-12969.6</v>
      </c>
      <c r="AJ284" s="21">
        <f t="shared" si="204"/>
        <v>0</v>
      </c>
      <c r="AK284" s="21">
        <f t="shared" si="205"/>
        <v>0</v>
      </c>
      <c r="AL284" s="21">
        <f t="shared" si="206"/>
        <v>-249550</v>
      </c>
      <c r="AM284" s="21">
        <f t="shared" si="207"/>
        <v>-70000</v>
      </c>
      <c r="AN284" s="21">
        <f t="shared" si="208"/>
        <v>-4839.8</v>
      </c>
      <c r="AO284" s="21">
        <f t="shared" si="209"/>
        <v>0</v>
      </c>
      <c r="AP284" s="21">
        <f t="shared" si="210"/>
        <v>0</v>
      </c>
      <c r="AQ284" s="21">
        <f t="shared" si="211"/>
        <v>0</v>
      </c>
    </row>
    <row r="285" spans="1:43" s="3" customFormat="1" x14ac:dyDescent="0.25">
      <c r="A285" s="52" t="s">
        <v>781</v>
      </c>
      <c r="B285" t="s">
        <v>782</v>
      </c>
      <c r="C285"/>
      <c r="D285" s="24">
        <f>+PU!E4893</f>
        <v>0.06</v>
      </c>
      <c r="E285" s="19">
        <f>SUM(G285:W285)</f>
        <v>1640.1899999999998</v>
      </c>
      <c r="F285" s="25">
        <f>+D285*PU!F4893</f>
        <v>382.97999999999996</v>
      </c>
      <c r="G285" s="19">
        <f t="shared" si="217"/>
        <v>9</v>
      </c>
      <c r="H285" s="19">
        <f t="shared" si="217"/>
        <v>18</v>
      </c>
      <c r="I285" s="19">
        <f t="shared" si="217"/>
        <v>15</v>
      </c>
      <c r="J285" s="19">
        <f t="shared" si="217"/>
        <v>5.52</v>
      </c>
      <c r="K285" s="19">
        <f t="shared" si="217"/>
        <v>52.379999999999995</v>
      </c>
      <c r="L285" s="19">
        <f t="shared" si="183"/>
        <v>283.08</v>
      </c>
      <c r="O285" s="4">
        <f>+PU!G4894</f>
        <v>92.64</v>
      </c>
      <c r="Q285" s="4">
        <f>+PU!G4895</f>
        <v>1130</v>
      </c>
      <c r="T285" s="4">
        <f>+PU!F4896</f>
        <v>34.57</v>
      </c>
      <c r="X285" s="6"/>
      <c r="Y285" s="3">
        <v>-320</v>
      </c>
      <c r="Z285" s="60">
        <f t="shared" si="194"/>
        <v>-524860.80000000005</v>
      </c>
      <c r="AA285" s="21">
        <f t="shared" si="195"/>
        <v>-2880</v>
      </c>
      <c r="AB285" s="21">
        <f t="shared" si="196"/>
        <v>-5760</v>
      </c>
      <c r="AC285" s="21">
        <f t="shared" si="197"/>
        <v>-4800</v>
      </c>
      <c r="AD285" s="21">
        <f t="shared" si="198"/>
        <v>-1766.3999999999999</v>
      </c>
      <c r="AE285" s="21">
        <f t="shared" si="199"/>
        <v>-16761.599999999999</v>
      </c>
      <c r="AF285" s="21">
        <f t="shared" si="200"/>
        <v>-90585.599999999991</v>
      </c>
      <c r="AG285" s="21">
        <f t="shared" si="201"/>
        <v>0</v>
      </c>
      <c r="AH285" s="21">
        <f t="shared" si="202"/>
        <v>0</v>
      </c>
      <c r="AI285" s="21">
        <f t="shared" si="203"/>
        <v>-29644.799999999999</v>
      </c>
      <c r="AJ285" s="21">
        <f t="shared" si="204"/>
        <v>0</v>
      </c>
      <c r="AK285" s="21">
        <f t="shared" si="205"/>
        <v>-361600</v>
      </c>
      <c r="AL285" s="21">
        <f t="shared" si="206"/>
        <v>0</v>
      </c>
      <c r="AM285" s="21">
        <f t="shared" si="207"/>
        <v>0</v>
      </c>
      <c r="AN285" s="21">
        <f t="shared" si="208"/>
        <v>-11062.4</v>
      </c>
      <c r="AO285" s="21">
        <f t="shared" si="209"/>
        <v>0</v>
      </c>
      <c r="AP285" s="21">
        <f t="shared" si="210"/>
        <v>0</v>
      </c>
      <c r="AQ285" s="21">
        <f t="shared" si="211"/>
        <v>0</v>
      </c>
    </row>
    <row r="286" spans="1:43" s="3" customFormat="1" x14ac:dyDescent="0.25">
      <c r="A286" s="2" t="s">
        <v>783</v>
      </c>
      <c r="B286" t="s">
        <v>784</v>
      </c>
      <c r="C286"/>
      <c r="D286" s="24">
        <f>+PU!E4913</f>
        <v>1</v>
      </c>
      <c r="E286" s="19">
        <f t="shared" si="213"/>
        <v>5418</v>
      </c>
      <c r="F286" s="25">
        <f>+D286*PU!F4913</f>
        <v>5418</v>
      </c>
      <c r="G286" s="19">
        <f t="shared" si="217"/>
        <v>150</v>
      </c>
      <c r="H286" s="19">
        <f t="shared" si="217"/>
        <v>300</v>
      </c>
      <c r="I286" s="19">
        <f t="shared" si="217"/>
        <v>250</v>
      </c>
      <c r="J286" s="19">
        <f t="shared" si="217"/>
        <v>92</v>
      </c>
      <c r="K286" s="19">
        <f t="shared" si="217"/>
        <v>873</v>
      </c>
      <c r="L286" s="19">
        <f t="shared" si="183"/>
        <v>3753</v>
      </c>
      <c r="X286" s="6"/>
      <c r="Z286" s="21">
        <f t="shared" si="194"/>
        <v>0</v>
      </c>
      <c r="AA286" s="21">
        <f t="shared" si="195"/>
        <v>0</v>
      </c>
      <c r="AB286" s="21">
        <f t="shared" si="196"/>
        <v>0</v>
      </c>
      <c r="AC286" s="21">
        <f t="shared" si="197"/>
        <v>0</v>
      </c>
      <c r="AD286" s="21">
        <f t="shared" si="198"/>
        <v>0</v>
      </c>
      <c r="AE286" s="21">
        <f t="shared" si="199"/>
        <v>0</v>
      </c>
      <c r="AF286" s="21">
        <f t="shared" si="200"/>
        <v>0</v>
      </c>
      <c r="AG286" s="21">
        <f t="shared" si="201"/>
        <v>0</v>
      </c>
      <c r="AH286" s="21">
        <f t="shared" si="202"/>
        <v>0</v>
      </c>
      <c r="AI286" s="21">
        <f t="shared" si="203"/>
        <v>0</v>
      </c>
      <c r="AJ286" s="21">
        <f t="shared" si="204"/>
        <v>0</v>
      </c>
      <c r="AK286" s="21">
        <f t="shared" si="205"/>
        <v>0</v>
      </c>
      <c r="AL286" s="21">
        <f t="shared" si="206"/>
        <v>0</v>
      </c>
      <c r="AM286" s="21">
        <f t="shared" si="207"/>
        <v>0</v>
      </c>
      <c r="AN286" s="21">
        <f t="shared" si="208"/>
        <v>0</v>
      </c>
      <c r="AO286" s="21">
        <f t="shared" si="209"/>
        <v>0</v>
      </c>
      <c r="AP286" s="21">
        <f t="shared" si="210"/>
        <v>0</v>
      </c>
      <c r="AQ286" s="21">
        <f t="shared" si="211"/>
        <v>0</v>
      </c>
    </row>
    <row r="287" spans="1:43" s="3" customFormat="1" x14ac:dyDescent="0.25">
      <c r="A287" s="2" t="s">
        <v>785</v>
      </c>
      <c r="B287" t="s">
        <v>786</v>
      </c>
      <c r="C287"/>
      <c r="D287" s="24">
        <f>+PU!E4932</f>
        <v>5.5</v>
      </c>
      <c r="E287" s="19">
        <f t="shared" si="213"/>
        <v>29799</v>
      </c>
      <c r="F287" s="25">
        <f>+D287*PU!F4932</f>
        <v>29799</v>
      </c>
      <c r="G287" s="19">
        <f t="shared" si="217"/>
        <v>825</v>
      </c>
      <c r="H287" s="19">
        <f t="shared" si="217"/>
        <v>1650</v>
      </c>
      <c r="I287" s="19">
        <f t="shared" si="217"/>
        <v>1375</v>
      </c>
      <c r="J287" s="19">
        <f t="shared" si="217"/>
        <v>506</v>
      </c>
      <c r="K287" s="19">
        <f t="shared" si="217"/>
        <v>4801.5</v>
      </c>
      <c r="L287" s="19">
        <f t="shared" si="183"/>
        <v>20641.5</v>
      </c>
      <c r="X287" s="6"/>
      <c r="Z287" s="21">
        <f t="shared" si="194"/>
        <v>0</v>
      </c>
      <c r="AA287" s="21">
        <f t="shared" si="195"/>
        <v>0</v>
      </c>
      <c r="AB287" s="21">
        <f t="shared" si="196"/>
        <v>0</v>
      </c>
      <c r="AC287" s="21">
        <f t="shared" si="197"/>
        <v>0</v>
      </c>
      <c r="AD287" s="21">
        <f t="shared" si="198"/>
        <v>0</v>
      </c>
      <c r="AE287" s="21">
        <f t="shared" si="199"/>
        <v>0</v>
      </c>
      <c r="AF287" s="21">
        <f t="shared" si="200"/>
        <v>0</v>
      </c>
      <c r="AG287" s="21">
        <f t="shared" si="201"/>
        <v>0</v>
      </c>
      <c r="AH287" s="21">
        <f t="shared" si="202"/>
        <v>0</v>
      </c>
      <c r="AI287" s="21">
        <f t="shared" si="203"/>
        <v>0</v>
      </c>
      <c r="AJ287" s="21">
        <f t="shared" si="204"/>
        <v>0</v>
      </c>
      <c r="AK287" s="21">
        <f t="shared" si="205"/>
        <v>0</v>
      </c>
      <c r="AL287" s="21">
        <f t="shared" si="206"/>
        <v>0</v>
      </c>
      <c r="AM287" s="21">
        <f t="shared" si="207"/>
        <v>0</v>
      </c>
      <c r="AN287" s="21">
        <f t="shared" si="208"/>
        <v>0</v>
      </c>
      <c r="AO287" s="21">
        <f t="shared" si="209"/>
        <v>0</v>
      </c>
      <c r="AP287" s="21">
        <f t="shared" si="210"/>
        <v>0</v>
      </c>
      <c r="AQ287" s="21">
        <f t="shared" si="211"/>
        <v>0</v>
      </c>
    </row>
    <row r="288" spans="1:43" s="3" customFormat="1" x14ac:dyDescent="0.25">
      <c r="A288" s="2" t="s">
        <v>787</v>
      </c>
      <c r="B288" t="s">
        <v>397</v>
      </c>
      <c r="C288"/>
      <c r="D288" s="24">
        <f>+PU!E4952</f>
        <v>0.2</v>
      </c>
      <c r="E288" s="19">
        <f t="shared" si="213"/>
        <v>1041.8</v>
      </c>
      <c r="F288" s="25">
        <f>+D288*PU!F4952</f>
        <v>1041.8</v>
      </c>
      <c r="G288" s="19">
        <f t="shared" si="217"/>
        <v>30</v>
      </c>
      <c r="H288" s="19">
        <f t="shared" si="217"/>
        <v>60</v>
      </c>
      <c r="I288" s="19">
        <f t="shared" si="217"/>
        <v>50</v>
      </c>
      <c r="J288" s="19">
        <f t="shared" si="217"/>
        <v>18.400000000000002</v>
      </c>
      <c r="K288" s="19">
        <f t="shared" si="217"/>
        <v>174.60000000000002</v>
      </c>
      <c r="L288" s="19">
        <f t="shared" si="183"/>
        <v>708.8</v>
      </c>
      <c r="X288" s="6"/>
      <c r="Z288" s="21">
        <f t="shared" si="194"/>
        <v>0</v>
      </c>
      <c r="AA288" s="21">
        <f t="shared" si="195"/>
        <v>0</v>
      </c>
      <c r="AB288" s="21">
        <f t="shared" si="196"/>
        <v>0</v>
      </c>
      <c r="AC288" s="21">
        <f t="shared" si="197"/>
        <v>0</v>
      </c>
      <c r="AD288" s="21">
        <f t="shared" si="198"/>
        <v>0</v>
      </c>
      <c r="AE288" s="21">
        <f t="shared" si="199"/>
        <v>0</v>
      </c>
      <c r="AF288" s="21">
        <f t="shared" si="200"/>
        <v>0</v>
      </c>
      <c r="AG288" s="21">
        <f t="shared" si="201"/>
        <v>0</v>
      </c>
      <c r="AH288" s="21">
        <f t="shared" si="202"/>
        <v>0</v>
      </c>
      <c r="AI288" s="21">
        <f t="shared" si="203"/>
        <v>0</v>
      </c>
      <c r="AJ288" s="21">
        <f t="shared" si="204"/>
        <v>0</v>
      </c>
      <c r="AK288" s="21">
        <f t="shared" si="205"/>
        <v>0</v>
      </c>
      <c r="AL288" s="21">
        <f t="shared" si="206"/>
        <v>0</v>
      </c>
      <c r="AM288" s="21">
        <f t="shared" si="207"/>
        <v>0</v>
      </c>
      <c r="AN288" s="21">
        <f t="shared" si="208"/>
        <v>0</v>
      </c>
      <c r="AO288" s="21">
        <f t="shared" si="209"/>
        <v>0</v>
      </c>
      <c r="AP288" s="21">
        <f t="shared" si="210"/>
        <v>0</v>
      </c>
      <c r="AQ288" s="21">
        <f t="shared" si="211"/>
        <v>0</v>
      </c>
    </row>
    <row r="289" spans="1:43" s="3" customFormat="1" x14ac:dyDescent="0.25">
      <c r="A289" s="52" t="s">
        <v>788</v>
      </c>
      <c r="B289" t="s">
        <v>789</v>
      </c>
      <c r="C289"/>
      <c r="D289" s="24">
        <f>+PU!E4972</f>
        <v>1.44</v>
      </c>
      <c r="E289" s="19">
        <f t="shared" si="213"/>
        <v>20387.75</v>
      </c>
      <c r="F289" s="25">
        <f>+D289*PU!F4972</f>
        <v>7500.96</v>
      </c>
      <c r="G289" s="19">
        <f t="shared" si="217"/>
        <v>216</v>
      </c>
      <c r="H289" s="19">
        <f t="shared" si="217"/>
        <v>432</v>
      </c>
      <c r="I289" s="19">
        <f t="shared" si="217"/>
        <v>360</v>
      </c>
      <c r="J289" s="19">
        <f t="shared" si="217"/>
        <v>132.47999999999999</v>
      </c>
      <c r="K289" s="19">
        <f t="shared" si="217"/>
        <v>1257.1199999999999</v>
      </c>
      <c r="L289" s="19">
        <f t="shared" si="183"/>
        <v>5103.3600000000006</v>
      </c>
      <c r="O289" s="4">
        <f>+PU!G4973+PU!G4974</f>
        <v>1634.1999999999998</v>
      </c>
      <c r="P289" s="4">
        <f>+PU!G4976</f>
        <v>2160</v>
      </c>
      <c r="Q289" s="4">
        <f>+PU!G4977</f>
        <v>5942.59</v>
      </c>
      <c r="U289" s="4">
        <f>+PU!G4978</f>
        <v>1800</v>
      </c>
      <c r="W289" s="4">
        <f>+PU!G4975</f>
        <v>1350</v>
      </c>
      <c r="X289" s="6"/>
      <c r="Y289" s="3">
        <v>-12</v>
      </c>
      <c r="Z289" s="60">
        <f t="shared" si="194"/>
        <v>-244653</v>
      </c>
      <c r="AA289" s="21">
        <f t="shared" si="195"/>
        <v>-2592</v>
      </c>
      <c r="AB289" s="21">
        <f t="shared" si="196"/>
        <v>-5184</v>
      </c>
      <c r="AC289" s="21">
        <f t="shared" si="197"/>
        <v>-4320</v>
      </c>
      <c r="AD289" s="21">
        <f t="shared" si="198"/>
        <v>-1589.7599999999998</v>
      </c>
      <c r="AE289" s="21">
        <f t="shared" si="199"/>
        <v>-15085.439999999999</v>
      </c>
      <c r="AF289" s="21">
        <f t="shared" si="200"/>
        <v>-61240.320000000007</v>
      </c>
      <c r="AG289" s="21">
        <f t="shared" si="201"/>
        <v>0</v>
      </c>
      <c r="AH289" s="21">
        <f t="shared" si="202"/>
        <v>0</v>
      </c>
      <c r="AI289" s="21">
        <f t="shared" si="203"/>
        <v>-19610.399999999998</v>
      </c>
      <c r="AJ289" s="21">
        <f t="shared" si="204"/>
        <v>-25920</v>
      </c>
      <c r="AK289" s="21">
        <f t="shared" si="205"/>
        <v>-71311.08</v>
      </c>
      <c r="AL289" s="21">
        <f t="shared" si="206"/>
        <v>0</v>
      </c>
      <c r="AM289" s="21">
        <f t="shared" si="207"/>
        <v>0</v>
      </c>
      <c r="AN289" s="21">
        <f t="shared" si="208"/>
        <v>0</v>
      </c>
      <c r="AO289" s="21">
        <f t="shared" si="209"/>
        <v>-21600</v>
      </c>
      <c r="AP289" s="21">
        <f t="shared" si="210"/>
        <v>0</v>
      </c>
      <c r="AQ289" s="21">
        <f t="shared" si="211"/>
        <v>-16200</v>
      </c>
    </row>
    <row r="290" spans="1:43" s="3" customFormat="1" x14ac:dyDescent="0.25">
      <c r="A290" s="2" t="s">
        <v>790</v>
      </c>
      <c r="B290" t="s">
        <v>399</v>
      </c>
      <c r="C290"/>
      <c r="D290" s="24">
        <f>+PU!E4995</f>
        <v>3.6</v>
      </c>
      <c r="E290" s="19">
        <f t="shared" si="213"/>
        <v>19504.8</v>
      </c>
      <c r="F290" s="25">
        <f>+D290*PU!F4995</f>
        <v>19504.8</v>
      </c>
      <c r="G290" s="19">
        <f t="shared" si="217"/>
        <v>540</v>
      </c>
      <c r="H290" s="19">
        <f t="shared" si="217"/>
        <v>1080</v>
      </c>
      <c r="I290" s="19">
        <f t="shared" si="217"/>
        <v>900</v>
      </c>
      <c r="J290" s="19">
        <f t="shared" si="217"/>
        <v>331.2</v>
      </c>
      <c r="K290" s="19">
        <f t="shared" si="217"/>
        <v>3142.8</v>
      </c>
      <c r="L290" s="19">
        <f t="shared" si="183"/>
        <v>13510.8</v>
      </c>
      <c r="X290" s="6"/>
      <c r="Z290" s="21">
        <f t="shared" si="194"/>
        <v>0</v>
      </c>
      <c r="AA290" s="21">
        <f t="shared" si="195"/>
        <v>0</v>
      </c>
      <c r="AB290" s="21">
        <f t="shared" si="196"/>
        <v>0</v>
      </c>
      <c r="AC290" s="21">
        <f t="shared" si="197"/>
        <v>0</v>
      </c>
      <c r="AD290" s="21">
        <f t="shared" si="198"/>
        <v>0</v>
      </c>
      <c r="AE290" s="21">
        <f t="shared" si="199"/>
        <v>0</v>
      </c>
      <c r="AF290" s="21">
        <f t="shared" si="200"/>
        <v>0</v>
      </c>
      <c r="AG290" s="21">
        <f t="shared" si="201"/>
        <v>0</v>
      </c>
      <c r="AH290" s="21">
        <f t="shared" si="202"/>
        <v>0</v>
      </c>
      <c r="AI290" s="21">
        <f t="shared" si="203"/>
        <v>0</v>
      </c>
      <c r="AJ290" s="21">
        <f t="shared" si="204"/>
        <v>0</v>
      </c>
      <c r="AK290" s="21">
        <f t="shared" si="205"/>
        <v>0</v>
      </c>
      <c r="AL290" s="21">
        <f t="shared" si="206"/>
        <v>0</v>
      </c>
      <c r="AM290" s="21">
        <f t="shared" si="207"/>
        <v>0</v>
      </c>
      <c r="AN290" s="21">
        <f t="shared" si="208"/>
        <v>0</v>
      </c>
      <c r="AO290" s="21">
        <f t="shared" si="209"/>
        <v>0</v>
      </c>
      <c r="AP290" s="21">
        <f t="shared" si="210"/>
        <v>0</v>
      </c>
      <c r="AQ290" s="21">
        <f t="shared" si="211"/>
        <v>0</v>
      </c>
    </row>
    <row r="291" spans="1:43" s="3" customFormat="1" x14ac:dyDescent="0.25">
      <c r="A291" s="52" t="s">
        <v>791</v>
      </c>
      <c r="B291" t="s">
        <v>401</v>
      </c>
      <c r="C291"/>
      <c r="D291" s="24">
        <f>+PU!E5014</f>
        <v>4.4999999999999998E-2</v>
      </c>
      <c r="E291" s="19">
        <f t="shared" si="213"/>
        <v>836.62</v>
      </c>
      <c r="F291" s="25">
        <f>+D291*PU!F5014</f>
        <v>243.81</v>
      </c>
      <c r="G291" s="19">
        <f t="shared" si="217"/>
        <v>6.75</v>
      </c>
      <c r="H291" s="19">
        <f t="shared" si="217"/>
        <v>13.5</v>
      </c>
      <c r="I291" s="19">
        <f t="shared" si="217"/>
        <v>11.25</v>
      </c>
      <c r="J291" s="19">
        <f t="shared" si="217"/>
        <v>4.1399999999999997</v>
      </c>
      <c r="K291" s="19">
        <f t="shared" si="217"/>
        <v>39.284999999999997</v>
      </c>
      <c r="L291" s="19">
        <f t="shared" si="183"/>
        <v>168.88499999999999</v>
      </c>
      <c r="O291" s="4">
        <f>+PU!G5015</f>
        <v>69.48</v>
      </c>
      <c r="Q291" s="4">
        <f>+PU!G5016</f>
        <v>504</v>
      </c>
      <c r="S291" s="4">
        <f>+PU!G5017</f>
        <v>6.7</v>
      </c>
      <c r="T291" s="4">
        <f>+PU!F5018</f>
        <v>12.63</v>
      </c>
      <c r="X291" s="6"/>
      <c r="Y291" s="3">
        <v>-2000</v>
      </c>
      <c r="Z291" s="60">
        <f t="shared" si="194"/>
        <v>-1673240</v>
      </c>
      <c r="AA291" s="21">
        <f t="shared" si="195"/>
        <v>-13500</v>
      </c>
      <c r="AB291" s="21">
        <f t="shared" si="196"/>
        <v>-27000</v>
      </c>
      <c r="AC291" s="21">
        <f t="shared" si="197"/>
        <v>-22500</v>
      </c>
      <c r="AD291" s="21">
        <f t="shared" si="198"/>
        <v>-8280</v>
      </c>
      <c r="AE291" s="21">
        <f t="shared" si="199"/>
        <v>-78570</v>
      </c>
      <c r="AF291" s="21">
        <f t="shared" si="200"/>
        <v>-337770</v>
      </c>
      <c r="AG291" s="21">
        <f t="shared" si="201"/>
        <v>0</v>
      </c>
      <c r="AH291" s="21">
        <f t="shared" si="202"/>
        <v>0</v>
      </c>
      <c r="AI291" s="21">
        <f t="shared" si="203"/>
        <v>-138960</v>
      </c>
      <c r="AJ291" s="21">
        <f t="shared" si="204"/>
        <v>0</v>
      </c>
      <c r="AK291" s="21">
        <f t="shared" si="205"/>
        <v>-1008000</v>
      </c>
      <c r="AL291" s="21">
        <f t="shared" si="206"/>
        <v>0</v>
      </c>
      <c r="AM291" s="21">
        <f t="shared" si="207"/>
        <v>-13400</v>
      </c>
      <c r="AN291" s="21">
        <f t="shared" si="208"/>
        <v>-25260</v>
      </c>
      <c r="AO291" s="21">
        <f t="shared" si="209"/>
        <v>0</v>
      </c>
      <c r="AP291" s="21">
        <f t="shared" si="210"/>
        <v>0</v>
      </c>
      <c r="AQ291" s="21">
        <f t="shared" si="211"/>
        <v>0</v>
      </c>
    </row>
    <row r="292" spans="1:43" s="3" customFormat="1" x14ac:dyDescent="0.25">
      <c r="A292" s="52" t="s">
        <v>792</v>
      </c>
      <c r="B292" t="s">
        <v>403</v>
      </c>
      <c r="C292"/>
      <c r="D292" s="24">
        <f>+PU!E5035</f>
        <v>2.5</v>
      </c>
      <c r="E292" s="19">
        <f t="shared" si="213"/>
        <v>21524.37</v>
      </c>
      <c r="F292" s="25">
        <f>+D292*PU!F5035</f>
        <v>13545</v>
      </c>
      <c r="G292" s="19">
        <f t="shared" si="217"/>
        <v>375</v>
      </c>
      <c r="H292" s="19">
        <f t="shared" si="217"/>
        <v>750</v>
      </c>
      <c r="I292" s="19">
        <f t="shared" si="217"/>
        <v>625</v>
      </c>
      <c r="J292" s="19">
        <f t="shared" si="217"/>
        <v>230</v>
      </c>
      <c r="K292" s="19">
        <f t="shared" si="217"/>
        <v>2182.5</v>
      </c>
      <c r="L292" s="19">
        <f t="shared" si="183"/>
        <v>9382.5</v>
      </c>
      <c r="O292" s="4">
        <f>+PU!G5036+PU!G5037</f>
        <v>7141.23</v>
      </c>
      <c r="S292" s="4">
        <f>+PU!G5038+PU!G5039+PU!G5040</f>
        <v>500</v>
      </c>
      <c r="T292" s="4">
        <f>+PU!G5041</f>
        <v>338.14</v>
      </c>
      <c r="X292" s="6"/>
      <c r="Y292" s="3">
        <v>-112</v>
      </c>
      <c r="Z292" s="60">
        <f t="shared" si="194"/>
        <v>-2410729.44</v>
      </c>
      <c r="AA292" s="21">
        <f t="shared" si="195"/>
        <v>-42000</v>
      </c>
      <c r="AB292" s="21">
        <f t="shared" si="196"/>
        <v>-84000</v>
      </c>
      <c r="AC292" s="21">
        <f t="shared" si="197"/>
        <v>-70000</v>
      </c>
      <c r="AD292" s="21">
        <f t="shared" si="198"/>
        <v>-25760</v>
      </c>
      <c r="AE292" s="21">
        <f t="shared" si="199"/>
        <v>-244440</v>
      </c>
      <c r="AF292" s="21">
        <f t="shared" si="200"/>
        <v>-1050840</v>
      </c>
      <c r="AG292" s="21">
        <f t="shared" si="201"/>
        <v>0</v>
      </c>
      <c r="AH292" s="21">
        <f t="shared" si="202"/>
        <v>0</v>
      </c>
      <c r="AI292" s="21">
        <f t="shared" si="203"/>
        <v>-799817.76</v>
      </c>
      <c r="AJ292" s="21">
        <f t="shared" si="204"/>
        <v>0</v>
      </c>
      <c r="AK292" s="21">
        <f t="shared" si="205"/>
        <v>0</v>
      </c>
      <c r="AL292" s="21">
        <f t="shared" si="206"/>
        <v>0</v>
      </c>
      <c r="AM292" s="21">
        <f t="shared" si="207"/>
        <v>-56000</v>
      </c>
      <c r="AN292" s="21">
        <f t="shared" si="208"/>
        <v>-37871.68</v>
      </c>
      <c r="AO292" s="21">
        <f t="shared" si="209"/>
        <v>0</v>
      </c>
      <c r="AP292" s="21">
        <f t="shared" si="210"/>
        <v>0</v>
      </c>
      <c r="AQ292" s="21">
        <f t="shared" si="211"/>
        <v>0</v>
      </c>
    </row>
    <row r="293" spans="1:43" s="3" customFormat="1" x14ac:dyDescent="0.25">
      <c r="A293" s="2" t="s">
        <v>793</v>
      </c>
      <c r="B293" t="s">
        <v>449</v>
      </c>
      <c r="C293"/>
      <c r="D293" s="24">
        <f>+PU!E5058</f>
        <v>2.4</v>
      </c>
      <c r="E293" s="19">
        <f t="shared" si="213"/>
        <v>13003.199999999999</v>
      </c>
      <c r="F293" s="25">
        <f>+D293*PU!F5058</f>
        <v>13003.199999999999</v>
      </c>
      <c r="G293" s="19">
        <f t="shared" si="217"/>
        <v>360</v>
      </c>
      <c r="H293" s="19">
        <f t="shared" si="217"/>
        <v>720</v>
      </c>
      <c r="I293" s="19">
        <f t="shared" si="217"/>
        <v>600</v>
      </c>
      <c r="J293" s="19">
        <f t="shared" si="217"/>
        <v>220.79999999999998</v>
      </c>
      <c r="K293" s="19">
        <f t="shared" si="217"/>
        <v>2095.1999999999998</v>
      </c>
      <c r="L293" s="19">
        <f t="shared" si="183"/>
        <v>9007.1999999999989</v>
      </c>
      <c r="X293" s="6"/>
      <c r="Z293" s="21">
        <f t="shared" si="194"/>
        <v>0</v>
      </c>
      <c r="AA293" s="21">
        <f t="shared" si="195"/>
        <v>0</v>
      </c>
      <c r="AB293" s="21">
        <f t="shared" si="196"/>
        <v>0</v>
      </c>
      <c r="AC293" s="21">
        <f t="shared" si="197"/>
        <v>0</v>
      </c>
      <c r="AD293" s="21">
        <f t="shared" si="198"/>
        <v>0</v>
      </c>
      <c r="AE293" s="21">
        <f t="shared" si="199"/>
        <v>0</v>
      </c>
      <c r="AF293" s="21">
        <f t="shared" si="200"/>
        <v>0</v>
      </c>
      <c r="AG293" s="21">
        <f t="shared" si="201"/>
        <v>0</v>
      </c>
      <c r="AH293" s="21">
        <f t="shared" si="202"/>
        <v>0</v>
      </c>
      <c r="AI293" s="21">
        <f t="shared" si="203"/>
        <v>0</v>
      </c>
      <c r="AJ293" s="21">
        <f t="shared" si="204"/>
        <v>0</v>
      </c>
      <c r="AK293" s="21">
        <f t="shared" si="205"/>
        <v>0</v>
      </c>
      <c r="AL293" s="21">
        <f t="shared" si="206"/>
        <v>0</v>
      </c>
      <c r="AM293" s="21">
        <f t="shared" si="207"/>
        <v>0</v>
      </c>
      <c r="AN293" s="21">
        <f t="shared" si="208"/>
        <v>0</v>
      </c>
      <c r="AO293" s="21">
        <f t="shared" si="209"/>
        <v>0</v>
      </c>
      <c r="AP293" s="21">
        <f t="shared" si="210"/>
        <v>0</v>
      </c>
      <c r="AQ293" s="21">
        <f t="shared" si="211"/>
        <v>0</v>
      </c>
    </row>
    <row r="294" spans="1:43" s="3" customFormat="1" x14ac:dyDescent="0.25">
      <c r="A294" s="52" t="s">
        <v>794</v>
      </c>
      <c r="B294" t="s">
        <v>795</v>
      </c>
      <c r="C294"/>
      <c r="D294" s="24">
        <f>+PU!E5081</f>
        <v>7.4999999999999997E-2</v>
      </c>
      <c r="E294" s="19">
        <f t="shared" si="213"/>
        <v>2233.971</v>
      </c>
      <c r="F294" s="25">
        <f>SUM(F295:F296)</f>
        <v>489.56099999999998</v>
      </c>
      <c r="G294" s="19">
        <f>SUM(G295:G296)</f>
        <v>11.55</v>
      </c>
      <c r="H294" s="19">
        <f t="shared" ref="H294:L294" si="218">SUM(H295:H296)</f>
        <v>23.1</v>
      </c>
      <c r="I294" s="19">
        <f t="shared" si="218"/>
        <v>19.25</v>
      </c>
      <c r="J294" s="19">
        <f t="shared" si="218"/>
        <v>7.0839999999999996</v>
      </c>
      <c r="K294" s="19">
        <f t="shared" si="218"/>
        <v>67.220999999999989</v>
      </c>
      <c r="L294" s="19">
        <f t="shared" si="218"/>
        <v>7.5060000000000002</v>
      </c>
      <c r="M294" s="19">
        <f>SUM(M295:M296)</f>
        <v>353.84999999999997</v>
      </c>
      <c r="O294" s="4">
        <f>+PU!G5082+PU!G5086-2</f>
        <v>116.89</v>
      </c>
      <c r="Q294" s="4">
        <f>+PU!G5088</f>
        <v>9.4499999999999993</v>
      </c>
      <c r="R294" s="4">
        <f>+PU!G5089+PU!G5091-1</f>
        <v>1583.5</v>
      </c>
      <c r="T294" s="4">
        <f>+PU!F5092</f>
        <v>34.57</v>
      </c>
      <c r="X294" s="6"/>
      <c r="Y294" s="3">
        <v>-2404.3999999999992</v>
      </c>
      <c r="Z294" s="69">
        <f t="shared" si="194"/>
        <v>-5371359.8723999979</v>
      </c>
      <c r="AA294" s="21">
        <f t="shared" si="195"/>
        <v>-27770.819999999992</v>
      </c>
      <c r="AB294" s="21">
        <f t="shared" si="196"/>
        <v>-55541.639999999985</v>
      </c>
      <c r="AC294" s="21">
        <f t="shared" si="197"/>
        <v>-46284.699999999983</v>
      </c>
      <c r="AD294" s="21">
        <f t="shared" si="198"/>
        <v>-17032.769599999992</v>
      </c>
      <c r="AE294" s="21">
        <f t="shared" si="199"/>
        <v>-161626.17239999992</v>
      </c>
      <c r="AF294" s="21">
        <f t="shared" si="200"/>
        <v>-18047.426399999993</v>
      </c>
      <c r="AG294" s="21">
        <f t="shared" si="201"/>
        <v>-850796.93999999959</v>
      </c>
      <c r="AH294" s="21">
        <f t="shared" si="202"/>
        <v>0</v>
      </c>
      <c r="AI294" s="21">
        <f t="shared" si="203"/>
        <v>-281050.31599999993</v>
      </c>
      <c r="AJ294" s="21">
        <f t="shared" si="204"/>
        <v>0</v>
      </c>
      <c r="AK294" s="21">
        <f t="shared" si="205"/>
        <v>-22721.579999999991</v>
      </c>
      <c r="AL294" s="21">
        <f t="shared" si="206"/>
        <v>-3807367.3999999985</v>
      </c>
      <c r="AM294" s="21">
        <f t="shared" si="207"/>
        <v>0</v>
      </c>
      <c r="AN294" s="21">
        <f t="shared" si="208"/>
        <v>-83120.107999999978</v>
      </c>
      <c r="AO294" s="21">
        <f t="shared" si="209"/>
        <v>0</v>
      </c>
      <c r="AP294" s="21">
        <f t="shared" si="210"/>
        <v>0</v>
      </c>
      <c r="AQ294" s="21">
        <f t="shared" si="211"/>
        <v>0</v>
      </c>
    </row>
    <row r="295" spans="1:43" s="3" customFormat="1" hidden="1" x14ac:dyDescent="0.25">
      <c r="A295" s="52" t="s">
        <v>794</v>
      </c>
      <c r="B295" t="s">
        <v>795</v>
      </c>
      <c r="C295"/>
      <c r="D295" s="24">
        <f>+PU!E5081</f>
        <v>7.4999999999999997E-2</v>
      </c>
      <c r="E295" s="19">
        <f t="shared" ref="E295:E296" si="219">SUM(G295:W295)</f>
        <v>478.72499999999997</v>
      </c>
      <c r="F295" s="25">
        <f>+D295*PU!F5081</f>
        <v>478.72499999999997</v>
      </c>
      <c r="G295" s="19">
        <f t="shared" ref="G295:K305" si="220">$D295*G$3</f>
        <v>11.25</v>
      </c>
      <c r="H295" s="19">
        <f t="shared" si="220"/>
        <v>22.5</v>
      </c>
      <c r="I295" s="19">
        <f t="shared" si="220"/>
        <v>18.75</v>
      </c>
      <c r="J295" s="19">
        <f t="shared" si="220"/>
        <v>6.8999999999999995</v>
      </c>
      <c r="K295" s="19">
        <f t="shared" si="220"/>
        <v>65.474999999999994</v>
      </c>
      <c r="M295" s="19">
        <f>F295-(SUM(G295:K295))</f>
        <v>353.84999999999997</v>
      </c>
      <c r="X295" s="6"/>
      <c r="Z295" s="21"/>
      <c r="AA295" s="21">
        <f t="shared" ref="AA295:AA296" si="221">+$Y295*G295</f>
        <v>0</v>
      </c>
      <c r="AB295" s="21">
        <f t="shared" ref="AB295:AB296" si="222">+$Y295*H295</f>
        <v>0</v>
      </c>
      <c r="AC295" s="21">
        <f t="shared" ref="AC295:AC296" si="223">+$Y295*I295</f>
        <v>0</v>
      </c>
      <c r="AD295" s="21">
        <f t="shared" ref="AD295:AD296" si="224">+$Y295*J295</f>
        <v>0</v>
      </c>
      <c r="AE295" s="21">
        <f t="shared" ref="AE295:AE296" si="225">+$Y295*K295</f>
        <v>0</v>
      </c>
      <c r="AF295" s="21">
        <f>+$Y295*M295</f>
        <v>0</v>
      </c>
      <c r="AG295" s="21" t="e">
        <f>+$Y295*#REF!</f>
        <v>#REF!</v>
      </c>
      <c r="AH295" s="21">
        <f t="shared" ref="AH295:AH296" si="226">+$Y295*N295</f>
        <v>0</v>
      </c>
      <c r="AI295" s="21">
        <f t="shared" ref="AI295:AI296" si="227">+$Y295*O295</f>
        <v>0</v>
      </c>
      <c r="AJ295" s="21">
        <f t="shared" ref="AJ295:AJ296" si="228">+$Y295*P295</f>
        <v>0</v>
      </c>
      <c r="AK295" s="21">
        <f t="shared" ref="AK295:AK296" si="229">+$Y295*Q295</f>
        <v>0</v>
      </c>
      <c r="AL295" s="21">
        <f t="shared" ref="AL295:AL296" si="230">+$Y295*R295</f>
        <v>0</v>
      </c>
      <c r="AM295" s="21">
        <f t="shared" ref="AM295:AM296" si="231">+$Y295*S295</f>
        <v>0</v>
      </c>
      <c r="AN295" s="21">
        <f t="shared" ref="AN295:AN296" si="232">+$Y295*T295</f>
        <v>0</v>
      </c>
      <c r="AO295" s="21">
        <f t="shared" ref="AO295:AO296" si="233">+$Y295*U295</f>
        <v>0</v>
      </c>
      <c r="AP295" s="21">
        <f t="shared" ref="AP295:AP296" si="234">+$Y295*V295</f>
        <v>0</v>
      </c>
      <c r="AQ295" s="21">
        <f t="shared" ref="AQ295:AQ296" si="235">+$Y295*W295</f>
        <v>0</v>
      </c>
    </row>
    <row r="296" spans="1:43" s="3" customFormat="1" hidden="1" x14ac:dyDescent="0.25">
      <c r="A296" s="52" t="s">
        <v>794</v>
      </c>
      <c r="B296" t="s">
        <v>795</v>
      </c>
      <c r="C296"/>
      <c r="D296" s="24">
        <f>+PU!E5085</f>
        <v>2E-3</v>
      </c>
      <c r="E296" s="19">
        <f t="shared" si="219"/>
        <v>10.836</v>
      </c>
      <c r="F296" s="25">
        <f>+D296*PU!F5085</f>
        <v>10.836</v>
      </c>
      <c r="G296" s="19">
        <f t="shared" si="220"/>
        <v>0.3</v>
      </c>
      <c r="H296" s="19">
        <f t="shared" si="220"/>
        <v>0.6</v>
      </c>
      <c r="I296" s="19">
        <f t="shared" si="220"/>
        <v>0.5</v>
      </c>
      <c r="J296" s="19">
        <f t="shared" si="220"/>
        <v>0.184</v>
      </c>
      <c r="K296" s="19">
        <f t="shared" si="220"/>
        <v>1.746</v>
      </c>
      <c r="L296" s="19">
        <f t="shared" ref="L296" si="236">F296-(SUM(G296:K296))</f>
        <v>7.5060000000000002</v>
      </c>
      <c r="X296" s="6"/>
      <c r="Z296" s="21"/>
      <c r="AA296" s="21">
        <f t="shared" si="221"/>
        <v>0</v>
      </c>
      <c r="AB296" s="21">
        <f t="shared" si="222"/>
        <v>0</v>
      </c>
      <c r="AC296" s="21">
        <f t="shared" si="223"/>
        <v>0</v>
      </c>
      <c r="AD296" s="21">
        <f t="shared" si="224"/>
        <v>0</v>
      </c>
      <c r="AE296" s="21">
        <f t="shared" si="225"/>
        <v>0</v>
      </c>
      <c r="AF296" s="21">
        <f t="shared" ref="AF296" si="237">+$Y296*L296</f>
        <v>0</v>
      </c>
      <c r="AG296" s="21">
        <f t="shared" ref="AG296" si="238">+$Y296*M296</f>
        <v>0</v>
      </c>
      <c r="AH296" s="21">
        <f t="shared" si="226"/>
        <v>0</v>
      </c>
      <c r="AI296" s="21">
        <f t="shared" si="227"/>
        <v>0</v>
      </c>
      <c r="AJ296" s="21">
        <f t="shared" si="228"/>
        <v>0</v>
      </c>
      <c r="AK296" s="21">
        <f t="shared" si="229"/>
        <v>0</v>
      </c>
      <c r="AL296" s="21">
        <f t="shared" si="230"/>
        <v>0</v>
      </c>
      <c r="AM296" s="21">
        <f t="shared" si="231"/>
        <v>0</v>
      </c>
      <c r="AN296" s="21">
        <f t="shared" si="232"/>
        <v>0</v>
      </c>
      <c r="AO296" s="21">
        <f t="shared" si="233"/>
        <v>0</v>
      </c>
      <c r="AP296" s="21">
        <f t="shared" si="234"/>
        <v>0</v>
      </c>
      <c r="AQ296" s="21">
        <f t="shared" si="235"/>
        <v>0</v>
      </c>
    </row>
    <row r="297" spans="1:43" s="3" customFormat="1" x14ac:dyDescent="0.25">
      <c r="A297" s="2" t="s">
        <v>796</v>
      </c>
      <c r="B297" t="s">
        <v>797</v>
      </c>
      <c r="C297"/>
      <c r="D297" s="24">
        <v>0</v>
      </c>
      <c r="E297" s="19">
        <f t="shared" si="213"/>
        <v>0</v>
      </c>
      <c r="F297" s="25">
        <v>0</v>
      </c>
      <c r="G297" s="19">
        <f t="shared" si="220"/>
        <v>0</v>
      </c>
      <c r="H297" s="19">
        <f t="shared" si="220"/>
        <v>0</v>
      </c>
      <c r="I297" s="19">
        <f t="shared" si="220"/>
        <v>0</v>
      </c>
      <c r="J297" s="19">
        <f t="shared" si="220"/>
        <v>0</v>
      </c>
      <c r="K297" s="19">
        <f t="shared" si="220"/>
        <v>0</v>
      </c>
      <c r="L297" s="19">
        <f t="shared" si="183"/>
        <v>0</v>
      </c>
      <c r="X297" s="6"/>
      <c r="Z297" s="21">
        <f t="shared" si="194"/>
        <v>0</v>
      </c>
      <c r="AA297" s="21">
        <f t="shared" si="195"/>
        <v>0</v>
      </c>
      <c r="AB297" s="21">
        <f t="shared" si="196"/>
        <v>0</v>
      </c>
      <c r="AC297" s="21">
        <f t="shared" si="197"/>
        <v>0</v>
      </c>
      <c r="AD297" s="21">
        <f t="shared" si="198"/>
        <v>0</v>
      </c>
      <c r="AE297" s="21">
        <f t="shared" si="199"/>
        <v>0</v>
      </c>
      <c r="AF297" s="21">
        <f t="shared" si="200"/>
        <v>0</v>
      </c>
      <c r="AG297" s="21">
        <f t="shared" si="201"/>
        <v>0</v>
      </c>
      <c r="AH297" s="21">
        <f t="shared" si="202"/>
        <v>0</v>
      </c>
      <c r="AI297" s="21">
        <f t="shared" si="203"/>
        <v>0</v>
      </c>
      <c r="AJ297" s="21">
        <f t="shared" si="204"/>
        <v>0</v>
      </c>
      <c r="AK297" s="21">
        <f t="shared" si="205"/>
        <v>0</v>
      </c>
      <c r="AL297" s="21">
        <f t="shared" si="206"/>
        <v>0</v>
      </c>
      <c r="AM297" s="21">
        <f t="shared" si="207"/>
        <v>0</v>
      </c>
      <c r="AN297" s="21">
        <f t="shared" si="208"/>
        <v>0</v>
      </c>
      <c r="AO297" s="21">
        <f t="shared" si="209"/>
        <v>0</v>
      </c>
      <c r="AP297" s="21">
        <f t="shared" si="210"/>
        <v>0</v>
      </c>
      <c r="AQ297" s="21">
        <f t="shared" si="211"/>
        <v>0</v>
      </c>
    </row>
    <row r="298" spans="1:43" s="3" customFormat="1" x14ac:dyDescent="0.25">
      <c r="A298" s="2" t="s">
        <v>798</v>
      </c>
      <c r="B298" t="s">
        <v>799</v>
      </c>
      <c r="C298"/>
      <c r="D298" s="24">
        <f>+PU!E5119</f>
        <v>1.2</v>
      </c>
      <c r="E298" s="19">
        <f t="shared" si="213"/>
        <v>1852.788</v>
      </c>
      <c r="F298" s="25">
        <f>+D298*PU!F5120</f>
        <v>1852.788</v>
      </c>
      <c r="G298" s="19">
        <f t="shared" si="220"/>
        <v>180</v>
      </c>
      <c r="H298" s="19">
        <f t="shared" si="220"/>
        <v>360</v>
      </c>
      <c r="I298" s="19">
        <f t="shared" si="220"/>
        <v>300</v>
      </c>
      <c r="J298" s="19">
        <f t="shared" si="220"/>
        <v>110.39999999999999</v>
      </c>
      <c r="K298" s="19">
        <f t="shared" si="220"/>
        <v>1047.5999999999999</v>
      </c>
      <c r="L298" s="19">
        <f t="shared" si="183"/>
        <v>-145.21199999999999</v>
      </c>
      <c r="X298" s="6"/>
      <c r="Z298" s="21">
        <f t="shared" si="194"/>
        <v>0</v>
      </c>
      <c r="AA298" s="21">
        <f t="shared" si="195"/>
        <v>0</v>
      </c>
      <c r="AB298" s="21">
        <f t="shared" si="196"/>
        <v>0</v>
      </c>
      <c r="AC298" s="21">
        <f t="shared" si="197"/>
        <v>0</v>
      </c>
      <c r="AD298" s="21">
        <f t="shared" si="198"/>
        <v>0</v>
      </c>
      <c r="AE298" s="21">
        <f t="shared" si="199"/>
        <v>0</v>
      </c>
      <c r="AF298" s="21">
        <f t="shared" si="200"/>
        <v>0</v>
      </c>
      <c r="AG298" s="21">
        <f t="shared" si="201"/>
        <v>0</v>
      </c>
      <c r="AH298" s="21">
        <f t="shared" si="202"/>
        <v>0</v>
      </c>
      <c r="AI298" s="21">
        <f t="shared" si="203"/>
        <v>0</v>
      </c>
      <c r="AJ298" s="21">
        <f t="shared" si="204"/>
        <v>0</v>
      </c>
      <c r="AK298" s="21">
        <f t="shared" si="205"/>
        <v>0</v>
      </c>
      <c r="AL298" s="21">
        <f t="shared" si="206"/>
        <v>0</v>
      </c>
      <c r="AM298" s="21">
        <f t="shared" si="207"/>
        <v>0</v>
      </c>
      <c r="AN298" s="21">
        <f t="shared" si="208"/>
        <v>0</v>
      </c>
      <c r="AO298" s="21">
        <f t="shared" si="209"/>
        <v>0</v>
      </c>
      <c r="AP298" s="21">
        <f t="shared" si="210"/>
        <v>0</v>
      </c>
      <c r="AQ298" s="21">
        <f t="shared" si="211"/>
        <v>0</v>
      </c>
    </row>
    <row r="299" spans="1:43" s="3" customFormat="1" x14ac:dyDescent="0.25">
      <c r="A299" s="52" t="s">
        <v>800</v>
      </c>
      <c r="B299" t="s">
        <v>801</v>
      </c>
      <c r="C299"/>
      <c r="D299" s="24">
        <f>+PU!E5140</f>
        <v>0.3</v>
      </c>
      <c r="E299" s="19">
        <f t="shared" si="213"/>
        <v>3892.03</v>
      </c>
      <c r="F299" s="25">
        <f>+D299*PU!F5140</f>
        <v>1625.3999999999999</v>
      </c>
      <c r="G299" s="19">
        <f t="shared" si="220"/>
        <v>45</v>
      </c>
      <c r="H299" s="19">
        <f t="shared" si="220"/>
        <v>90</v>
      </c>
      <c r="I299" s="19">
        <f t="shared" si="220"/>
        <v>75</v>
      </c>
      <c r="J299" s="19">
        <f t="shared" si="220"/>
        <v>27.599999999999998</v>
      </c>
      <c r="K299" s="19">
        <f t="shared" si="220"/>
        <v>261.89999999999998</v>
      </c>
      <c r="L299" s="19">
        <f t="shared" si="183"/>
        <v>1125.8999999999999</v>
      </c>
      <c r="O299" s="4">
        <f>+PU!G5141</f>
        <v>463.2</v>
      </c>
      <c r="R299" s="4">
        <f>+PU!G5142</f>
        <v>1754.4</v>
      </c>
      <c r="T299" s="4">
        <f>+PU!F5143</f>
        <v>49.03</v>
      </c>
      <c r="X299" s="6"/>
      <c r="Y299" s="3">
        <v>-520</v>
      </c>
      <c r="Z299" s="60">
        <f t="shared" si="194"/>
        <v>-2023855.6</v>
      </c>
      <c r="AA299" s="21">
        <f t="shared" si="195"/>
        <v>-23400</v>
      </c>
      <c r="AB299" s="21">
        <f t="shared" si="196"/>
        <v>-46800</v>
      </c>
      <c r="AC299" s="21">
        <f t="shared" si="197"/>
        <v>-39000</v>
      </c>
      <c r="AD299" s="21">
        <f t="shared" si="198"/>
        <v>-14351.999999999998</v>
      </c>
      <c r="AE299" s="21">
        <f t="shared" si="199"/>
        <v>-136188</v>
      </c>
      <c r="AF299" s="21">
        <f t="shared" si="200"/>
        <v>-585467.99999999988</v>
      </c>
      <c r="AG299" s="21">
        <f t="shared" si="201"/>
        <v>0</v>
      </c>
      <c r="AH299" s="21">
        <f t="shared" si="202"/>
        <v>0</v>
      </c>
      <c r="AI299" s="21">
        <f t="shared" si="203"/>
        <v>-240864</v>
      </c>
      <c r="AJ299" s="21">
        <f t="shared" si="204"/>
        <v>0</v>
      </c>
      <c r="AK299" s="21">
        <f t="shared" si="205"/>
        <v>0</v>
      </c>
      <c r="AL299" s="21">
        <f t="shared" si="206"/>
        <v>-912288</v>
      </c>
      <c r="AM299" s="21">
        <f t="shared" si="207"/>
        <v>0</v>
      </c>
      <c r="AN299" s="21">
        <f t="shared" si="208"/>
        <v>-25495.600000000002</v>
      </c>
      <c r="AO299" s="21">
        <f t="shared" si="209"/>
        <v>0</v>
      </c>
      <c r="AP299" s="21">
        <f t="shared" si="210"/>
        <v>0</v>
      </c>
      <c r="AQ299" s="21">
        <f t="shared" si="211"/>
        <v>0</v>
      </c>
    </row>
    <row r="300" spans="1:43" s="3" customFormat="1" x14ac:dyDescent="0.25">
      <c r="A300" s="2" t="s">
        <v>802</v>
      </c>
      <c r="B300" t="s">
        <v>803</v>
      </c>
      <c r="C300"/>
      <c r="D300" s="24">
        <v>0</v>
      </c>
      <c r="E300" s="19">
        <f t="shared" si="213"/>
        <v>0</v>
      </c>
      <c r="F300" s="25">
        <v>0</v>
      </c>
      <c r="G300" s="19">
        <f t="shared" si="220"/>
        <v>0</v>
      </c>
      <c r="H300" s="19">
        <f t="shared" si="220"/>
        <v>0</v>
      </c>
      <c r="I300" s="19">
        <f t="shared" si="220"/>
        <v>0</v>
      </c>
      <c r="J300" s="19">
        <f t="shared" si="220"/>
        <v>0</v>
      </c>
      <c r="K300" s="19">
        <f t="shared" si="220"/>
        <v>0</v>
      </c>
      <c r="L300" s="19">
        <f t="shared" si="183"/>
        <v>0</v>
      </c>
      <c r="X300" s="6"/>
      <c r="Z300" s="21">
        <f t="shared" si="194"/>
        <v>0</v>
      </c>
      <c r="AA300" s="21">
        <f t="shared" si="195"/>
        <v>0</v>
      </c>
      <c r="AB300" s="21">
        <f t="shared" si="196"/>
        <v>0</v>
      </c>
      <c r="AC300" s="21">
        <f t="shared" si="197"/>
        <v>0</v>
      </c>
      <c r="AD300" s="21">
        <f t="shared" si="198"/>
        <v>0</v>
      </c>
      <c r="AE300" s="21">
        <f t="shared" si="199"/>
        <v>0</v>
      </c>
      <c r="AF300" s="21">
        <f t="shared" si="200"/>
        <v>0</v>
      </c>
      <c r="AG300" s="21">
        <f t="shared" si="201"/>
        <v>0</v>
      </c>
      <c r="AH300" s="21">
        <f t="shared" si="202"/>
        <v>0</v>
      </c>
      <c r="AI300" s="21">
        <f t="shared" si="203"/>
        <v>0</v>
      </c>
      <c r="AJ300" s="21">
        <f t="shared" si="204"/>
        <v>0</v>
      </c>
      <c r="AK300" s="21">
        <f t="shared" si="205"/>
        <v>0</v>
      </c>
      <c r="AL300" s="21">
        <f t="shared" si="206"/>
        <v>0</v>
      </c>
      <c r="AM300" s="21">
        <f t="shared" si="207"/>
        <v>0</v>
      </c>
      <c r="AN300" s="21">
        <f t="shared" si="208"/>
        <v>0</v>
      </c>
      <c r="AO300" s="21">
        <f t="shared" si="209"/>
        <v>0</v>
      </c>
      <c r="AP300" s="21">
        <f t="shared" si="210"/>
        <v>0</v>
      </c>
      <c r="AQ300" s="21">
        <f t="shared" si="211"/>
        <v>0</v>
      </c>
    </row>
    <row r="301" spans="1:43" s="3" customFormat="1" x14ac:dyDescent="0.25">
      <c r="A301" s="2" t="s">
        <v>804</v>
      </c>
      <c r="B301" t="s">
        <v>805</v>
      </c>
      <c r="C301"/>
      <c r="D301" s="24">
        <f>+PU!E5172</f>
        <v>1.1200000000000001</v>
      </c>
      <c r="E301" s="19">
        <f t="shared" si="213"/>
        <v>6068.1600000000008</v>
      </c>
      <c r="F301" s="25">
        <f>+D301*PU!F5172</f>
        <v>6068.1600000000008</v>
      </c>
      <c r="G301" s="19">
        <f t="shared" si="220"/>
        <v>168.00000000000003</v>
      </c>
      <c r="H301" s="19">
        <f t="shared" si="220"/>
        <v>336.00000000000006</v>
      </c>
      <c r="I301" s="19">
        <f t="shared" si="220"/>
        <v>280</v>
      </c>
      <c r="J301" s="19">
        <f t="shared" si="220"/>
        <v>103.04</v>
      </c>
      <c r="K301" s="19">
        <f t="shared" si="220"/>
        <v>977.7600000000001</v>
      </c>
      <c r="L301" s="19">
        <f t="shared" si="183"/>
        <v>4203.3600000000006</v>
      </c>
      <c r="X301" s="6"/>
      <c r="Z301" s="21">
        <f t="shared" si="194"/>
        <v>0</v>
      </c>
      <c r="AA301" s="21">
        <f t="shared" si="195"/>
        <v>0</v>
      </c>
      <c r="AB301" s="21">
        <f t="shared" si="196"/>
        <v>0</v>
      </c>
      <c r="AC301" s="21">
        <f t="shared" si="197"/>
        <v>0</v>
      </c>
      <c r="AD301" s="21">
        <f t="shared" si="198"/>
        <v>0</v>
      </c>
      <c r="AE301" s="21">
        <f t="shared" si="199"/>
        <v>0</v>
      </c>
      <c r="AF301" s="21">
        <f t="shared" si="200"/>
        <v>0</v>
      </c>
      <c r="AG301" s="21">
        <f t="shared" si="201"/>
        <v>0</v>
      </c>
      <c r="AH301" s="21">
        <f t="shared" si="202"/>
        <v>0</v>
      </c>
      <c r="AI301" s="21">
        <f t="shared" si="203"/>
        <v>0</v>
      </c>
      <c r="AJ301" s="21">
        <f t="shared" si="204"/>
        <v>0</v>
      </c>
      <c r="AK301" s="21">
        <f t="shared" si="205"/>
        <v>0</v>
      </c>
      <c r="AL301" s="21">
        <f t="shared" si="206"/>
        <v>0</v>
      </c>
      <c r="AM301" s="21">
        <f t="shared" si="207"/>
        <v>0</v>
      </c>
      <c r="AN301" s="21">
        <f t="shared" si="208"/>
        <v>0</v>
      </c>
      <c r="AO301" s="21">
        <f t="shared" si="209"/>
        <v>0</v>
      </c>
      <c r="AP301" s="21">
        <f t="shared" si="210"/>
        <v>0</v>
      </c>
      <c r="AQ301" s="21">
        <f t="shared" si="211"/>
        <v>0</v>
      </c>
    </row>
    <row r="302" spans="1:43" s="3" customFormat="1" x14ac:dyDescent="0.25">
      <c r="A302" s="33" t="s">
        <v>806</v>
      </c>
      <c r="B302" t="s">
        <v>397</v>
      </c>
      <c r="C302"/>
      <c r="D302" s="57">
        <f>+'PU con cambio '!N610</f>
        <v>1.35</v>
      </c>
      <c r="E302" s="19">
        <f t="shared" si="213"/>
        <v>46506.246000000006</v>
      </c>
      <c r="F302" s="25">
        <f>+D302*'PU con cambio '!O610</f>
        <v>7032.1500000000005</v>
      </c>
      <c r="G302" s="19">
        <f t="shared" si="220"/>
        <v>202.5</v>
      </c>
      <c r="H302" s="19">
        <f t="shared" si="220"/>
        <v>405</v>
      </c>
      <c r="I302" s="19">
        <f t="shared" si="220"/>
        <v>337.5</v>
      </c>
      <c r="J302" s="19">
        <f t="shared" si="220"/>
        <v>124.2</v>
      </c>
      <c r="K302" s="19">
        <f t="shared" si="220"/>
        <v>1178.5500000000002</v>
      </c>
      <c r="L302" s="19">
        <f t="shared" si="183"/>
        <v>4784.4000000000005</v>
      </c>
      <c r="N302" s="4">
        <f>+'PU con cambio '!P615</f>
        <v>850</v>
      </c>
      <c r="O302" s="4">
        <f>+'PU con cambio '!P611+'PU con cambio '!P612+'PU con cambio '!P613</f>
        <v>37544.096000000005</v>
      </c>
      <c r="P302" s="4">
        <f>+'PU con cambio '!P614</f>
        <v>1080</v>
      </c>
      <c r="X302" s="6"/>
      <c r="Y302" s="3">
        <v>34.168849999999999</v>
      </c>
      <c r="Z302" s="60">
        <f t="shared" si="194"/>
        <v>1589064.9436371003</v>
      </c>
      <c r="AA302" s="21">
        <f t="shared" si="195"/>
        <v>6919.1921249999996</v>
      </c>
      <c r="AB302" s="21">
        <f t="shared" si="196"/>
        <v>13838.384249999999</v>
      </c>
      <c r="AC302" s="21">
        <f t="shared" si="197"/>
        <v>11531.986875000001</v>
      </c>
      <c r="AD302" s="21">
        <f t="shared" si="198"/>
        <v>4243.77117</v>
      </c>
      <c r="AE302" s="21">
        <f t="shared" si="199"/>
        <v>40269.698167500006</v>
      </c>
      <c r="AF302" s="21">
        <f t="shared" si="200"/>
        <v>163477.44594000001</v>
      </c>
      <c r="AG302" s="21">
        <f t="shared" si="201"/>
        <v>0</v>
      </c>
      <c r="AH302" s="21">
        <f t="shared" si="202"/>
        <v>29043.522499999999</v>
      </c>
      <c r="AI302" s="21">
        <f t="shared" si="203"/>
        <v>1282838.5846096002</v>
      </c>
      <c r="AJ302" s="21">
        <f t="shared" si="204"/>
        <v>36902.358</v>
      </c>
      <c r="AK302" s="21">
        <f t="shared" si="205"/>
        <v>0</v>
      </c>
      <c r="AL302" s="21">
        <f t="shared" si="206"/>
        <v>0</v>
      </c>
      <c r="AM302" s="21">
        <f t="shared" si="207"/>
        <v>0</v>
      </c>
      <c r="AN302" s="21">
        <f t="shared" si="208"/>
        <v>0</v>
      </c>
      <c r="AO302" s="21">
        <f t="shared" si="209"/>
        <v>0</v>
      </c>
      <c r="AP302" s="21">
        <f t="shared" si="210"/>
        <v>0</v>
      </c>
      <c r="AQ302" s="21">
        <f t="shared" si="211"/>
        <v>0</v>
      </c>
    </row>
    <row r="303" spans="1:43" s="3" customFormat="1" x14ac:dyDescent="0.25">
      <c r="A303" s="52" t="s">
        <v>807</v>
      </c>
      <c r="B303" t="s">
        <v>683</v>
      </c>
      <c r="C303"/>
      <c r="D303" s="24">
        <f>+PU!E5210</f>
        <v>1.44</v>
      </c>
      <c r="E303" s="19">
        <f t="shared" si="213"/>
        <v>20387.75</v>
      </c>
      <c r="F303" s="25">
        <f>+D303*PU!F5210</f>
        <v>7500.96</v>
      </c>
      <c r="G303" s="19">
        <f t="shared" si="220"/>
        <v>216</v>
      </c>
      <c r="H303" s="19">
        <f t="shared" si="220"/>
        <v>432</v>
      </c>
      <c r="I303" s="19">
        <f t="shared" si="220"/>
        <v>360</v>
      </c>
      <c r="J303" s="19">
        <f t="shared" si="220"/>
        <v>132.47999999999999</v>
      </c>
      <c r="K303" s="19">
        <f t="shared" si="220"/>
        <v>1257.1199999999999</v>
      </c>
      <c r="L303" s="19">
        <f t="shared" si="183"/>
        <v>5103.3600000000006</v>
      </c>
      <c r="O303" s="4">
        <f>+PU!G5211+PU!G5212</f>
        <v>1634.1999999999998</v>
      </c>
      <c r="P303" s="4">
        <f>+PU!G5214</f>
        <v>2160</v>
      </c>
      <c r="Q303" s="4">
        <f>+PU!G5215</f>
        <v>5942.59</v>
      </c>
      <c r="U303" s="4">
        <f>+PU!G5216</f>
        <v>1800</v>
      </c>
      <c r="W303" s="4">
        <f>+PU!G5213</f>
        <v>1350</v>
      </c>
      <c r="X303" s="6"/>
      <c r="Y303" s="3">
        <v>-5</v>
      </c>
      <c r="Z303" s="60">
        <f t="shared" si="194"/>
        <v>-101938.75</v>
      </c>
      <c r="AA303" s="21">
        <f t="shared" si="195"/>
        <v>-1080</v>
      </c>
      <c r="AB303" s="21">
        <f t="shared" si="196"/>
        <v>-2160</v>
      </c>
      <c r="AC303" s="21">
        <f t="shared" si="197"/>
        <v>-1800</v>
      </c>
      <c r="AD303" s="21">
        <f t="shared" si="198"/>
        <v>-662.4</v>
      </c>
      <c r="AE303" s="21">
        <f t="shared" si="199"/>
        <v>-6285.5999999999995</v>
      </c>
      <c r="AF303" s="21">
        <f t="shared" si="200"/>
        <v>-25516.800000000003</v>
      </c>
      <c r="AG303" s="21">
        <f t="shared" si="201"/>
        <v>0</v>
      </c>
      <c r="AH303" s="21">
        <f t="shared" si="202"/>
        <v>0</v>
      </c>
      <c r="AI303" s="21">
        <f t="shared" si="203"/>
        <v>-8170.9999999999991</v>
      </c>
      <c r="AJ303" s="21">
        <f t="shared" si="204"/>
        <v>-10800</v>
      </c>
      <c r="AK303" s="21">
        <f t="shared" si="205"/>
        <v>-29712.95</v>
      </c>
      <c r="AL303" s="21">
        <f t="shared" si="206"/>
        <v>0</v>
      </c>
      <c r="AM303" s="21">
        <f t="shared" si="207"/>
        <v>0</v>
      </c>
      <c r="AN303" s="21">
        <f t="shared" si="208"/>
        <v>0</v>
      </c>
      <c r="AO303" s="21">
        <f t="shared" si="209"/>
        <v>-9000</v>
      </c>
      <c r="AP303" s="21">
        <f t="shared" si="210"/>
        <v>0</v>
      </c>
      <c r="AQ303" s="21">
        <f t="shared" si="211"/>
        <v>-6750</v>
      </c>
    </row>
    <row r="304" spans="1:43" s="3" customFormat="1" x14ac:dyDescent="0.25">
      <c r="A304" s="2" t="s">
        <v>808</v>
      </c>
      <c r="B304" t="s">
        <v>399</v>
      </c>
      <c r="C304"/>
      <c r="D304" s="24">
        <f>+PU!E5233</f>
        <v>3.6</v>
      </c>
      <c r="E304" s="19">
        <f t="shared" si="213"/>
        <v>19504.8</v>
      </c>
      <c r="F304" s="25">
        <f>+D304*PU!F5233</f>
        <v>19504.8</v>
      </c>
      <c r="G304" s="19">
        <f t="shared" si="220"/>
        <v>540</v>
      </c>
      <c r="H304" s="19">
        <f t="shared" si="220"/>
        <v>1080</v>
      </c>
      <c r="I304" s="19">
        <f t="shared" si="220"/>
        <v>900</v>
      </c>
      <c r="J304" s="19">
        <f t="shared" si="220"/>
        <v>331.2</v>
      </c>
      <c r="K304" s="19">
        <f t="shared" si="220"/>
        <v>3142.8</v>
      </c>
      <c r="L304" s="19">
        <f t="shared" si="183"/>
        <v>13510.8</v>
      </c>
      <c r="X304" s="6"/>
      <c r="Z304" s="21">
        <f t="shared" si="194"/>
        <v>0</v>
      </c>
      <c r="AA304" s="21">
        <f t="shared" si="195"/>
        <v>0</v>
      </c>
      <c r="AB304" s="21">
        <f t="shared" si="196"/>
        <v>0</v>
      </c>
      <c r="AC304" s="21">
        <f t="shared" si="197"/>
        <v>0</v>
      </c>
      <c r="AD304" s="21">
        <f t="shared" si="198"/>
        <v>0</v>
      </c>
      <c r="AE304" s="21">
        <f t="shared" si="199"/>
        <v>0</v>
      </c>
      <c r="AF304" s="21">
        <f t="shared" si="200"/>
        <v>0</v>
      </c>
      <c r="AG304" s="21">
        <f t="shared" si="201"/>
        <v>0</v>
      </c>
      <c r="AH304" s="21">
        <f t="shared" si="202"/>
        <v>0</v>
      </c>
      <c r="AI304" s="21">
        <f t="shared" si="203"/>
        <v>0</v>
      </c>
      <c r="AJ304" s="21">
        <f t="shared" si="204"/>
        <v>0</v>
      </c>
      <c r="AK304" s="21">
        <f t="shared" si="205"/>
        <v>0</v>
      </c>
      <c r="AL304" s="21">
        <f t="shared" si="206"/>
        <v>0</v>
      </c>
      <c r="AM304" s="21">
        <f t="shared" si="207"/>
        <v>0</v>
      </c>
      <c r="AN304" s="21">
        <f t="shared" si="208"/>
        <v>0</v>
      </c>
      <c r="AO304" s="21">
        <f t="shared" si="209"/>
        <v>0</v>
      </c>
      <c r="AP304" s="21">
        <f t="shared" si="210"/>
        <v>0</v>
      </c>
      <c r="AQ304" s="21">
        <f t="shared" si="211"/>
        <v>0</v>
      </c>
    </row>
    <row r="305" spans="1:43" s="3" customFormat="1" x14ac:dyDescent="0.25">
      <c r="A305" s="52" t="s">
        <v>809</v>
      </c>
      <c r="B305" t="s">
        <v>401</v>
      </c>
      <c r="C305"/>
      <c r="D305" s="24">
        <f>+PU!E5252</f>
        <v>4.4999999999999998E-2</v>
      </c>
      <c r="E305" s="19">
        <f t="shared" si="213"/>
        <v>836.62</v>
      </c>
      <c r="F305" s="25">
        <f>+D305*PU!F5252</f>
        <v>243.81</v>
      </c>
      <c r="G305" s="19">
        <f t="shared" si="220"/>
        <v>6.75</v>
      </c>
      <c r="H305" s="19">
        <f t="shared" si="220"/>
        <v>13.5</v>
      </c>
      <c r="I305" s="19">
        <f t="shared" si="220"/>
        <v>11.25</v>
      </c>
      <c r="J305" s="19">
        <f t="shared" si="220"/>
        <v>4.1399999999999997</v>
      </c>
      <c r="K305" s="19">
        <f t="shared" si="220"/>
        <v>39.284999999999997</v>
      </c>
      <c r="L305" s="19">
        <f t="shared" si="183"/>
        <v>168.88499999999999</v>
      </c>
      <c r="O305" s="4">
        <f>+PU!G5253</f>
        <v>69.48</v>
      </c>
      <c r="Q305" s="4">
        <f>+PU!G5254</f>
        <v>504</v>
      </c>
      <c r="S305" s="4">
        <f>+PU!G5255</f>
        <v>6.7</v>
      </c>
      <c r="T305" s="4">
        <f>+PU!F5256</f>
        <v>12.63</v>
      </c>
      <c r="X305" s="6"/>
      <c r="Y305" s="3">
        <v>-2000</v>
      </c>
      <c r="Z305" s="60">
        <f t="shared" si="194"/>
        <v>-1673240</v>
      </c>
      <c r="AA305" s="21">
        <f t="shared" si="195"/>
        <v>-13500</v>
      </c>
      <c r="AB305" s="21">
        <f t="shared" si="196"/>
        <v>-27000</v>
      </c>
      <c r="AC305" s="21">
        <f t="shared" si="197"/>
        <v>-22500</v>
      </c>
      <c r="AD305" s="21">
        <f t="shared" si="198"/>
        <v>-8280</v>
      </c>
      <c r="AE305" s="21">
        <f t="shared" si="199"/>
        <v>-78570</v>
      </c>
      <c r="AF305" s="21">
        <f t="shared" si="200"/>
        <v>-337770</v>
      </c>
      <c r="AG305" s="21">
        <f t="shared" si="201"/>
        <v>0</v>
      </c>
      <c r="AH305" s="21">
        <f t="shared" si="202"/>
        <v>0</v>
      </c>
      <c r="AI305" s="21">
        <f t="shared" si="203"/>
        <v>-138960</v>
      </c>
      <c r="AJ305" s="21">
        <f t="shared" si="204"/>
        <v>0</v>
      </c>
      <c r="AK305" s="21">
        <f t="shared" si="205"/>
        <v>-1008000</v>
      </c>
      <c r="AL305" s="21">
        <f t="shared" si="206"/>
        <v>0</v>
      </c>
      <c r="AM305" s="21">
        <f t="shared" si="207"/>
        <v>-13400</v>
      </c>
      <c r="AN305" s="21">
        <f t="shared" si="208"/>
        <v>-25260</v>
      </c>
      <c r="AO305" s="21">
        <f t="shared" si="209"/>
        <v>0</v>
      </c>
      <c r="AP305" s="21">
        <f t="shared" si="210"/>
        <v>0</v>
      </c>
      <c r="AQ305" s="21">
        <f t="shared" si="211"/>
        <v>0</v>
      </c>
    </row>
    <row r="306" spans="1:43" s="3" customFormat="1" x14ac:dyDescent="0.25">
      <c r="A306" s="52" t="s">
        <v>810</v>
      </c>
      <c r="B306" t="s">
        <v>403</v>
      </c>
      <c r="C306"/>
      <c r="D306" s="24">
        <f>+PU!E5273</f>
        <v>2.5</v>
      </c>
      <c r="E306" s="19">
        <f t="shared" si="213"/>
        <v>21524.37</v>
      </c>
      <c r="F306" s="25">
        <f>+D306*PU!F5273</f>
        <v>13545</v>
      </c>
      <c r="G306" s="19">
        <f t="shared" ref="G306:K317" si="239">$D306*G$3</f>
        <v>375</v>
      </c>
      <c r="H306" s="19">
        <f t="shared" si="239"/>
        <v>750</v>
      </c>
      <c r="I306" s="19">
        <f t="shared" si="239"/>
        <v>625</v>
      </c>
      <c r="J306" s="19">
        <f t="shared" si="239"/>
        <v>230</v>
      </c>
      <c r="K306" s="19">
        <f t="shared" si="239"/>
        <v>2182.5</v>
      </c>
      <c r="L306" s="19">
        <f t="shared" si="183"/>
        <v>9382.5</v>
      </c>
      <c r="O306" s="4">
        <f>+PU!G5274+PU!G5275</f>
        <v>7141.23</v>
      </c>
      <c r="S306" s="4">
        <f>+PU!G5276+PU!G5277+PU!G5278</f>
        <v>500</v>
      </c>
      <c r="T306" s="4">
        <f>+PU!G5279</f>
        <v>338.14</v>
      </c>
      <c r="X306" s="6"/>
      <c r="Y306" s="3">
        <v>-165</v>
      </c>
      <c r="Z306" s="60">
        <f t="shared" si="194"/>
        <v>-3551521.0500000003</v>
      </c>
      <c r="AA306" s="21">
        <f t="shared" si="195"/>
        <v>-61875</v>
      </c>
      <c r="AB306" s="21">
        <f t="shared" si="196"/>
        <v>-123750</v>
      </c>
      <c r="AC306" s="21">
        <f t="shared" si="197"/>
        <v>-103125</v>
      </c>
      <c r="AD306" s="21">
        <f t="shared" si="198"/>
        <v>-37950</v>
      </c>
      <c r="AE306" s="21">
        <f t="shared" si="199"/>
        <v>-360112.5</v>
      </c>
      <c r="AF306" s="21">
        <f t="shared" si="200"/>
        <v>-1548112.5</v>
      </c>
      <c r="AG306" s="21">
        <f t="shared" si="201"/>
        <v>0</v>
      </c>
      <c r="AH306" s="21">
        <f t="shared" si="202"/>
        <v>0</v>
      </c>
      <c r="AI306" s="21">
        <f t="shared" si="203"/>
        <v>-1178302.95</v>
      </c>
      <c r="AJ306" s="21">
        <f t="shared" si="204"/>
        <v>0</v>
      </c>
      <c r="AK306" s="21">
        <f t="shared" si="205"/>
        <v>0</v>
      </c>
      <c r="AL306" s="21">
        <f t="shared" si="206"/>
        <v>0</v>
      </c>
      <c r="AM306" s="21">
        <f t="shared" si="207"/>
        <v>-82500</v>
      </c>
      <c r="AN306" s="21">
        <f t="shared" si="208"/>
        <v>-55793.1</v>
      </c>
      <c r="AO306" s="21">
        <f t="shared" si="209"/>
        <v>0</v>
      </c>
      <c r="AP306" s="21">
        <f t="shared" si="210"/>
        <v>0</v>
      </c>
      <c r="AQ306" s="21">
        <f t="shared" si="211"/>
        <v>0</v>
      </c>
    </row>
    <row r="307" spans="1:43" s="3" customFormat="1" x14ac:dyDescent="0.25">
      <c r="A307" s="2" t="s">
        <v>811</v>
      </c>
      <c r="B307" t="s">
        <v>449</v>
      </c>
      <c r="C307"/>
      <c r="D307" s="24">
        <f>+PU!E5296</f>
        <v>2.4</v>
      </c>
      <c r="E307" s="19">
        <f t="shared" si="213"/>
        <v>13003.199999999999</v>
      </c>
      <c r="F307" s="25">
        <f>+D307*PU!F5296</f>
        <v>13003.199999999999</v>
      </c>
      <c r="G307" s="19">
        <f t="shared" si="239"/>
        <v>360</v>
      </c>
      <c r="H307" s="19">
        <f t="shared" si="239"/>
        <v>720</v>
      </c>
      <c r="I307" s="19">
        <f t="shared" si="239"/>
        <v>600</v>
      </c>
      <c r="J307" s="19">
        <f t="shared" si="239"/>
        <v>220.79999999999998</v>
      </c>
      <c r="K307" s="19">
        <f t="shared" si="239"/>
        <v>2095.1999999999998</v>
      </c>
      <c r="L307" s="19">
        <f t="shared" si="183"/>
        <v>9007.1999999999989</v>
      </c>
      <c r="X307" s="6"/>
      <c r="Z307" s="21">
        <f t="shared" si="194"/>
        <v>0</v>
      </c>
      <c r="AA307" s="21">
        <f t="shared" si="195"/>
        <v>0</v>
      </c>
      <c r="AB307" s="21">
        <f t="shared" si="196"/>
        <v>0</v>
      </c>
      <c r="AC307" s="21">
        <f t="shared" si="197"/>
        <v>0</v>
      </c>
      <c r="AD307" s="21">
        <f t="shared" si="198"/>
        <v>0</v>
      </c>
      <c r="AE307" s="21">
        <f t="shared" si="199"/>
        <v>0</v>
      </c>
      <c r="AF307" s="21">
        <f t="shared" si="200"/>
        <v>0</v>
      </c>
      <c r="AG307" s="21">
        <f t="shared" si="201"/>
        <v>0</v>
      </c>
      <c r="AH307" s="21">
        <f t="shared" si="202"/>
        <v>0</v>
      </c>
      <c r="AI307" s="21">
        <f t="shared" si="203"/>
        <v>0</v>
      </c>
      <c r="AJ307" s="21">
        <f t="shared" si="204"/>
        <v>0</v>
      </c>
      <c r="AK307" s="21">
        <f t="shared" si="205"/>
        <v>0</v>
      </c>
      <c r="AL307" s="21">
        <f t="shared" si="206"/>
        <v>0</v>
      </c>
      <c r="AM307" s="21">
        <f t="shared" si="207"/>
        <v>0</v>
      </c>
      <c r="AN307" s="21">
        <f t="shared" si="208"/>
        <v>0</v>
      </c>
      <c r="AO307" s="21">
        <f t="shared" si="209"/>
        <v>0</v>
      </c>
      <c r="AP307" s="21">
        <f t="shared" si="210"/>
        <v>0</v>
      </c>
      <c r="AQ307" s="21">
        <f t="shared" si="211"/>
        <v>0</v>
      </c>
    </row>
    <row r="308" spans="1:43" s="3" customFormat="1" x14ac:dyDescent="0.25">
      <c r="A308" s="52" t="s">
        <v>812</v>
      </c>
      <c r="B308" t="s">
        <v>795</v>
      </c>
      <c r="C308"/>
      <c r="D308" s="24">
        <f>+PU!E5319</f>
        <v>7.4999999999999997E-2</v>
      </c>
      <c r="E308" s="19">
        <f t="shared" si="213"/>
        <v>2233.971</v>
      </c>
      <c r="F308" s="25">
        <f>SUM(F309:F310)</f>
        <v>489.56099999999998</v>
      </c>
      <c r="G308" s="19">
        <f>SUM(G309:G310)</f>
        <v>11.55</v>
      </c>
      <c r="H308" s="19">
        <f t="shared" ref="H308:L308" si="240">SUM(H309:H310)</f>
        <v>23.1</v>
      </c>
      <c r="I308" s="19">
        <f t="shared" si="240"/>
        <v>19.25</v>
      </c>
      <c r="J308" s="19">
        <f t="shared" si="240"/>
        <v>7.0839999999999996</v>
      </c>
      <c r="K308" s="19">
        <f t="shared" si="240"/>
        <v>67.220999999999989</v>
      </c>
      <c r="L308" s="19">
        <f t="shared" si="240"/>
        <v>7.5060000000000002</v>
      </c>
      <c r="M308" s="19">
        <f>SUM(M309:M310)</f>
        <v>353.84999999999997</v>
      </c>
      <c r="O308" s="4">
        <f>+PU!G5320+PU!G5324-1</f>
        <v>117.89</v>
      </c>
      <c r="Q308" s="4">
        <f>+PU!G5326</f>
        <v>9.4499999999999993</v>
      </c>
      <c r="R308" s="4">
        <f>+PU!G5329+PU!G5327-2</f>
        <v>1582.5</v>
      </c>
      <c r="T308" s="4">
        <f>+PU!F5330</f>
        <v>34.57</v>
      </c>
      <c r="X308" s="6"/>
      <c r="Y308" s="3">
        <v>2328</v>
      </c>
      <c r="Z308" s="69">
        <f t="shared" si="194"/>
        <v>5200684.4879999999</v>
      </c>
      <c r="AA308" s="21">
        <f t="shared" si="195"/>
        <v>26888.400000000001</v>
      </c>
      <c r="AB308" s="21">
        <f t="shared" si="196"/>
        <v>53776.800000000003</v>
      </c>
      <c r="AC308" s="21">
        <f t="shared" si="197"/>
        <v>44814</v>
      </c>
      <c r="AD308" s="21">
        <f t="shared" si="198"/>
        <v>16491.552</v>
      </c>
      <c r="AE308" s="21">
        <f t="shared" si="199"/>
        <v>156490.48799999998</v>
      </c>
      <c r="AF308" s="21">
        <f t="shared" si="200"/>
        <v>17473.968000000001</v>
      </c>
      <c r="AG308" s="21">
        <f t="shared" si="201"/>
        <v>823762.79999999993</v>
      </c>
      <c r="AH308" s="21">
        <f t="shared" si="202"/>
        <v>0</v>
      </c>
      <c r="AI308" s="21">
        <f t="shared" si="203"/>
        <v>274447.92</v>
      </c>
      <c r="AJ308" s="21">
        <f t="shared" si="204"/>
        <v>0</v>
      </c>
      <c r="AK308" s="21">
        <f t="shared" si="205"/>
        <v>21999.599999999999</v>
      </c>
      <c r="AL308" s="21">
        <f t="shared" si="206"/>
        <v>3684060</v>
      </c>
      <c r="AM308" s="21">
        <f t="shared" si="207"/>
        <v>0</v>
      </c>
      <c r="AN308" s="21">
        <f t="shared" si="208"/>
        <v>80478.960000000006</v>
      </c>
      <c r="AO308" s="21">
        <f t="shared" si="209"/>
        <v>0</v>
      </c>
      <c r="AP308" s="21">
        <f t="shared" si="210"/>
        <v>0</v>
      </c>
      <c r="AQ308" s="21">
        <f t="shared" si="211"/>
        <v>0</v>
      </c>
    </row>
    <row r="309" spans="1:43" s="3" customFormat="1" hidden="1" x14ac:dyDescent="0.25">
      <c r="A309" s="52" t="s">
        <v>812</v>
      </c>
      <c r="B309" t="s">
        <v>795</v>
      </c>
      <c r="C309"/>
      <c r="D309" s="24">
        <f>+PU!E5319</f>
        <v>7.4999999999999997E-2</v>
      </c>
      <c r="E309" s="19">
        <f t="shared" ref="E309:E310" si="241">SUM(G309:W309)</f>
        <v>478.72499999999997</v>
      </c>
      <c r="F309" s="25">
        <f>+D309*PU!F5319</f>
        <v>478.72499999999997</v>
      </c>
      <c r="G309" s="19">
        <f t="shared" si="239"/>
        <v>11.25</v>
      </c>
      <c r="H309" s="19">
        <f t="shared" si="239"/>
        <v>22.5</v>
      </c>
      <c r="I309" s="19">
        <f t="shared" si="239"/>
        <v>18.75</v>
      </c>
      <c r="J309" s="19">
        <f t="shared" si="239"/>
        <v>6.8999999999999995</v>
      </c>
      <c r="K309" s="19">
        <f t="shared" si="239"/>
        <v>65.474999999999994</v>
      </c>
      <c r="M309" s="19">
        <f>F309-(SUM(G309:K309))</f>
        <v>353.84999999999997</v>
      </c>
      <c r="X309" s="6"/>
      <c r="Z309" s="21"/>
      <c r="AA309" s="21">
        <f t="shared" ref="AA309:AA310" si="242">+$Y309*G309</f>
        <v>0</v>
      </c>
      <c r="AB309" s="21">
        <f t="shared" ref="AB309:AB310" si="243">+$Y309*H309</f>
        <v>0</v>
      </c>
      <c r="AC309" s="21">
        <f t="shared" ref="AC309:AC310" si="244">+$Y309*I309</f>
        <v>0</v>
      </c>
      <c r="AD309" s="21">
        <f t="shared" ref="AD309:AD310" si="245">+$Y309*J309</f>
        <v>0</v>
      </c>
      <c r="AE309" s="21">
        <f t="shared" ref="AE309:AE310" si="246">+$Y309*K309</f>
        <v>0</v>
      </c>
      <c r="AF309" s="21">
        <f>+$Y309*M309</f>
        <v>0</v>
      </c>
      <c r="AG309" s="21" t="e">
        <f>+$Y309*#REF!</f>
        <v>#REF!</v>
      </c>
      <c r="AH309" s="21">
        <f t="shared" ref="AH309:AH310" si="247">+$Y309*N309</f>
        <v>0</v>
      </c>
      <c r="AI309" s="21">
        <f t="shared" ref="AI309:AI310" si="248">+$Y309*O309</f>
        <v>0</v>
      </c>
      <c r="AJ309" s="21">
        <f t="shared" ref="AJ309:AJ310" si="249">+$Y309*P309</f>
        <v>0</v>
      </c>
      <c r="AK309" s="21">
        <f t="shared" ref="AK309:AK310" si="250">+$Y309*Q309</f>
        <v>0</v>
      </c>
      <c r="AL309" s="21">
        <f t="shared" ref="AL309:AL310" si="251">+$Y309*R309</f>
        <v>0</v>
      </c>
      <c r="AM309" s="21">
        <f t="shared" ref="AM309:AM310" si="252">+$Y309*S309</f>
        <v>0</v>
      </c>
      <c r="AN309" s="21">
        <f t="shared" ref="AN309:AN310" si="253">+$Y309*T309</f>
        <v>0</v>
      </c>
      <c r="AO309" s="21">
        <f t="shared" ref="AO309:AO310" si="254">+$Y309*U309</f>
        <v>0</v>
      </c>
      <c r="AP309" s="21">
        <f t="shared" ref="AP309:AP310" si="255">+$Y309*V309</f>
        <v>0</v>
      </c>
      <c r="AQ309" s="21">
        <f t="shared" ref="AQ309:AQ310" si="256">+$Y309*W309</f>
        <v>0</v>
      </c>
    </row>
    <row r="310" spans="1:43" s="3" customFormat="1" hidden="1" x14ac:dyDescent="0.25">
      <c r="A310" s="52" t="s">
        <v>812</v>
      </c>
      <c r="B310" t="s">
        <v>795</v>
      </c>
      <c r="C310"/>
      <c r="D310" s="24">
        <f>+PU!E5323</f>
        <v>2E-3</v>
      </c>
      <c r="E310" s="19">
        <f t="shared" si="241"/>
        <v>10.836</v>
      </c>
      <c r="F310" s="25">
        <f>+D310*PU!F5323</f>
        <v>10.836</v>
      </c>
      <c r="G310" s="19">
        <f t="shared" si="239"/>
        <v>0.3</v>
      </c>
      <c r="H310" s="19">
        <f t="shared" si="239"/>
        <v>0.6</v>
      </c>
      <c r="I310" s="19">
        <f t="shared" si="239"/>
        <v>0.5</v>
      </c>
      <c r="J310" s="19">
        <f t="shared" si="239"/>
        <v>0.184</v>
      </c>
      <c r="K310" s="19">
        <f t="shared" si="239"/>
        <v>1.746</v>
      </c>
      <c r="L310" s="19">
        <f t="shared" ref="L310" si="257">F310-(SUM(G310:K310))</f>
        <v>7.5060000000000002</v>
      </c>
      <c r="X310" s="6"/>
      <c r="Z310" s="21"/>
      <c r="AA310" s="21">
        <f t="shared" si="242"/>
        <v>0</v>
      </c>
      <c r="AB310" s="21">
        <f t="shared" si="243"/>
        <v>0</v>
      </c>
      <c r="AC310" s="21">
        <f t="shared" si="244"/>
        <v>0</v>
      </c>
      <c r="AD310" s="21">
        <f t="shared" si="245"/>
        <v>0</v>
      </c>
      <c r="AE310" s="21">
        <f t="shared" si="246"/>
        <v>0</v>
      </c>
      <c r="AF310" s="21">
        <f t="shared" ref="AF310" si="258">+$Y310*L310</f>
        <v>0</v>
      </c>
      <c r="AG310" s="21">
        <f t="shared" ref="AG310" si="259">+$Y310*M310</f>
        <v>0</v>
      </c>
      <c r="AH310" s="21">
        <f t="shared" si="247"/>
        <v>0</v>
      </c>
      <c r="AI310" s="21">
        <f t="shared" si="248"/>
        <v>0</v>
      </c>
      <c r="AJ310" s="21">
        <f t="shared" si="249"/>
        <v>0</v>
      </c>
      <c r="AK310" s="21">
        <f t="shared" si="250"/>
        <v>0</v>
      </c>
      <c r="AL310" s="21">
        <f t="shared" si="251"/>
        <v>0</v>
      </c>
      <c r="AM310" s="21">
        <f t="shared" si="252"/>
        <v>0</v>
      </c>
      <c r="AN310" s="21">
        <f t="shared" si="253"/>
        <v>0</v>
      </c>
      <c r="AO310" s="21">
        <f t="shared" si="254"/>
        <v>0</v>
      </c>
      <c r="AP310" s="21">
        <f t="shared" si="255"/>
        <v>0</v>
      </c>
      <c r="AQ310" s="21">
        <f t="shared" si="256"/>
        <v>0</v>
      </c>
    </row>
    <row r="311" spans="1:43" s="3" customFormat="1" x14ac:dyDescent="0.25">
      <c r="A311" s="2" t="s">
        <v>813</v>
      </c>
      <c r="B311" t="s">
        <v>797</v>
      </c>
      <c r="C311"/>
      <c r="D311" s="24">
        <v>0</v>
      </c>
      <c r="E311" s="19">
        <f t="shared" si="213"/>
        <v>0</v>
      </c>
      <c r="F311" s="25">
        <v>0</v>
      </c>
      <c r="G311" s="19">
        <f t="shared" si="239"/>
        <v>0</v>
      </c>
      <c r="H311" s="19">
        <f t="shared" si="239"/>
        <v>0</v>
      </c>
      <c r="I311" s="19">
        <f t="shared" si="239"/>
        <v>0</v>
      </c>
      <c r="J311" s="19">
        <f t="shared" si="239"/>
        <v>0</v>
      </c>
      <c r="K311" s="19">
        <f t="shared" si="239"/>
        <v>0</v>
      </c>
      <c r="L311" s="19">
        <f t="shared" si="183"/>
        <v>0</v>
      </c>
      <c r="X311" s="6"/>
      <c r="Z311" s="21">
        <f t="shared" si="194"/>
        <v>0</v>
      </c>
      <c r="AA311" s="21">
        <f t="shared" si="195"/>
        <v>0</v>
      </c>
      <c r="AB311" s="21">
        <f t="shared" si="196"/>
        <v>0</v>
      </c>
      <c r="AC311" s="21">
        <f t="shared" si="197"/>
        <v>0</v>
      </c>
      <c r="AD311" s="21">
        <f t="shared" si="198"/>
        <v>0</v>
      </c>
      <c r="AE311" s="21">
        <f t="shared" si="199"/>
        <v>0</v>
      </c>
      <c r="AF311" s="21">
        <f t="shared" si="200"/>
        <v>0</v>
      </c>
      <c r="AG311" s="21">
        <f t="shared" si="201"/>
        <v>0</v>
      </c>
      <c r="AH311" s="21">
        <f t="shared" si="202"/>
        <v>0</v>
      </c>
      <c r="AI311" s="21">
        <f t="shared" si="203"/>
        <v>0</v>
      </c>
      <c r="AJ311" s="21">
        <f t="shared" si="204"/>
        <v>0</v>
      </c>
      <c r="AK311" s="21">
        <f t="shared" si="205"/>
        <v>0</v>
      </c>
      <c r="AL311" s="21">
        <f t="shared" si="206"/>
        <v>0</v>
      </c>
      <c r="AM311" s="21">
        <f t="shared" si="207"/>
        <v>0</v>
      </c>
      <c r="AN311" s="21">
        <f t="shared" si="208"/>
        <v>0</v>
      </c>
      <c r="AO311" s="21">
        <f t="shared" si="209"/>
        <v>0</v>
      </c>
      <c r="AP311" s="21">
        <f t="shared" si="210"/>
        <v>0</v>
      </c>
      <c r="AQ311" s="21">
        <f t="shared" si="211"/>
        <v>0</v>
      </c>
    </row>
    <row r="312" spans="1:43" s="3" customFormat="1" x14ac:dyDescent="0.25">
      <c r="A312" s="2" t="s">
        <v>814</v>
      </c>
      <c r="B312" t="s">
        <v>815</v>
      </c>
      <c r="C312"/>
      <c r="D312" s="24">
        <f>+PU!E5357</f>
        <v>1.2</v>
      </c>
      <c r="E312" s="19">
        <f t="shared" si="213"/>
        <v>6501.5999999999995</v>
      </c>
      <c r="F312" s="25">
        <f>+D312*PU!F5357</f>
        <v>6501.5999999999995</v>
      </c>
      <c r="G312" s="19">
        <f t="shared" si="239"/>
        <v>180</v>
      </c>
      <c r="H312" s="19">
        <f t="shared" si="239"/>
        <v>360</v>
      </c>
      <c r="I312" s="19">
        <f t="shared" si="239"/>
        <v>300</v>
      </c>
      <c r="J312" s="19">
        <f t="shared" si="239"/>
        <v>110.39999999999999</v>
      </c>
      <c r="K312" s="19">
        <f t="shared" si="239"/>
        <v>1047.5999999999999</v>
      </c>
      <c r="L312" s="19">
        <f t="shared" si="183"/>
        <v>4503.5999999999995</v>
      </c>
      <c r="X312" s="6"/>
      <c r="Z312" s="21">
        <f t="shared" si="194"/>
        <v>0</v>
      </c>
      <c r="AA312" s="21">
        <f t="shared" si="195"/>
        <v>0</v>
      </c>
      <c r="AB312" s="21">
        <f t="shared" si="196"/>
        <v>0</v>
      </c>
      <c r="AC312" s="21">
        <f t="shared" si="197"/>
        <v>0</v>
      </c>
      <c r="AD312" s="21">
        <f t="shared" si="198"/>
        <v>0</v>
      </c>
      <c r="AE312" s="21">
        <f t="shared" si="199"/>
        <v>0</v>
      </c>
      <c r="AF312" s="21">
        <f t="shared" si="200"/>
        <v>0</v>
      </c>
      <c r="AG312" s="21">
        <f t="shared" si="201"/>
        <v>0</v>
      </c>
      <c r="AH312" s="21">
        <f t="shared" si="202"/>
        <v>0</v>
      </c>
      <c r="AI312" s="21">
        <f t="shared" si="203"/>
        <v>0</v>
      </c>
      <c r="AJ312" s="21">
        <f t="shared" si="204"/>
        <v>0</v>
      </c>
      <c r="AK312" s="21">
        <f t="shared" si="205"/>
        <v>0</v>
      </c>
      <c r="AL312" s="21">
        <f t="shared" si="206"/>
        <v>0</v>
      </c>
      <c r="AM312" s="21">
        <f t="shared" si="207"/>
        <v>0</v>
      </c>
      <c r="AN312" s="21">
        <f t="shared" si="208"/>
        <v>0</v>
      </c>
      <c r="AO312" s="21">
        <f t="shared" si="209"/>
        <v>0</v>
      </c>
      <c r="AP312" s="21">
        <f t="shared" si="210"/>
        <v>0</v>
      </c>
      <c r="AQ312" s="21">
        <f t="shared" si="211"/>
        <v>0</v>
      </c>
    </row>
    <row r="313" spans="1:43" s="3" customFormat="1" x14ac:dyDescent="0.25">
      <c r="A313" s="52" t="s">
        <v>816</v>
      </c>
      <c r="B313" t="s">
        <v>801</v>
      </c>
      <c r="C313"/>
      <c r="D313" s="24">
        <f>+PU!E5378</f>
        <v>0.3</v>
      </c>
      <c r="E313" s="19">
        <f t="shared" si="213"/>
        <v>3892.03</v>
      </c>
      <c r="F313" s="25">
        <f>+D313*PU!F5378</f>
        <v>1625.3999999999999</v>
      </c>
      <c r="G313" s="19">
        <f t="shared" si="239"/>
        <v>45</v>
      </c>
      <c r="H313" s="19">
        <f t="shared" si="239"/>
        <v>90</v>
      </c>
      <c r="I313" s="19">
        <f t="shared" si="239"/>
        <v>75</v>
      </c>
      <c r="J313" s="19">
        <f t="shared" si="239"/>
        <v>27.599999999999998</v>
      </c>
      <c r="K313" s="19">
        <f t="shared" si="239"/>
        <v>261.89999999999998</v>
      </c>
      <c r="L313" s="19">
        <f t="shared" ref="L313:L384" si="260">F313-(SUM(G313:K313))</f>
        <v>1125.8999999999999</v>
      </c>
      <c r="O313" s="4">
        <f>+PU!G5379</f>
        <v>463.2</v>
      </c>
      <c r="R313" s="4">
        <f>+PU!G5380</f>
        <v>1754.4</v>
      </c>
      <c r="T313" s="4">
        <f>+PU!G5386</f>
        <v>49.03</v>
      </c>
      <c r="X313" s="6"/>
      <c r="Y313" s="3">
        <v>-280</v>
      </c>
      <c r="Z313" s="60">
        <f t="shared" si="194"/>
        <v>-1089768.3999999999</v>
      </c>
      <c r="AA313" s="21">
        <f t="shared" si="195"/>
        <v>-12600</v>
      </c>
      <c r="AB313" s="21">
        <f t="shared" si="196"/>
        <v>-25200</v>
      </c>
      <c r="AC313" s="21">
        <f t="shared" si="197"/>
        <v>-21000</v>
      </c>
      <c r="AD313" s="21">
        <f t="shared" si="198"/>
        <v>-7727.9999999999991</v>
      </c>
      <c r="AE313" s="21">
        <f t="shared" si="199"/>
        <v>-73332</v>
      </c>
      <c r="AF313" s="21">
        <f t="shared" si="200"/>
        <v>-315251.99999999994</v>
      </c>
      <c r="AG313" s="21">
        <f t="shared" si="201"/>
        <v>0</v>
      </c>
      <c r="AH313" s="21">
        <f t="shared" si="202"/>
        <v>0</v>
      </c>
      <c r="AI313" s="21">
        <f t="shared" si="203"/>
        <v>-129696</v>
      </c>
      <c r="AJ313" s="21">
        <f t="shared" si="204"/>
        <v>0</v>
      </c>
      <c r="AK313" s="21">
        <f t="shared" si="205"/>
        <v>0</v>
      </c>
      <c r="AL313" s="21">
        <f t="shared" si="206"/>
        <v>-491232</v>
      </c>
      <c r="AM313" s="21">
        <f t="shared" si="207"/>
        <v>0</v>
      </c>
      <c r="AN313" s="21">
        <f t="shared" si="208"/>
        <v>-13728.4</v>
      </c>
      <c r="AO313" s="21">
        <f t="shared" si="209"/>
        <v>0</v>
      </c>
      <c r="AP313" s="21">
        <f t="shared" si="210"/>
        <v>0</v>
      </c>
      <c r="AQ313" s="21">
        <f t="shared" si="211"/>
        <v>0</v>
      </c>
    </row>
    <row r="314" spans="1:43" s="3" customFormat="1" x14ac:dyDescent="0.25">
      <c r="A314" s="52" t="s">
        <v>817</v>
      </c>
      <c r="B314" t="s">
        <v>11</v>
      </c>
      <c r="C314"/>
      <c r="D314" s="24">
        <f>+PU!E5398</f>
        <v>4.4999999999999998E-2</v>
      </c>
      <c r="E314" s="19">
        <f t="shared" si="213"/>
        <v>6387.415</v>
      </c>
      <c r="F314" s="25">
        <f>+D314*PU!F5398</f>
        <v>234.405</v>
      </c>
      <c r="G314" s="19">
        <f t="shared" si="239"/>
        <v>6.75</v>
      </c>
      <c r="H314" s="19">
        <f t="shared" si="239"/>
        <v>13.5</v>
      </c>
      <c r="I314" s="19">
        <f t="shared" si="239"/>
        <v>11.25</v>
      </c>
      <c r="J314" s="19">
        <f t="shared" si="239"/>
        <v>4.1399999999999997</v>
      </c>
      <c r="K314" s="19">
        <f t="shared" si="239"/>
        <v>39.284999999999997</v>
      </c>
      <c r="L314" s="19">
        <f t="shared" si="260"/>
        <v>159.48000000000002</v>
      </c>
      <c r="O314" s="4">
        <f>+PU!G5399+PU!G5400+PU!G5403</f>
        <v>1953.01</v>
      </c>
      <c r="P314" s="4">
        <f>+PU!G5401+PU!G5404</f>
        <v>1800</v>
      </c>
      <c r="V314" s="4">
        <f>+PU!G5405</f>
        <v>2400</v>
      </c>
      <c r="X314" s="6"/>
      <c r="Y314" s="3">
        <v>-75.000100000000003</v>
      </c>
      <c r="Z314" s="60">
        <f t="shared" si="194"/>
        <v>-479056.76374149998</v>
      </c>
      <c r="AA314" s="21">
        <f t="shared" si="195"/>
        <v>-506.250675</v>
      </c>
      <c r="AB314" s="21">
        <f t="shared" si="196"/>
        <v>-1012.50135</v>
      </c>
      <c r="AC314" s="21">
        <f t="shared" si="197"/>
        <v>-843.751125</v>
      </c>
      <c r="AD314" s="21">
        <f t="shared" si="198"/>
        <v>-310.50041399999998</v>
      </c>
      <c r="AE314" s="21">
        <f t="shared" si="199"/>
        <v>-2946.3789284999998</v>
      </c>
      <c r="AF314" s="21">
        <f t="shared" si="200"/>
        <v>-11961.015948000002</v>
      </c>
      <c r="AG314" s="21">
        <f t="shared" si="201"/>
        <v>0</v>
      </c>
      <c r="AH314" s="21">
        <f t="shared" si="202"/>
        <v>0</v>
      </c>
      <c r="AI314" s="21">
        <f t="shared" si="203"/>
        <v>-146475.945301</v>
      </c>
      <c r="AJ314" s="21">
        <f t="shared" si="204"/>
        <v>-135000.18</v>
      </c>
      <c r="AK314" s="21">
        <f t="shared" si="205"/>
        <v>0</v>
      </c>
      <c r="AL314" s="21">
        <f t="shared" si="206"/>
        <v>0</v>
      </c>
      <c r="AM314" s="21">
        <f t="shared" si="207"/>
        <v>0</v>
      </c>
      <c r="AN314" s="21">
        <f t="shared" si="208"/>
        <v>0</v>
      </c>
      <c r="AO314" s="21">
        <f t="shared" si="209"/>
        <v>0</v>
      </c>
      <c r="AP314" s="21">
        <f t="shared" si="210"/>
        <v>-180000.24000000002</v>
      </c>
      <c r="AQ314" s="21">
        <f t="shared" si="211"/>
        <v>0</v>
      </c>
    </row>
    <row r="315" spans="1:43" s="3" customFormat="1" x14ac:dyDescent="0.25">
      <c r="A315" s="2" t="s">
        <v>818</v>
      </c>
      <c r="B315" t="s">
        <v>443</v>
      </c>
      <c r="C315"/>
      <c r="D315" s="24">
        <f>+PU!E5422</f>
        <v>0.28799999999999998</v>
      </c>
      <c r="E315" s="19">
        <f t="shared" si="213"/>
        <v>1500.1919999999998</v>
      </c>
      <c r="F315" s="25">
        <f>+D315*PU!F5422</f>
        <v>1500.1919999999998</v>
      </c>
      <c r="G315" s="19">
        <f t="shared" si="239"/>
        <v>43.199999999999996</v>
      </c>
      <c r="H315" s="19">
        <f t="shared" si="239"/>
        <v>86.399999999999991</v>
      </c>
      <c r="I315" s="19">
        <f t="shared" si="239"/>
        <v>72</v>
      </c>
      <c r="J315" s="19">
        <f t="shared" si="239"/>
        <v>26.495999999999999</v>
      </c>
      <c r="K315" s="19">
        <f t="shared" si="239"/>
        <v>251.42399999999998</v>
      </c>
      <c r="L315" s="19">
        <f t="shared" si="260"/>
        <v>1020.6719999999998</v>
      </c>
      <c r="X315" s="6"/>
      <c r="Z315" s="21">
        <f t="shared" si="194"/>
        <v>0</v>
      </c>
      <c r="AA315" s="21">
        <f t="shared" si="195"/>
        <v>0</v>
      </c>
      <c r="AB315" s="21">
        <f t="shared" si="196"/>
        <v>0</v>
      </c>
      <c r="AC315" s="21">
        <f t="shared" si="197"/>
        <v>0</v>
      </c>
      <c r="AD315" s="21">
        <f t="shared" si="198"/>
        <v>0</v>
      </c>
      <c r="AE315" s="21">
        <f t="shared" si="199"/>
        <v>0</v>
      </c>
      <c r="AF315" s="21">
        <f t="shared" si="200"/>
        <v>0</v>
      </c>
      <c r="AG315" s="21">
        <f t="shared" si="201"/>
        <v>0</v>
      </c>
      <c r="AH315" s="21">
        <f t="shared" si="202"/>
        <v>0</v>
      </c>
      <c r="AI315" s="21">
        <f t="shared" si="203"/>
        <v>0</v>
      </c>
      <c r="AJ315" s="21">
        <f t="shared" si="204"/>
        <v>0</v>
      </c>
      <c r="AK315" s="21">
        <f t="shared" si="205"/>
        <v>0</v>
      </c>
      <c r="AL315" s="21">
        <f t="shared" si="206"/>
        <v>0</v>
      </c>
      <c r="AM315" s="21">
        <f t="shared" si="207"/>
        <v>0</v>
      </c>
      <c r="AN315" s="21">
        <f t="shared" si="208"/>
        <v>0</v>
      </c>
      <c r="AO315" s="21">
        <f t="shared" si="209"/>
        <v>0</v>
      </c>
      <c r="AP315" s="21">
        <f t="shared" si="210"/>
        <v>0</v>
      </c>
      <c r="AQ315" s="21">
        <f t="shared" si="211"/>
        <v>0</v>
      </c>
    </row>
    <row r="316" spans="1:43" s="3" customFormat="1" x14ac:dyDescent="0.25">
      <c r="A316" s="2" t="s">
        <v>819</v>
      </c>
      <c r="B316" t="s">
        <v>445</v>
      </c>
      <c r="C316"/>
      <c r="D316" s="24">
        <f>+PU!E5442</f>
        <v>1.5840000000000001</v>
      </c>
      <c r="E316" s="19">
        <f t="shared" si="213"/>
        <v>8251.0560000000005</v>
      </c>
      <c r="F316" s="25">
        <f>+D316*PU!F5442</f>
        <v>8251.0560000000005</v>
      </c>
      <c r="G316" s="19">
        <f t="shared" si="239"/>
        <v>237.60000000000002</v>
      </c>
      <c r="H316" s="19">
        <f t="shared" si="239"/>
        <v>475.20000000000005</v>
      </c>
      <c r="I316" s="19">
        <f t="shared" si="239"/>
        <v>396</v>
      </c>
      <c r="J316" s="19">
        <f t="shared" si="239"/>
        <v>145.72800000000001</v>
      </c>
      <c r="K316" s="19">
        <f t="shared" si="239"/>
        <v>1382.8320000000001</v>
      </c>
      <c r="L316" s="19">
        <f t="shared" si="260"/>
        <v>5613.6959999999999</v>
      </c>
      <c r="X316" s="6"/>
      <c r="Z316" s="21">
        <f t="shared" si="194"/>
        <v>0</v>
      </c>
      <c r="AA316" s="21">
        <f t="shared" si="195"/>
        <v>0</v>
      </c>
      <c r="AB316" s="21">
        <f t="shared" si="196"/>
        <v>0</v>
      </c>
      <c r="AC316" s="21">
        <f t="shared" si="197"/>
        <v>0</v>
      </c>
      <c r="AD316" s="21">
        <f t="shared" si="198"/>
        <v>0</v>
      </c>
      <c r="AE316" s="21">
        <f t="shared" si="199"/>
        <v>0</v>
      </c>
      <c r="AF316" s="21">
        <f t="shared" si="200"/>
        <v>0</v>
      </c>
      <c r="AG316" s="21">
        <f t="shared" si="201"/>
        <v>0</v>
      </c>
      <c r="AH316" s="21">
        <f t="shared" si="202"/>
        <v>0</v>
      </c>
      <c r="AI316" s="21">
        <f t="shared" si="203"/>
        <v>0</v>
      </c>
      <c r="AJ316" s="21">
        <f t="shared" si="204"/>
        <v>0</v>
      </c>
      <c r="AK316" s="21">
        <f t="shared" si="205"/>
        <v>0</v>
      </c>
      <c r="AL316" s="21">
        <f t="shared" si="206"/>
        <v>0</v>
      </c>
      <c r="AM316" s="21">
        <f t="shared" si="207"/>
        <v>0</v>
      </c>
      <c r="AN316" s="21">
        <f t="shared" si="208"/>
        <v>0</v>
      </c>
      <c r="AO316" s="21">
        <f t="shared" si="209"/>
        <v>0</v>
      </c>
      <c r="AP316" s="21">
        <f t="shared" si="210"/>
        <v>0</v>
      </c>
      <c r="AQ316" s="21">
        <f t="shared" si="211"/>
        <v>0</v>
      </c>
    </row>
    <row r="317" spans="1:43" s="3" customFormat="1" x14ac:dyDescent="0.25">
      <c r="A317" s="2" t="s">
        <v>820</v>
      </c>
      <c r="B317" t="s">
        <v>399</v>
      </c>
      <c r="C317"/>
      <c r="D317" s="24">
        <f>+PU!E5465</f>
        <v>4.32</v>
      </c>
      <c r="E317" s="19">
        <f t="shared" si="213"/>
        <v>23405.760000000002</v>
      </c>
      <c r="F317" s="25">
        <f>+D317*PU!F5465</f>
        <v>23405.760000000002</v>
      </c>
      <c r="G317" s="19">
        <f t="shared" si="239"/>
        <v>648</v>
      </c>
      <c r="H317" s="19">
        <f t="shared" si="239"/>
        <v>1296</v>
      </c>
      <c r="I317" s="19">
        <f t="shared" si="239"/>
        <v>1080</v>
      </c>
      <c r="J317" s="19">
        <f t="shared" si="239"/>
        <v>397.44000000000005</v>
      </c>
      <c r="K317" s="19">
        <f t="shared" si="239"/>
        <v>3771.36</v>
      </c>
      <c r="L317" s="19">
        <f t="shared" si="260"/>
        <v>16212.960000000003</v>
      </c>
      <c r="X317" s="6"/>
      <c r="Z317" s="21">
        <f t="shared" si="194"/>
        <v>0</v>
      </c>
      <c r="AA317" s="21">
        <f t="shared" si="195"/>
        <v>0</v>
      </c>
      <c r="AB317" s="21">
        <f t="shared" si="196"/>
        <v>0</v>
      </c>
      <c r="AC317" s="21">
        <f t="shared" si="197"/>
        <v>0</v>
      </c>
      <c r="AD317" s="21">
        <f t="shared" si="198"/>
        <v>0</v>
      </c>
      <c r="AE317" s="21">
        <f t="shared" si="199"/>
        <v>0</v>
      </c>
      <c r="AF317" s="21">
        <f t="shared" si="200"/>
        <v>0</v>
      </c>
      <c r="AG317" s="21">
        <f t="shared" si="201"/>
        <v>0</v>
      </c>
      <c r="AH317" s="21">
        <f t="shared" si="202"/>
        <v>0</v>
      </c>
      <c r="AI317" s="21">
        <f t="shared" si="203"/>
        <v>0</v>
      </c>
      <c r="AJ317" s="21">
        <f t="shared" si="204"/>
        <v>0</v>
      </c>
      <c r="AK317" s="21">
        <f t="shared" si="205"/>
        <v>0</v>
      </c>
      <c r="AL317" s="21">
        <f t="shared" si="206"/>
        <v>0</v>
      </c>
      <c r="AM317" s="21">
        <f t="shared" si="207"/>
        <v>0</v>
      </c>
      <c r="AN317" s="21">
        <f t="shared" si="208"/>
        <v>0</v>
      </c>
      <c r="AO317" s="21">
        <f t="shared" si="209"/>
        <v>0</v>
      </c>
      <c r="AP317" s="21">
        <f t="shared" si="210"/>
        <v>0</v>
      </c>
      <c r="AQ317" s="21">
        <f t="shared" si="211"/>
        <v>0</v>
      </c>
    </row>
    <row r="318" spans="1:43" s="3" customFormat="1" x14ac:dyDescent="0.25">
      <c r="A318" s="2" t="s">
        <v>821</v>
      </c>
      <c r="B318" t="s">
        <v>822</v>
      </c>
      <c r="C318"/>
      <c r="D318" s="24">
        <f>+PU!E5484</f>
        <v>2.88</v>
      </c>
      <c r="E318" s="19">
        <f t="shared" si="213"/>
        <v>15603.84</v>
      </c>
      <c r="F318" s="25">
        <f>+D318*PU!F5484</f>
        <v>15603.84</v>
      </c>
      <c r="G318" s="19">
        <f t="shared" ref="G318:K327" si="261">$D318*G$3</f>
        <v>432</v>
      </c>
      <c r="H318" s="19">
        <f t="shared" si="261"/>
        <v>864</v>
      </c>
      <c r="I318" s="19">
        <f t="shared" si="261"/>
        <v>720</v>
      </c>
      <c r="J318" s="19">
        <f t="shared" si="261"/>
        <v>264.95999999999998</v>
      </c>
      <c r="K318" s="19">
        <f t="shared" si="261"/>
        <v>2514.2399999999998</v>
      </c>
      <c r="L318" s="19">
        <f t="shared" si="260"/>
        <v>10808.64</v>
      </c>
      <c r="X318" s="6"/>
      <c r="Z318" s="21">
        <f t="shared" si="194"/>
        <v>0</v>
      </c>
      <c r="AA318" s="21">
        <f t="shared" si="195"/>
        <v>0</v>
      </c>
      <c r="AB318" s="21">
        <f t="shared" si="196"/>
        <v>0</v>
      </c>
      <c r="AC318" s="21">
        <f t="shared" si="197"/>
        <v>0</v>
      </c>
      <c r="AD318" s="21">
        <f t="shared" si="198"/>
        <v>0</v>
      </c>
      <c r="AE318" s="21">
        <f t="shared" si="199"/>
        <v>0</v>
      </c>
      <c r="AF318" s="21">
        <f t="shared" si="200"/>
        <v>0</v>
      </c>
      <c r="AG318" s="21">
        <f t="shared" si="201"/>
        <v>0</v>
      </c>
      <c r="AH318" s="21">
        <f t="shared" si="202"/>
        <v>0</v>
      </c>
      <c r="AI318" s="21">
        <f t="shared" si="203"/>
        <v>0</v>
      </c>
      <c r="AJ318" s="21">
        <f t="shared" si="204"/>
        <v>0</v>
      </c>
      <c r="AK318" s="21">
        <f t="shared" si="205"/>
        <v>0</v>
      </c>
      <c r="AL318" s="21">
        <f t="shared" si="206"/>
        <v>0</v>
      </c>
      <c r="AM318" s="21">
        <f t="shared" si="207"/>
        <v>0</v>
      </c>
      <c r="AN318" s="21">
        <f t="shared" si="208"/>
        <v>0</v>
      </c>
      <c r="AO318" s="21">
        <f t="shared" si="209"/>
        <v>0</v>
      </c>
      <c r="AP318" s="21">
        <f t="shared" si="210"/>
        <v>0</v>
      </c>
      <c r="AQ318" s="21">
        <f t="shared" si="211"/>
        <v>0</v>
      </c>
    </row>
    <row r="319" spans="1:43" s="3" customFormat="1" x14ac:dyDescent="0.25">
      <c r="A319" s="2" t="s">
        <v>823</v>
      </c>
      <c r="B319" t="s">
        <v>824</v>
      </c>
      <c r="C319"/>
      <c r="D319" s="24">
        <f>+PU!E5507</f>
        <v>3</v>
      </c>
      <c r="E319" s="19">
        <f t="shared" si="213"/>
        <v>16254</v>
      </c>
      <c r="F319" s="25">
        <f>+D319*PU!F5507</f>
        <v>16254</v>
      </c>
      <c r="G319" s="19">
        <f t="shared" si="261"/>
        <v>450</v>
      </c>
      <c r="H319" s="19">
        <f t="shared" si="261"/>
        <v>900</v>
      </c>
      <c r="I319" s="19">
        <f t="shared" si="261"/>
        <v>750</v>
      </c>
      <c r="J319" s="19">
        <f t="shared" si="261"/>
        <v>276</v>
      </c>
      <c r="K319" s="19">
        <f t="shared" si="261"/>
        <v>2619</v>
      </c>
      <c r="L319" s="19">
        <f t="shared" si="260"/>
        <v>11259</v>
      </c>
      <c r="X319" s="6"/>
      <c r="Z319" s="21">
        <f t="shared" si="194"/>
        <v>0</v>
      </c>
      <c r="AA319" s="21">
        <f t="shared" si="195"/>
        <v>0</v>
      </c>
      <c r="AB319" s="21">
        <f t="shared" si="196"/>
        <v>0</v>
      </c>
      <c r="AC319" s="21">
        <f t="shared" si="197"/>
        <v>0</v>
      </c>
      <c r="AD319" s="21">
        <f t="shared" si="198"/>
        <v>0</v>
      </c>
      <c r="AE319" s="21">
        <f t="shared" si="199"/>
        <v>0</v>
      </c>
      <c r="AF319" s="21">
        <f t="shared" si="200"/>
        <v>0</v>
      </c>
      <c r="AG319" s="21">
        <f t="shared" si="201"/>
        <v>0</v>
      </c>
      <c r="AH319" s="21">
        <f t="shared" si="202"/>
        <v>0</v>
      </c>
      <c r="AI319" s="21">
        <f t="shared" si="203"/>
        <v>0</v>
      </c>
      <c r="AJ319" s="21">
        <f t="shared" si="204"/>
        <v>0</v>
      </c>
      <c r="AK319" s="21">
        <f t="shared" si="205"/>
        <v>0</v>
      </c>
      <c r="AL319" s="21">
        <f t="shared" si="206"/>
        <v>0</v>
      </c>
      <c r="AM319" s="21">
        <f t="shared" si="207"/>
        <v>0</v>
      </c>
      <c r="AN319" s="21">
        <f t="shared" si="208"/>
        <v>0</v>
      </c>
      <c r="AO319" s="21">
        <f t="shared" si="209"/>
        <v>0</v>
      </c>
      <c r="AP319" s="21">
        <f t="shared" si="210"/>
        <v>0</v>
      </c>
      <c r="AQ319" s="21">
        <f t="shared" si="211"/>
        <v>0</v>
      </c>
    </row>
    <row r="320" spans="1:43" s="3" customFormat="1" x14ac:dyDescent="0.25">
      <c r="A320" s="52" t="s">
        <v>825</v>
      </c>
      <c r="B320" t="s">
        <v>826</v>
      </c>
      <c r="C320"/>
      <c r="D320" s="24">
        <f>+PU!E5530</f>
        <v>2.88</v>
      </c>
      <c r="E320" s="19">
        <f t="shared" si="213"/>
        <v>97774.29</v>
      </c>
      <c r="F320" s="25">
        <f>+D320*PU!F5530</f>
        <v>15603.84</v>
      </c>
      <c r="G320" s="19">
        <f t="shared" si="261"/>
        <v>432</v>
      </c>
      <c r="H320" s="19">
        <f t="shared" si="261"/>
        <v>864</v>
      </c>
      <c r="I320" s="19">
        <f t="shared" si="261"/>
        <v>720</v>
      </c>
      <c r="J320" s="19">
        <f t="shared" si="261"/>
        <v>264.95999999999998</v>
      </c>
      <c r="K320" s="19">
        <f t="shared" si="261"/>
        <v>2514.2399999999998</v>
      </c>
      <c r="L320" s="19">
        <f t="shared" si="260"/>
        <v>10808.64</v>
      </c>
      <c r="O320" s="4">
        <f>+PU!G5531</f>
        <v>4446.6899999999996</v>
      </c>
      <c r="Q320" s="4">
        <f>+PU!G5534+PU!G5535</f>
        <v>74340</v>
      </c>
      <c r="S320" s="4">
        <f>+PU!G5536</f>
        <v>431.76</v>
      </c>
      <c r="U320" s="4">
        <f>+PU!G5537</f>
        <v>2280</v>
      </c>
      <c r="W320" s="4">
        <f>+PU!G5533</f>
        <v>672</v>
      </c>
      <c r="X320" s="6"/>
      <c r="Y320" s="3">
        <v>-6.6</v>
      </c>
      <c r="Z320" s="60">
        <f t="shared" si="194"/>
        <v>-645310.3139999999</v>
      </c>
      <c r="AA320" s="21">
        <f t="shared" si="195"/>
        <v>-2851.2</v>
      </c>
      <c r="AB320" s="21">
        <f t="shared" si="196"/>
        <v>-5702.4</v>
      </c>
      <c r="AC320" s="21">
        <f t="shared" si="197"/>
        <v>-4752</v>
      </c>
      <c r="AD320" s="21">
        <f t="shared" si="198"/>
        <v>-1748.7359999999999</v>
      </c>
      <c r="AE320" s="21">
        <f t="shared" si="199"/>
        <v>-16593.983999999997</v>
      </c>
      <c r="AF320" s="21">
        <f t="shared" si="200"/>
        <v>-71337.02399999999</v>
      </c>
      <c r="AG320" s="21">
        <f t="shared" si="201"/>
        <v>0</v>
      </c>
      <c r="AH320" s="21">
        <f t="shared" si="202"/>
        <v>0</v>
      </c>
      <c r="AI320" s="21">
        <f t="shared" si="203"/>
        <v>-29348.153999999995</v>
      </c>
      <c r="AJ320" s="21">
        <f t="shared" si="204"/>
        <v>0</v>
      </c>
      <c r="AK320" s="21">
        <f t="shared" si="205"/>
        <v>-490644</v>
      </c>
      <c r="AL320" s="21">
        <f t="shared" si="206"/>
        <v>0</v>
      </c>
      <c r="AM320" s="21">
        <f t="shared" si="207"/>
        <v>-2849.616</v>
      </c>
      <c r="AN320" s="21">
        <f t="shared" si="208"/>
        <v>0</v>
      </c>
      <c r="AO320" s="21">
        <f t="shared" si="209"/>
        <v>-15048</v>
      </c>
      <c r="AP320" s="21">
        <f t="shared" si="210"/>
        <v>0</v>
      </c>
      <c r="AQ320" s="21">
        <f t="shared" si="211"/>
        <v>-4435.2</v>
      </c>
    </row>
    <row r="321" spans="1:43" s="3" customFormat="1" x14ac:dyDescent="0.25">
      <c r="A321" s="52" t="s">
        <v>827</v>
      </c>
      <c r="B321" t="s">
        <v>828</v>
      </c>
      <c r="C321"/>
      <c r="D321" s="24">
        <f>+PU!E5553</f>
        <v>5.3999999999999999E-2</v>
      </c>
      <c r="E321" s="19">
        <f t="shared" si="213"/>
        <v>1003.9519999999999</v>
      </c>
      <c r="F321" s="25">
        <f>+D321*PU!F5553</f>
        <v>292.572</v>
      </c>
      <c r="G321" s="19">
        <f t="shared" si="261"/>
        <v>8.1</v>
      </c>
      <c r="H321" s="19">
        <f t="shared" si="261"/>
        <v>16.2</v>
      </c>
      <c r="I321" s="19">
        <f t="shared" si="261"/>
        <v>13.5</v>
      </c>
      <c r="J321" s="19">
        <f t="shared" si="261"/>
        <v>4.968</v>
      </c>
      <c r="K321" s="19">
        <f t="shared" si="261"/>
        <v>47.142000000000003</v>
      </c>
      <c r="L321" s="19">
        <f t="shared" si="260"/>
        <v>202.66200000000001</v>
      </c>
      <c r="O321" s="4">
        <f>+PU!G5554</f>
        <v>83.38</v>
      </c>
      <c r="Q321" s="4">
        <f>+PU!G5555</f>
        <v>604.79999999999995</v>
      </c>
      <c r="S321" s="4">
        <f>+PU!G5556</f>
        <v>8.0399999999999991</v>
      </c>
      <c r="T321" s="4">
        <f>+PU!F5557</f>
        <v>15.16</v>
      </c>
      <c r="X321" s="6"/>
      <c r="Y321" s="3">
        <v>2537.9699999999998</v>
      </c>
      <c r="Z321" s="60">
        <f t="shared" si="194"/>
        <v>2548000.0574399997</v>
      </c>
      <c r="AA321" s="21">
        <f t="shared" si="195"/>
        <v>20557.556999999997</v>
      </c>
      <c r="AB321" s="21">
        <f t="shared" si="196"/>
        <v>41115.113999999994</v>
      </c>
      <c r="AC321" s="21">
        <f t="shared" si="197"/>
        <v>34262.594999999994</v>
      </c>
      <c r="AD321" s="21">
        <f t="shared" si="198"/>
        <v>12608.634959999999</v>
      </c>
      <c r="AE321" s="21">
        <f t="shared" si="199"/>
        <v>119644.98174</v>
      </c>
      <c r="AF321" s="21">
        <f t="shared" si="200"/>
        <v>514350.07613999996</v>
      </c>
      <c r="AG321" s="21">
        <f t="shared" si="201"/>
        <v>0</v>
      </c>
      <c r="AH321" s="21">
        <f t="shared" si="202"/>
        <v>0</v>
      </c>
      <c r="AI321" s="21">
        <f t="shared" si="203"/>
        <v>211615.93859999996</v>
      </c>
      <c r="AJ321" s="21">
        <f t="shared" si="204"/>
        <v>0</v>
      </c>
      <c r="AK321" s="21">
        <f t="shared" si="205"/>
        <v>1534964.2559999998</v>
      </c>
      <c r="AL321" s="21">
        <f t="shared" si="206"/>
        <v>0</v>
      </c>
      <c r="AM321" s="21">
        <f t="shared" si="207"/>
        <v>20405.278799999996</v>
      </c>
      <c r="AN321" s="21">
        <f t="shared" si="208"/>
        <v>38475.625199999995</v>
      </c>
      <c r="AO321" s="21">
        <f t="shared" si="209"/>
        <v>0</v>
      </c>
      <c r="AP321" s="21">
        <f t="shared" si="210"/>
        <v>0</v>
      </c>
      <c r="AQ321" s="21">
        <f t="shared" si="211"/>
        <v>0</v>
      </c>
    </row>
    <row r="322" spans="1:43" s="3" customFormat="1" x14ac:dyDescent="0.25">
      <c r="A322" s="52" t="s">
        <v>829</v>
      </c>
      <c r="B322" t="s">
        <v>830</v>
      </c>
      <c r="C322"/>
      <c r="D322" s="24">
        <f>+PU!E5574</f>
        <v>5.3999999999999999E-2</v>
      </c>
      <c r="E322" s="19">
        <f t="shared" si="213"/>
        <v>1003.9519999999999</v>
      </c>
      <c r="F322" s="25">
        <f>+D322*PU!F5574</f>
        <v>292.572</v>
      </c>
      <c r="G322" s="19">
        <f t="shared" si="261"/>
        <v>8.1</v>
      </c>
      <c r="H322" s="19">
        <f t="shared" si="261"/>
        <v>16.2</v>
      </c>
      <c r="I322" s="19">
        <f t="shared" si="261"/>
        <v>13.5</v>
      </c>
      <c r="J322" s="19">
        <f t="shared" si="261"/>
        <v>4.968</v>
      </c>
      <c r="K322" s="19">
        <f t="shared" si="261"/>
        <v>47.142000000000003</v>
      </c>
      <c r="L322" s="19">
        <f t="shared" si="260"/>
        <v>202.66200000000001</v>
      </c>
      <c r="O322" s="4">
        <f>+PU!G5575</f>
        <v>83.38</v>
      </c>
      <c r="Q322" s="4">
        <f>+PU!G5576</f>
        <v>604.79999999999995</v>
      </c>
      <c r="S322" s="4">
        <f>+PU!G5577</f>
        <v>8.0399999999999991</v>
      </c>
      <c r="T322" s="4">
        <f>+PU!G5583</f>
        <v>15.16</v>
      </c>
      <c r="X322" s="6"/>
      <c r="Y322" s="3">
        <v>-3319.9609999999998</v>
      </c>
      <c r="Z322" s="60">
        <f t="shared" si="194"/>
        <v>-3333081.4858720005</v>
      </c>
      <c r="AA322" s="21">
        <f t="shared" si="195"/>
        <v>-26891.684099999999</v>
      </c>
      <c r="AB322" s="21">
        <f t="shared" si="196"/>
        <v>-53783.368199999997</v>
      </c>
      <c r="AC322" s="21">
        <f t="shared" si="197"/>
        <v>-44819.4735</v>
      </c>
      <c r="AD322" s="21">
        <f t="shared" si="198"/>
        <v>-16493.566247999999</v>
      </c>
      <c r="AE322" s="21">
        <f t="shared" si="199"/>
        <v>-156509.60146199999</v>
      </c>
      <c r="AF322" s="21">
        <f t="shared" si="200"/>
        <v>-672829.93618199998</v>
      </c>
      <c r="AG322" s="21">
        <f t="shared" si="201"/>
        <v>0</v>
      </c>
      <c r="AH322" s="21">
        <f t="shared" si="202"/>
        <v>0</v>
      </c>
      <c r="AI322" s="21">
        <f t="shared" si="203"/>
        <v>-276818.34817999997</v>
      </c>
      <c r="AJ322" s="21">
        <f t="shared" si="204"/>
        <v>0</v>
      </c>
      <c r="AK322" s="21">
        <f t="shared" si="205"/>
        <v>-2007912.4127999998</v>
      </c>
      <c r="AL322" s="21">
        <f t="shared" si="206"/>
        <v>0</v>
      </c>
      <c r="AM322" s="21">
        <f t="shared" si="207"/>
        <v>-26692.486439999997</v>
      </c>
      <c r="AN322" s="21">
        <f t="shared" si="208"/>
        <v>-50330.608759999996</v>
      </c>
      <c r="AO322" s="21">
        <f t="shared" si="209"/>
        <v>0</v>
      </c>
      <c r="AP322" s="21">
        <f t="shared" si="210"/>
        <v>0</v>
      </c>
      <c r="AQ322" s="21">
        <f t="shared" si="211"/>
        <v>0</v>
      </c>
    </row>
    <row r="323" spans="1:43" s="3" customFormat="1" x14ac:dyDescent="0.25">
      <c r="A323" s="52" t="s">
        <v>831</v>
      </c>
      <c r="B323" t="s">
        <v>832</v>
      </c>
      <c r="C323"/>
      <c r="D323" s="24">
        <f>+PU!E5595</f>
        <v>3</v>
      </c>
      <c r="E323" s="19">
        <f t="shared" si="213"/>
        <v>25829.24</v>
      </c>
      <c r="F323" s="25">
        <f>+D323*PU!F5595</f>
        <v>16254</v>
      </c>
      <c r="G323" s="19">
        <f t="shared" si="261"/>
        <v>450</v>
      </c>
      <c r="H323" s="19">
        <f t="shared" si="261"/>
        <v>900</v>
      </c>
      <c r="I323" s="19">
        <f t="shared" si="261"/>
        <v>750</v>
      </c>
      <c r="J323" s="19">
        <f t="shared" si="261"/>
        <v>276</v>
      </c>
      <c r="K323" s="19">
        <f t="shared" si="261"/>
        <v>2619</v>
      </c>
      <c r="L323" s="19">
        <f t="shared" si="260"/>
        <v>11259</v>
      </c>
      <c r="O323" s="4">
        <f>+PU!G5596+PU!G5597</f>
        <v>8569.4700000000012</v>
      </c>
      <c r="S323" s="4">
        <f>+PU!G5598+PU!G5599+PU!G5600</f>
        <v>600</v>
      </c>
      <c r="T323" s="4">
        <f>+PU!G5601</f>
        <v>405.77</v>
      </c>
      <c r="X323" s="6"/>
      <c r="Y323" s="3">
        <v>-77</v>
      </c>
      <c r="Z323" s="21">
        <f t="shared" si="194"/>
        <v>-1988851.48</v>
      </c>
      <c r="AA323" s="21">
        <f t="shared" si="195"/>
        <v>-34650</v>
      </c>
      <c r="AB323" s="21">
        <f t="shared" si="196"/>
        <v>-69300</v>
      </c>
      <c r="AC323" s="21">
        <f t="shared" si="197"/>
        <v>-57750</v>
      </c>
      <c r="AD323" s="21">
        <f t="shared" si="198"/>
        <v>-21252</v>
      </c>
      <c r="AE323" s="21">
        <f t="shared" si="199"/>
        <v>-201663</v>
      </c>
      <c r="AF323" s="21">
        <f t="shared" si="200"/>
        <v>-866943</v>
      </c>
      <c r="AG323" s="21">
        <f t="shared" si="201"/>
        <v>0</v>
      </c>
      <c r="AH323" s="21">
        <f t="shared" si="202"/>
        <v>0</v>
      </c>
      <c r="AI323" s="21">
        <f t="shared" si="203"/>
        <v>-659849.19000000006</v>
      </c>
      <c r="AJ323" s="21">
        <f t="shared" si="204"/>
        <v>0</v>
      </c>
      <c r="AK323" s="21">
        <f t="shared" si="205"/>
        <v>0</v>
      </c>
      <c r="AL323" s="21">
        <f t="shared" si="206"/>
        <v>0</v>
      </c>
      <c r="AM323" s="21">
        <f t="shared" si="207"/>
        <v>-46200</v>
      </c>
      <c r="AN323" s="21">
        <f t="shared" si="208"/>
        <v>-31244.289999999997</v>
      </c>
      <c r="AO323" s="21">
        <f t="shared" si="209"/>
        <v>0</v>
      </c>
      <c r="AP323" s="21">
        <f t="shared" si="210"/>
        <v>0</v>
      </c>
      <c r="AQ323" s="21">
        <f t="shared" si="211"/>
        <v>0</v>
      </c>
    </row>
    <row r="324" spans="1:43" s="3" customFormat="1" x14ac:dyDescent="0.25">
      <c r="A324" s="52" t="s">
        <v>833</v>
      </c>
      <c r="B324" t="s">
        <v>834</v>
      </c>
      <c r="C324"/>
      <c r="D324" s="24">
        <f>+PU!E5618</f>
        <v>2.88</v>
      </c>
      <c r="E324" s="19">
        <f t="shared" si="213"/>
        <v>97774.29</v>
      </c>
      <c r="F324" s="25">
        <f>+D324*PU!F5618</f>
        <v>15603.84</v>
      </c>
      <c r="G324" s="19">
        <f t="shared" si="261"/>
        <v>432</v>
      </c>
      <c r="H324" s="19">
        <f t="shared" si="261"/>
        <v>864</v>
      </c>
      <c r="I324" s="19">
        <f t="shared" si="261"/>
        <v>720</v>
      </c>
      <c r="J324" s="19">
        <f t="shared" si="261"/>
        <v>264.95999999999998</v>
      </c>
      <c r="K324" s="19">
        <f t="shared" si="261"/>
        <v>2514.2399999999998</v>
      </c>
      <c r="L324" s="19">
        <f t="shared" si="260"/>
        <v>10808.64</v>
      </c>
      <c r="O324" s="4">
        <f>+PU!G5619</f>
        <v>4446.6899999999996</v>
      </c>
      <c r="Q324" s="4">
        <f>+PU!G5622+PU!G5623</f>
        <v>74340</v>
      </c>
      <c r="S324" s="4">
        <f>+PU!G5624</f>
        <v>431.76</v>
      </c>
      <c r="U324" s="4">
        <f>+PU!G5625</f>
        <v>2280</v>
      </c>
      <c r="W324" s="4">
        <f>+PU!G5621</f>
        <v>672</v>
      </c>
      <c r="X324" s="6"/>
      <c r="Y324" s="3">
        <v>-15</v>
      </c>
      <c r="Z324" s="21">
        <f t="shared" si="194"/>
        <v>-1466614.3499999999</v>
      </c>
      <c r="AA324" s="21">
        <f t="shared" si="195"/>
        <v>-6480</v>
      </c>
      <c r="AB324" s="21">
        <f t="shared" si="196"/>
        <v>-12960</v>
      </c>
      <c r="AC324" s="21">
        <f t="shared" si="197"/>
        <v>-10800</v>
      </c>
      <c r="AD324" s="21">
        <f t="shared" si="198"/>
        <v>-3974.3999999999996</v>
      </c>
      <c r="AE324" s="21">
        <f t="shared" si="199"/>
        <v>-37713.599999999999</v>
      </c>
      <c r="AF324" s="21">
        <f t="shared" si="200"/>
        <v>-162129.59999999998</v>
      </c>
      <c r="AG324" s="21">
        <f t="shared" si="201"/>
        <v>0</v>
      </c>
      <c r="AH324" s="21">
        <f t="shared" si="202"/>
        <v>0</v>
      </c>
      <c r="AI324" s="21">
        <f t="shared" si="203"/>
        <v>-66700.349999999991</v>
      </c>
      <c r="AJ324" s="21">
        <f t="shared" si="204"/>
        <v>0</v>
      </c>
      <c r="AK324" s="21">
        <f t="shared" si="205"/>
        <v>-1115100</v>
      </c>
      <c r="AL324" s="21">
        <f t="shared" si="206"/>
        <v>0</v>
      </c>
      <c r="AM324" s="21">
        <f t="shared" si="207"/>
        <v>-6476.4</v>
      </c>
      <c r="AN324" s="21">
        <f t="shared" si="208"/>
        <v>0</v>
      </c>
      <c r="AO324" s="21">
        <f t="shared" si="209"/>
        <v>-34200</v>
      </c>
      <c r="AP324" s="21">
        <f t="shared" si="210"/>
        <v>0</v>
      </c>
      <c r="AQ324" s="21">
        <f t="shared" si="211"/>
        <v>-10080</v>
      </c>
    </row>
    <row r="325" spans="1:43" s="3" customFormat="1" x14ac:dyDescent="0.25">
      <c r="A325" s="2" t="s">
        <v>835</v>
      </c>
      <c r="B325" t="s">
        <v>836</v>
      </c>
      <c r="C325"/>
      <c r="D325" s="24">
        <f>+PU!E5641</f>
        <v>1.8</v>
      </c>
      <c r="E325" s="19">
        <f t="shared" si="213"/>
        <v>9752.4</v>
      </c>
      <c r="F325" s="25">
        <f>+D325*PU!F5641</f>
        <v>9752.4</v>
      </c>
      <c r="G325" s="19">
        <f t="shared" si="261"/>
        <v>270</v>
      </c>
      <c r="H325" s="19">
        <f t="shared" si="261"/>
        <v>540</v>
      </c>
      <c r="I325" s="19">
        <f t="shared" si="261"/>
        <v>450</v>
      </c>
      <c r="J325" s="19">
        <f t="shared" si="261"/>
        <v>165.6</v>
      </c>
      <c r="K325" s="19">
        <f t="shared" si="261"/>
        <v>1571.4</v>
      </c>
      <c r="L325" s="19">
        <f t="shared" si="260"/>
        <v>6755.4</v>
      </c>
      <c r="X325" s="6"/>
      <c r="Z325" s="21">
        <f t="shared" si="194"/>
        <v>0</v>
      </c>
      <c r="AA325" s="21">
        <f t="shared" si="195"/>
        <v>0</v>
      </c>
      <c r="AB325" s="21">
        <f t="shared" si="196"/>
        <v>0</v>
      </c>
      <c r="AC325" s="21">
        <f t="shared" si="197"/>
        <v>0</v>
      </c>
      <c r="AD325" s="21">
        <f t="shared" si="198"/>
        <v>0</v>
      </c>
      <c r="AE325" s="21">
        <f t="shared" si="199"/>
        <v>0</v>
      </c>
      <c r="AF325" s="21">
        <f t="shared" si="200"/>
        <v>0</v>
      </c>
      <c r="AG325" s="21">
        <f t="shared" si="201"/>
        <v>0</v>
      </c>
      <c r="AH325" s="21">
        <f t="shared" si="202"/>
        <v>0</v>
      </c>
      <c r="AI325" s="21">
        <f t="shared" si="203"/>
        <v>0</v>
      </c>
      <c r="AJ325" s="21">
        <f t="shared" si="204"/>
        <v>0</v>
      </c>
      <c r="AK325" s="21">
        <f t="shared" si="205"/>
        <v>0</v>
      </c>
      <c r="AL325" s="21">
        <f t="shared" si="206"/>
        <v>0</v>
      </c>
      <c r="AM325" s="21">
        <f t="shared" si="207"/>
        <v>0</v>
      </c>
      <c r="AN325" s="21">
        <f t="shared" si="208"/>
        <v>0</v>
      </c>
      <c r="AO325" s="21">
        <f t="shared" si="209"/>
        <v>0</v>
      </c>
      <c r="AP325" s="21">
        <f t="shared" si="210"/>
        <v>0</v>
      </c>
      <c r="AQ325" s="21">
        <f t="shared" si="211"/>
        <v>0</v>
      </c>
    </row>
    <row r="326" spans="1:43" s="3" customFormat="1" x14ac:dyDescent="0.25">
      <c r="A326" s="52" t="s">
        <v>844</v>
      </c>
      <c r="B326" t="s">
        <v>344</v>
      </c>
      <c r="C326"/>
      <c r="D326" s="24">
        <f>+PU!E5660</f>
        <v>4.5</v>
      </c>
      <c r="E326" s="19">
        <f t="shared" si="213"/>
        <v>38743.86</v>
      </c>
      <c r="F326" s="25">
        <f>+D326*PU!F5660</f>
        <v>24381</v>
      </c>
      <c r="G326" s="19">
        <f t="shared" si="261"/>
        <v>675</v>
      </c>
      <c r="H326" s="19">
        <f t="shared" si="261"/>
        <v>1350</v>
      </c>
      <c r="I326" s="19">
        <f t="shared" si="261"/>
        <v>1125</v>
      </c>
      <c r="J326" s="19">
        <f t="shared" si="261"/>
        <v>414</v>
      </c>
      <c r="K326" s="19">
        <f t="shared" si="261"/>
        <v>3928.5</v>
      </c>
      <c r="L326" s="19">
        <f t="shared" si="260"/>
        <v>16888.5</v>
      </c>
      <c r="O326" s="4">
        <f>+PU!G5661+PU!G5662</f>
        <v>12854.21</v>
      </c>
      <c r="S326" s="4">
        <f>+PU!G5663+PU!G5664+PU!G5665</f>
        <v>900</v>
      </c>
      <c r="T326" s="4">
        <f>+PU!G5666</f>
        <v>608.65</v>
      </c>
      <c r="X326" s="6"/>
      <c r="Y326" s="3">
        <v>-12</v>
      </c>
      <c r="Z326" s="21">
        <f t="shared" si="194"/>
        <v>-464926.32</v>
      </c>
      <c r="AA326" s="21">
        <f t="shared" si="195"/>
        <v>-8100</v>
      </c>
      <c r="AB326" s="21">
        <f t="shared" si="196"/>
        <v>-16200</v>
      </c>
      <c r="AC326" s="21">
        <f t="shared" si="197"/>
        <v>-13500</v>
      </c>
      <c r="AD326" s="21">
        <f t="shared" si="198"/>
        <v>-4968</v>
      </c>
      <c r="AE326" s="21">
        <f t="shared" si="199"/>
        <v>-47142</v>
      </c>
      <c r="AF326" s="21">
        <f t="shared" si="200"/>
        <v>-202662</v>
      </c>
      <c r="AG326" s="21">
        <f t="shared" si="201"/>
        <v>0</v>
      </c>
      <c r="AH326" s="21">
        <f t="shared" si="202"/>
        <v>0</v>
      </c>
      <c r="AI326" s="21">
        <f t="shared" si="203"/>
        <v>-154250.51999999999</v>
      </c>
      <c r="AJ326" s="21">
        <f t="shared" si="204"/>
        <v>0</v>
      </c>
      <c r="AK326" s="21">
        <f t="shared" si="205"/>
        <v>0</v>
      </c>
      <c r="AL326" s="21">
        <f t="shared" si="206"/>
        <v>0</v>
      </c>
      <c r="AM326" s="21">
        <f t="shared" si="207"/>
        <v>-10800</v>
      </c>
      <c r="AN326" s="21">
        <f t="shared" si="208"/>
        <v>-7303.7999999999993</v>
      </c>
      <c r="AO326" s="21">
        <f t="shared" si="209"/>
        <v>0</v>
      </c>
      <c r="AP326" s="21">
        <f t="shared" si="210"/>
        <v>0</v>
      </c>
      <c r="AQ326" s="21">
        <f t="shared" si="211"/>
        <v>0</v>
      </c>
    </row>
    <row r="327" spans="1:43" s="3" customFormat="1" x14ac:dyDescent="0.25">
      <c r="A327" s="52" t="s">
        <v>845</v>
      </c>
      <c r="B327" t="s">
        <v>846</v>
      </c>
      <c r="C327"/>
      <c r="D327" s="24">
        <f>+PU!E5683</f>
        <v>5.3999999999999999E-2</v>
      </c>
      <c r="E327" s="19">
        <f t="shared" si="213"/>
        <v>1003.9519999999999</v>
      </c>
      <c r="F327" s="25">
        <f>+D327*PU!F5683</f>
        <v>292.572</v>
      </c>
      <c r="G327" s="19">
        <f t="shared" si="261"/>
        <v>8.1</v>
      </c>
      <c r="H327" s="19">
        <f t="shared" si="261"/>
        <v>16.2</v>
      </c>
      <c r="I327" s="19">
        <f t="shared" si="261"/>
        <v>13.5</v>
      </c>
      <c r="J327" s="19">
        <f t="shared" si="261"/>
        <v>4.968</v>
      </c>
      <c r="K327" s="19">
        <f t="shared" si="261"/>
        <v>47.142000000000003</v>
      </c>
      <c r="L327" s="19">
        <f t="shared" si="260"/>
        <v>202.66200000000001</v>
      </c>
      <c r="O327" s="4">
        <f>+PU!G5684</f>
        <v>83.38</v>
      </c>
      <c r="Q327" s="4">
        <f>+PU!G5685</f>
        <v>604.79999999999995</v>
      </c>
      <c r="S327" s="4">
        <f>+PU!G5686</f>
        <v>8.0399999999999991</v>
      </c>
      <c r="T327" s="4">
        <f>+PU!F5687</f>
        <v>15.16</v>
      </c>
      <c r="X327" s="6"/>
      <c r="Y327" s="3">
        <v>-2523</v>
      </c>
      <c r="Z327" s="21">
        <f t="shared" si="194"/>
        <v>-2532970.8960000002</v>
      </c>
      <c r="AA327" s="21">
        <f t="shared" si="195"/>
        <v>-20436.3</v>
      </c>
      <c r="AB327" s="21">
        <f t="shared" si="196"/>
        <v>-40872.6</v>
      </c>
      <c r="AC327" s="21">
        <f t="shared" si="197"/>
        <v>-34060.5</v>
      </c>
      <c r="AD327" s="21">
        <f t="shared" si="198"/>
        <v>-12534.263999999999</v>
      </c>
      <c r="AE327" s="21">
        <f t="shared" si="199"/>
        <v>-118939.266</v>
      </c>
      <c r="AF327" s="21">
        <f t="shared" si="200"/>
        <v>-511316.22600000002</v>
      </c>
      <c r="AG327" s="21">
        <f t="shared" si="201"/>
        <v>0</v>
      </c>
      <c r="AH327" s="21">
        <f t="shared" si="202"/>
        <v>0</v>
      </c>
      <c r="AI327" s="21">
        <f t="shared" si="203"/>
        <v>-210367.74</v>
      </c>
      <c r="AJ327" s="21">
        <f t="shared" si="204"/>
        <v>0</v>
      </c>
      <c r="AK327" s="21">
        <f t="shared" si="205"/>
        <v>-1525910.4</v>
      </c>
      <c r="AL327" s="21">
        <f t="shared" si="206"/>
        <v>0</v>
      </c>
      <c r="AM327" s="21">
        <f t="shared" si="207"/>
        <v>-20284.919999999998</v>
      </c>
      <c r="AN327" s="21">
        <f t="shared" si="208"/>
        <v>-38248.68</v>
      </c>
      <c r="AO327" s="21">
        <f t="shared" si="209"/>
        <v>0</v>
      </c>
      <c r="AP327" s="21">
        <f t="shared" si="210"/>
        <v>0</v>
      </c>
      <c r="AQ327" s="21">
        <f t="shared" si="211"/>
        <v>0</v>
      </c>
    </row>
    <row r="328" spans="1:43" s="3" customFormat="1" x14ac:dyDescent="0.25">
      <c r="A328" s="52" t="s">
        <v>847</v>
      </c>
      <c r="B328" t="s">
        <v>848</v>
      </c>
      <c r="C328"/>
      <c r="D328" s="24">
        <f>+PU!E5704</f>
        <v>2.88</v>
      </c>
      <c r="E328" s="19">
        <f t="shared" si="213"/>
        <v>97774.29</v>
      </c>
      <c r="F328" s="25">
        <f>+D328*PU!F5704</f>
        <v>15603.84</v>
      </c>
      <c r="G328" s="19">
        <f t="shared" ref="G328:K341" si="262">$D328*G$3</f>
        <v>432</v>
      </c>
      <c r="H328" s="19">
        <f t="shared" si="262"/>
        <v>864</v>
      </c>
      <c r="I328" s="19">
        <f t="shared" si="262"/>
        <v>720</v>
      </c>
      <c r="J328" s="19">
        <f t="shared" si="262"/>
        <v>264.95999999999998</v>
      </c>
      <c r="K328" s="19">
        <f t="shared" si="262"/>
        <v>2514.2399999999998</v>
      </c>
      <c r="L328" s="19">
        <f t="shared" si="260"/>
        <v>10808.64</v>
      </c>
      <c r="O328" s="4">
        <f>+PU!G5705</f>
        <v>4446.6899999999996</v>
      </c>
      <c r="Q328" s="4">
        <f>+PU!G5708+PU!G5709</f>
        <v>74340</v>
      </c>
      <c r="S328" s="4">
        <f>+PU!G5710</f>
        <v>431.76</v>
      </c>
      <c r="U328" s="4">
        <f>+PU!G5711</f>
        <v>2280</v>
      </c>
      <c r="W328" s="4">
        <f>+PU!G5707</f>
        <v>672</v>
      </c>
      <c r="X328" s="6"/>
      <c r="Y328" s="3">
        <v>-4</v>
      </c>
      <c r="Z328" s="21">
        <f t="shared" si="194"/>
        <v>-391097.16</v>
      </c>
      <c r="AA328" s="21">
        <f t="shared" si="195"/>
        <v>-1728</v>
      </c>
      <c r="AB328" s="21">
        <f t="shared" si="196"/>
        <v>-3456</v>
      </c>
      <c r="AC328" s="21">
        <f t="shared" si="197"/>
        <v>-2880</v>
      </c>
      <c r="AD328" s="21">
        <f t="shared" si="198"/>
        <v>-1059.8399999999999</v>
      </c>
      <c r="AE328" s="21">
        <f t="shared" si="199"/>
        <v>-10056.959999999999</v>
      </c>
      <c r="AF328" s="21">
        <f t="shared" si="200"/>
        <v>-43234.559999999998</v>
      </c>
      <c r="AG328" s="21">
        <f t="shared" si="201"/>
        <v>0</v>
      </c>
      <c r="AH328" s="21">
        <f t="shared" si="202"/>
        <v>0</v>
      </c>
      <c r="AI328" s="21">
        <f t="shared" si="203"/>
        <v>-17786.759999999998</v>
      </c>
      <c r="AJ328" s="21">
        <f t="shared" si="204"/>
        <v>0</v>
      </c>
      <c r="AK328" s="21">
        <f t="shared" si="205"/>
        <v>-297360</v>
      </c>
      <c r="AL328" s="21">
        <f t="shared" si="206"/>
        <v>0</v>
      </c>
      <c r="AM328" s="21">
        <f t="shared" si="207"/>
        <v>-1727.04</v>
      </c>
      <c r="AN328" s="21">
        <f t="shared" si="208"/>
        <v>0</v>
      </c>
      <c r="AO328" s="21">
        <f t="shared" si="209"/>
        <v>-9120</v>
      </c>
      <c r="AP328" s="21">
        <f t="shared" si="210"/>
        <v>0</v>
      </c>
      <c r="AQ328" s="21">
        <f t="shared" si="211"/>
        <v>-2688</v>
      </c>
    </row>
    <row r="329" spans="1:43" s="3" customFormat="1" x14ac:dyDescent="0.25">
      <c r="A329" s="52" t="s">
        <v>849</v>
      </c>
      <c r="B329" t="s">
        <v>683</v>
      </c>
      <c r="C329"/>
      <c r="D329" s="24">
        <f>+PU!E5727</f>
        <v>1.728</v>
      </c>
      <c r="E329" s="19">
        <f t="shared" si="213"/>
        <v>24465.302</v>
      </c>
      <c r="F329" s="25">
        <f>+D329*PU!F5727</f>
        <v>9001.152</v>
      </c>
      <c r="G329" s="19">
        <f t="shared" si="262"/>
        <v>259.2</v>
      </c>
      <c r="H329" s="19">
        <f t="shared" si="262"/>
        <v>518.4</v>
      </c>
      <c r="I329" s="19">
        <f t="shared" si="262"/>
        <v>432</v>
      </c>
      <c r="J329" s="19">
        <f t="shared" si="262"/>
        <v>158.976</v>
      </c>
      <c r="K329" s="19">
        <f t="shared" si="262"/>
        <v>1508.5440000000001</v>
      </c>
      <c r="L329" s="19">
        <f t="shared" si="260"/>
        <v>6124.0320000000002</v>
      </c>
      <c r="O329" s="4">
        <f>+PU!G5728+PU!G5729</f>
        <v>1961.04</v>
      </c>
      <c r="P329" s="4">
        <f>+PU!G5731</f>
        <v>2592</v>
      </c>
      <c r="Q329" s="4">
        <f>+PU!G5732</f>
        <v>7131.11</v>
      </c>
      <c r="U329" s="4">
        <f>+PU!G5733</f>
        <v>2160</v>
      </c>
      <c r="W329" s="4">
        <f>+PU!G5730</f>
        <v>1620</v>
      </c>
      <c r="X329" s="6"/>
      <c r="Y329" s="3">
        <v>-38</v>
      </c>
      <c r="Z329" s="21">
        <f t="shared" ref="Z329:Z398" si="263">SUM(AA329:AQ329)</f>
        <v>-929681.47600000002</v>
      </c>
      <c r="AA329" s="21">
        <f t="shared" ref="AA329:AA398" si="264">+$Y329*G329</f>
        <v>-9849.6</v>
      </c>
      <c r="AB329" s="21">
        <f t="shared" ref="AB329:AB398" si="265">+$Y329*H329</f>
        <v>-19699.2</v>
      </c>
      <c r="AC329" s="21">
        <f t="shared" ref="AC329:AC398" si="266">+$Y329*I329</f>
        <v>-16416</v>
      </c>
      <c r="AD329" s="21">
        <f t="shared" ref="AD329:AD398" si="267">+$Y329*J329</f>
        <v>-6041.0879999999997</v>
      </c>
      <c r="AE329" s="21">
        <f t="shared" ref="AE329:AE398" si="268">+$Y329*K329</f>
        <v>-57324.672000000006</v>
      </c>
      <c r="AF329" s="21">
        <f t="shared" ref="AF329:AF398" si="269">+$Y329*L329</f>
        <v>-232713.21600000001</v>
      </c>
      <c r="AG329" s="21">
        <f t="shared" ref="AG329:AG398" si="270">+$Y329*M329</f>
        <v>0</v>
      </c>
      <c r="AH329" s="21">
        <f t="shared" ref="AH329:AH398" si="271">+$Y329*N329</f>
        <v>0</v>
      </c>
      <c r="AI329" s="21">
        <f t="shared" ref="AI329:AI398" si="272">+$Y329*O329</f>
        <v>-74519.520000000004</v>
      </c>
      <c r="AJ329" s="21">
        <f t="shared" ref="AJ329:AJ398" si="273">+$Y329*P329</f>
        <v>-98496</v>
      </c>
      <c r="AK329" s="21">
        <f t="shared" ref="AK329:AK398" si="274">+$Y329*Q329</f>
        <v>-270982.18</v>
      </c>
      <c r="AL329" s="21">
        <f t="shared" ref="AL329:AL398" si="275">+$Y329*R329</f>
        <v>0</v>
      </c>
      <c r="AM329" s="21">
        <f t="shared" ref="AM329:AM398" si="276">+$Y329*S329</f>
        <v>0</v>
      </c>
      <c r="AN329" s="21">
        <f t="shared" ref="AN329:AN398" si="277">+$Y329*T329</f>
        <v>0</v>
      </c>
      <c r="AO329" s="21">
        <f t="shared" ref="AO329:AO398" si="278">+$Y329*U329</f>
        <v>-82080</v>
      </c>
      <c r="AP329" s="21">
        <f t="shared" ref="AP329:AP398" si="279">+$Y329*V329</f>
        <v>0</v>
      </c>
      <c r="AQ329" s="21">
        <f t="shared" ref="AQ329:AQ398" si="280">+$Y329*W329</f>
        <v>-61560</v>
      </c>
    </row>
    <row r="330" spans="1:43" s="3" customFormat="1" x14ac:dyDescent="0.25">
      <c r="A330" s="52" t="s">
        <v>850</v>
      </c>
      <c r="B330" t="s">
        <v>774</v>
      </c>
      <c r="C330"/>
      <c r="D330" s="24">
        <f>+PU!E5749</f>
        <v>0.1</v>
      </c>
      <c r="E330" s="19">
        <f t="shared" si="213"/>
        <v>1046.2</v>
      </c>
      <c r="F330" s="25">
        <f>+D330*PU!F5749</f>
        <v>541.80000000000007</v>
      </c>
      <c r="G330" s="19">
        <f t="shared" si="262"/>
        <v>15</v>
      </c>
      <c r="H330" s="19">
        <f t="shared" si="262"/>
        <v>30</v>
      </c>
      <c r="I330" s="19">
        <f t="shared" si="262"/>
        <v>25</v>
      </c>
      <c r="J330" s="19">
        <f t="shared" si="262"/>
        <v>9.2000000000000011</v>
      </c>
      <c r="K330" s="19">
        <f t="shared" si="262"/>
        <v>87.300000000000011</v>
      </c>
      <c r="L330" s="19">
        <f t="shared" si="260"/>
        <v>375.30000000000007</v>
      </c>
      <c r="O330" s="4">
        <f>+PU!G5750</f>
        <v>154.4</v>
      </c>
      <c r="S330" s="4">
        <f>+PU!G5751</f>
        <v>350</v>
      </c>
      <c r="X330" s="6"/>
      <c r="Y330" s="3">
        <v>-191</v>
      </c>
      <c r="Z330" s="21">
        <f t="shared" si="263"/>
        <v>-199824.2</v>
      </c>
      <c r="AA330" s="21">
        <f t="shared" si="264"/>
        <v>-2865</v>
      </c>
      <c r="AB330" s="21">
        <f t="shared" si="265"/>
        <v>-5730</v>
      </c>
      <c r="AC330" s="21">
        <f t="shared" si="266"/>
        <v>-4775</v>
      </c>
      <c r="AD330" s="21">
        <f t="shared" si="267"/>
        <v>-1757.2000000000003</v>
      </c>
      <c r="AE330" s="21">
        <f t="shared" si="268"/>
        <v>-16674.300000000003</v>
      </c>
      <c r="AF330" s="21">
        <f t="shared" si="269"/>
        <v>-71682.300000000017</v>
      </c>
      <c r="AG330" s="21">
        <f t="shared" si="270"/>
        <v>0</v>
      </c>
      <c r="AH330" s="21">
        <f t="shared" si="271"/>
        <v>0</v>
      </c>
      <c r="AI330" s="21">
        <f t="shared" si="272"/>
        <v>-29490.400000000001</v>
      </c>
      <c r="AJ330" s="21">
        <f t="shared" si="273"/>
        <v>0</v>
      </c>
      <c r="AK330" s="21">
        <f t="shared" si="274"/>
        <v>0</v>
      </c>
      <c r="AL330" s="21">
        <f t="shared" si="275"/>
        <v>0</v>
      </c>
      <c r="AM330" s="21">
        <f t="shared" si="276"/>
        <v>-66850</v>
      </c>
      <c r="AN330" s="21">
        <f t="shared" si="277"/>
        <v>0</v>
      </c>
      <c r="AO330" s="21">
        <f t="shared" si="278"/>
        <v>0</v>
      </c>
      <c r="AP330" s="21">
        <f t="shared" si="279"/>
        <v>0</v>
      </c>
      <c r="AQ330" s="21">
        <f t="shared" si="280"/>
        <v>0</v>
      </c>
    </row>
    <row r="331" spans="1:43" s="3" customFormat="1" x14ac:dyDescent="0.25">
      <c r="A331" s="52" t="s">
        <v>851</v>
      </c>
      <c r="B331" t="s">
        <v>852</v>
      </c>
      <c r="C331"/>
      <c r="D331" s="24">
        <f>+PU!E5767</f>
        <v>2.88</v>
      </c>
      <c r="E331" s="19">
        <f t="shared" si="213"/>
        <v>97774.29</v>
      </c>
      <c r="F331" s="25">
        <f>+D331*PU!F5767</f>
        <v>15603.84</v>
      </c>
      <c r="G331" s="19">
        <f t="shared" si="262"/>
        <v>432</v>
      </c>
      <c r="H331" s="19">
        <f t="shared" si="262"/>
        <v>864</v>
      </c>
      <c r="I331" s="19">
        <f t="shared" si="262"/>
        <v>720</v>
      </c>
      <c r="J331" s="19">
        <f t="shared" si="262"/>
        <v>264.95999999999998</v>
      </c>
      <c r="K331" s="19">
        <f t="shared" si="262"/>
        <v>2514.2399999999998</v>
      </c>
      <c r="L331" s="19">
        <f t="shared" si="260"/>
        <v>10808.64</v>
      </c>
      <c r="O331" s="4">
        <f>+PU!G5768</f>
        <v>4446.6899999999996</v>
      </c>
      <c r="Q331" s="4">
        <f>+PU!G5771+PU!G5772</f>
        <v>74340</v>
      </c>
      <c r="S331" s="4">
        <f>+PU!G5773</f>
        <v>431.76</v>
      </c>
      <c r="U331" s="4">
        <f>+PU!G5774</f>
        <v>2280</v>
      </c>
      <c r="W331" s="4">
        <f>+PU!G5770</f>
        <v>672</v>
      </c>
      <c r="X331" s="6"/>
      <c r="Y331" s="3">
        <v>-4</v>
      </c>
      <c r="Z331" s="21">
        <f t="shared" si="263"/>
        <v>-391097.16</v>
      </c>
      <c r="AA331" s="21">
        <f t="shared" si="264"/>
        <v>-1728</v>
      </c>
      <c r="AB331" s="21">
        <f t="shared" si="265"/>
        <v>-3456</v>
      </c>
      <c r="AC331" s="21">
        <f t="shared" si="266"/>
        <v>-2880</v>
      </c>
      <c r="AD331" s="21">
        <f t="shared" si="267"/>
        <v>-1059.8399999999999</v>
      </c>
      <c r="AE331" s="21">
        <f t="shared" si="268"/>
        <v>-10056.959999999999</v>
      </c>
      <c r="AF331" s="21">
        <f t="shared" si="269"/>
        <v>-43234.559999999998</v>
      </c>
      <c r="AG331" s="21">
        <f t="shared" si="270"/>
        <v>0</v>
      </c>
      <c r="AH331" s="21">
        <f t="shared" si="271"/>
        <v>0</v>
      </c>
      <c r="AI331" s="21">
        <f t="shared" si="272"/>
        <v>-17786.759999999998</v>
      </c>
      <c r="AJ331" s="21">
        <f t="shared" si="273"/>
        <v>0</v>
      </c>
      <c r="AK331" s="21">
        <f t="shared" si="274"/>
        <v>-297360</v>
      </c>
      <c r="AL331" s="21">
        <f t="shared" si="275"/>
        <v>0</v>
      </c>
      <c r="AM331" s="21">
        <f t="shared" si="276"/>
        <v>-1727.04</v>
      </c>
      <c r="AN331" s="21">
        <f t="shared" si="277"/>
        <v>0</v>
      </c>
      <c r="AO331" s="21">
        <f t="shared" si="278"/>
        <v>-9120</v>
      </c>
      <c r="AP331" s="21">
        <f t="shared" si="279"/>
        <v>0</v>
      </c>
      <c r="AQ331" s="21">
        <f t="shared" si="280"/>
        <v>-2688</v>
      </c>
    </row>
    <row r="332" spans="1:43" s="3" customFormat="1" x14ac:dyDescent="0.25">
      <c r="A332" s="52" t="s">
        <v>853</v>
      </c>
      <c r="B332" t="s">
        <v>854</v>
      </c>
      <c r="C332"/>
      <c r="D332" s="24">
        <f>+PU!E5790</f>
        <v>7.4999999999999997E-2</v>
      </c>
      <c r="E332" s="19">
        <f t="shared" si="213"/>
        <v>2233.971</v>
      </c>
      <c r="F332" s="25">
        <f>SUM(F333:F334)</f>
        <v>489.56099999999998</v>
      </c>
      <c r="G332" s="19">
        <f>SUM(G333:G334)</f>
        <v>11.55</v>
      </c>
      <c r="H332" s="19">
        <f t="shared" ref="H332:L332" si="281">SUM(H333:H334)</f>
        <v>23.1</v>
      </c>
      <c r="I332" s="19">
        <f t="shared" si="281"/>
        <v>19.25</v>
      </c>
      <c r="J332" s="19">
        <f t="shared" si="281"/>
        <v>7.0839999999999996</v>
      </c>
      <c r="K332" s="19">
        <f t="shared" si="281"/>
        <v>67.220999999999989</v>
      </c>
      <c r="L332" s="19">
        <f t="shared" si="281"/>
        <v>7.5060000000000002</v>
      </c>
      <c r="M332" s="19">
        <f>SUM(M333:M334)</f>
        <v>353.84999999999997</v>
      </c>
      <c r="O332" s="4">
        <f>+PU!G5791+PU!G5795-2</f>
        <v>116.89</v>
      </c>
      <c r="Q332" s="4">
        <f>+PU!G5797</f>
        <v>9.4499999999999993</v>
      </c>
      <c r="R332" s="4">
        <f>+PU!G5798+PU!G5800-1</f>
        <v>1583.5</v>
      </c>
      <c r="T332" s="4">
        <f>+PU!F5801</f>
        <v>34.57</v>
      </c>
      <c r="X332" s="6"/>
      <c r="Y332" s="3">
        <v>-227</v>
      </c>
      <c r="Z332" s="21">
        <f t="shared" si="263"/>
        <v>-507111.41700000002</v>
      </c>
      <c r="AA332" s="21">
        <f t="shared" si="264"/>
        <v>-2621.8500000000004</v>
      </c>
      <c r="AB332" s="21">
        <f t="shared" si="265"/>
        <v>-5243.7000000000007</v>
      </c>
      <c r="AC332" s="21">
        <f t="shared" si="266"/>
        <v>-4369.75</v>
      </c>
      <c r="AD332" s="21">
        <f t="shared" si="267"/>
        <v>-1608.068</v>
      </c>
      <c r="AE332" s="21">
        <f t="shared" si="268"/>
        <v>-15259.166999999998</v>
      </c>
      <c r="AF332" s="21">
        <f t="shared" si="269"/>
        <v>-1703.8620000000001</v>
      </c>
      <c r="AG332" s="21">
        <f t="shared" si="270"/>
        <v>-80323.95</v>
      </c>
      <c r="AH332" s="21">
        <f t="shared" si="271"/>
        <v>0</v>
      </c>
      <c r="AI332" s="21">
        <f t="shared" si="272"/>
        <v>-26534.03</v>
      </c>
      <c r="AJ332" s="21">
        <f t="shared" si="273"/>
        <v>0</v>
      </c>
      <c r="AK332" s="21">
        <f t="shared" si="274"/>
        <v>-2145.1499999999996</v>
      </c>
      <c r="AL332" s="21">
        <f t="shared" si="275"/>
        <v>-359454.5</v>
      </c>
      <c r="AM332" s="21">
        <f t="shared" si="276"/>
        <v>0</v>
      </c>
      <c r="AN332" s="21">
        <f t="shared" si="277"/>
        <v>-7847.39</v>
      </c>
      <c r="AO332" s="21">
        <f t="shared" si="278"/>
        <v>0</v>
      </c>
      <c r="AP332" s="21">
        <f t="shared" si="279"/>
        <v>0</v>
      </c>
      <c r="AQ332" s="21">
        <f t="shared" si="280"/>
        <v>0</v>
      </c>
    </row>
    <row r="333" spans="1:43" s="3" customFormat="1" hidden="1" x14ac:dyDescent="0.25">
      <c r="A333" s="52" t="s">
        <v>853</v>
      </c>
      <c r="B333" t="s">
        <v>854</v>
      </c>
      <c r="C333"/>
      <c r="D333" s="24">
        <f>+PU!E5790</f>
        <v>7.4999999999999997E-2</v>
      </c>
      <c r="E333" s="19">
        <f t="shared" ref="E333:E334" si="282">SUM(G333:W333)</f>
        <v>478.72499999999997</v>
      </c>
      <c r="F333" s="25">
        <f>+D333*PU!F5790</f>
        <v>478.72499999999997</v>
      </c>
      <c r="G333" s="19">
        <f t="shared" si="262"/>
        <v>11.25</v>
      </c>
      <c r="H333" s="19">
        <f t="shared" si="262"/>
        <v>22.5</v>
      </c>
      <c r="I333" s="19">
        <f t="shared" si="262"/>
        <v>18.75</v>
      </c>
      <c r="J333" s="19">
        <f t="shared" si="262"/>
        <v>6.8999999999999995</v>
      </c>
      <c r="K333" s="19">
        <f t="shared" si="262"/>
        <v>65.474999999999994</v>
      </c>
      <c r="M333" s="19">
        <f>F333-(SUM(G333:K333))</f>
        <v>353.84999999999997</v>
      </c>
      <c r="X333" s="6"/>
      <c r="Z333" s="21"/>
      <c r="AA333" s="21">
        <f t="shared" ref="AA333:AA334" si="283">+$Y333*G333</f>
        <v>0</v>
      </c>
      <c r="AB333" s="21">
        <f t="shared" ref="AB333:AB334" si="284">+$Y333*H333</f>
        <v>0</v>
      </c>
      <c r="AC333" s="21">
        <f t="shared" ref="AC333:AC334" si="285">+$Y333*I333</f>
        <v>0</v>
      </c>
      <c r="AD333" s="21">
        <f t="shared" ref="AD333:AD334" si="286">+$Y333*J333</f>
        <v>0</v>
      </c>
      <c r="AE333" s="21">
        <f t="shared" ref="AE333:AE334" si="287">+$Y333*K333</f>
        <v>0</v>
      </c>
      <c r="AF333" s="21">
        <f>+$Y333*M333</f>
        <v>0</v>
      </c>
      <c r="AG333" s="21" t="e">
        <f>+$Y333*#REF!</f>
        <v>#REF!</v>
      </c>
      <c r="AH333" s="21">
        <f t="shared" ref="AH333:AH334" si="288">+$Y333*N333</f>
        <v>0</v>
      </c>
      <c r="AI333" s="21">
        <f t="shared" ref="AI333:AI334" si="289">+$Y333*O333</f>
        <v>0</v>
      </c>
      <c r="AJ333" s="21">
        <f t="shared" ref="AJ333:AJ334" si="290">+$Y333*P333</f>
        <v>0</v>
      </c>
      <c r="AK333" s="21">
        <f t="shared" ref="AK333:AK334" si="291">+$Y333*Q333</f>
        <v>0</v>
      </c>
      <c r="AL333" s="21">
        <f t="shared" ref="AL333:AL334" si="292">+$Y333*R333</f>
        <v>0</v>
      </c>
      <c r="AM333" s="21">
        <f t="shared" ref="AM333:AM334" si="293">+$Y333*S333</f>
        <v>0</v>
      </c>
      <c r="AN333" s="21">
        <f t="shared" ref="AN333:AN334" si="294">+$Y333*T333</f>
        <v>0</v>
      </c>
      <c r="AO333" s="21">
        <f t="shared" ref="AO333:AO334" si="295">+$Y333*U333</f>
        <v>0</v>
      </c>
      <c r="AP333" s="21">
        <f t="shared" ref="AP333:AP334" si="296">+$Y333*V333</f>
        <v>0</v>
      </c>
      <c r="AQ333" s="21">
        <f t="shared" ref="AQ333:AQ334" si="297">+$Y333*W333</f>
        <v>0</v>
      </c>
    </row>
    <row r="334" spans="1:43" s="3" customFormat="1" hidden="1" x14ac:dyDescent="0.25">
      <c r="A334" s="52" t="s">
        <v>853</v>
      </c>
      <c r="B334" t="s">
        <v>854</v>
      </c>
      <c r="C334"/>
      <c r="D334" s="24">
        <f>+PU!E5794</f>
        <v>2E-3</v>
      </c>
      <c r="E334" s="19">
        <f t="shared" si="282"/>
        <v>10.836</v>
      </c>
      <c r="F334" s="25">
        <f>+D334*PU!F5794</f>
        <v>10.836</v>
      </c>
      <c r="G334" s="19">
        <f t="shared" si="262"/>
        <v>0.3</v>
      </c>
      <c r="H334" s="19">
        <f t="shared" si="262"/>
        <v>0.6</v>
      </c>
      <c r="I334" s="19">
        <f t="shared" si="262"/>
        <v>0.5</v>
      </c>
      <c r="J334" s="19">
        <f t="shared" si="262"/>
        <v>0.184</v>
      </c>
      <c r="K334" s="19">
        <f t="shared" si="262"/>
        <v>1.746</v>
      </c>
      <c r="L334" s="19">
        <f t="shared" ref="L334" si="298">F334-(SUM(G334:K334))</f>
        <v>7.5060000000000002</v>
      </c>
      <c r="X334" s="6"/>
      <c r="Z334" s="21"/>
      <c r="AA334" s="21">
        <f t="shared" si="283"/>
        <v>0</v>
      </c>
      <c r="AB334" s="21">
        <f t="shared" si="284"/>
        <v>0</v>
      </c>
      <c r="AC334" s="21">
        <f t="shared" si="285"/>
        <v>0</v>
      </c>
      <c r="AD334" s="21">
        <f t="shared" si="286"/>
        <v>0</v>
      </c>
      <c r="AE334" s="21">
        <f t="shared" si="287"/>
        <v>0</v>
      </c>
      <c r="AF334" s="21">
        <f t="shared" ref="AF334" si="299">+$Y334*L334</f>
        <v>0</v>
      </c>
      <c r="AG334" s="21">
        <f t="shared" ref="AG334" si="300">+$Y334*M334</f>
        <v>0</v>
      </c>
      <c r="AH334" s="21">
        <f t="shared" si="288"/>
        <v>0</v>
      </c>
      <c r="AI334" s="21">
        <f t="shared" si="289"/>
        <v>0</v>
      </c>
      <c r="AJ334" s="21">
        <f t="shared" si="290"/>
        <v>0</v>
      </c>
      <c r="AK334" s="21">
        <f t="shared" si="291"/>
        <v>0</v>
      </c>
      <c r="AL334" s="21">
        <f t="shared" si="292"/>
        <v>0</v>
      </c>
      <c r="AM334" s="21">
        <f t="shared" si="293"/>
        <v>0</v>
      </c>
      <c r="AN334" s="21">
        <f t="shared" si="294"/>
        <v>0</v>
      </c>
      <c r="AO334" s="21">
        <f t="shared" si="295"/>
        <v>0</v>
      </c>
      <c r="AP334" s="21">
        <f t="shared" si="296"/>
        <v>0</v>
      </c>
      <c r="AQ334" s="21">
        <f t="shared" si="297"/>
        <v>0</v>
      </c>
    </row>
    <row r="335" spans="1:43" s="3" customFormat="1" x14ac:dyDescent="0.25">
      <c r="A335" s="52" t="s">
        <v>855</v>
      </c>
      <c r="B335" t="s">
        <v>856</v>
      </c>
      <c r="C335"/>
      <c r="D335" s="24">
        <f>+PU!E5818</f>
        <v>0.5</v>
      </c>
      <c r="E335" s="19">
        <f t="shared" si="213"/>
        <v>3860</v>
      </c>
      <c r="F335" s="25">
        <f>+D335*PU!F5818</f>
        <v>2709</v>
      </c>
      <c r="G335" s="19">
        <f t="shared" si="262"/>
        <v>75</v>
      </c>
      <c r="H335" s="19">
        <f t="shared" si="262"/>
        <v>150</v>
      </c>
      <c r="I335" s="19">
        <f t="shared" si="262"/>
        <v>125</v>
      </c>
      <c r="J335" s="19">
        <f t="shared" si="262"/>
        <v>46</v>
      </c>
      <c r="K335" s="19">
        <f t="shared" si="262"/>
        <v>436.5</v>
      </c>
      <c r="L335" s="19">
        <f t="shared" si="260"/>
        <v>1876.5</v>
      </c>
      <c r="O335" s="4">
        <f>+PU!G5819</f>
        <v>772</v>
      </c>
      <c r="R335" s="4">
        <f>+PU!G5820</f>
        <v>329</v>
      </c>
      <c r="S335" s="4">
        <f>+PU!G5821</f>
        <v>50</v>
      </c>
      <c r="X335" s="6"/>
      <c r="Y335" s="3">
        <v>2739</v>
      </c>
      <c r="Z335" s="21">
        <f t="shared" si="263"/>
        <v>10572540</v>
      </c>
      <c r="AA335" s="21">
        <f t="shared" si="264"/>
        <v>205425</v>
      </c>
      <c r="AB335" s="21">
        <f t="shared" si="265"/>
        <v>410850</v>
      </c>
      <c r="AC335" s="21">
        <f t="shared" si="266"/>
        <v>342375</v>
      </c>
      <c r="AD335" s="21">
        <f t="shared" si="267"/>
        <v>125994</v>
      </c>
      <c r="AE335" s="21">
        <f t="shared" si="268"/>
        <v>1195573.5</v>
      </c>
      <c r="AF335" s="21">
        <f t="shared" si="269"/>
        <v>5139733.5</v>
      </c>
      <c r="AG335" s="21">
        <f t="shared" si="270"/>
        <v>0</v>
      </c>
      <c r="AH335" s="21">
        <f t="shared" si="271"/>
        <v>0</v>
      </c>
      <c r="AI335" s="21">
        <f t="shared" si="272"/>
        <v>2114508</v>
      </c>
      <c r="AJ335" s="21">
        <f t="shared" si="273"/>
        <v>0</v>
      </c>
      <c r="AK335" s="21">
        <f t="shared" si="274"/>
        <v>0</v>
      </c>
      <c r="AL335" s="21">
        <f t="shared" si="275"/>
        <v>901131</v>
      </c>
      <c r="AM335" s="21">
        <f t="shared" si="276"/>
        <v>136950</v>
      </c>
      <c r="AN335" s="21">
        <f t="shared" si="277"/>
        <v>0</v>
      </c>
      <c r="AO335" s="21">
        <f t="shared" si="278"/>
        <v>0</v>
      </c>
      <c r="AP335" s="21">
        <f t="shared" si="279"/>
        <v>0</v>
      </c>
      <c r="AQ335" s="21">
        <f t="shared" si="280"/>
        <v>0</v>
      </c>
    </row>
    <row r="336" spans="1:43" s="3" customFormat="1" x14ac:dyDescent="0.25">
      <c r="A336" s="52" t="s">
        <v>862</v>
      </c>
      <c r="B336" t="s">
        <v>795</v>
      </c>
      <c r="C336"/>
      <c r="D336" s="24">
        <f>+PU!E5837</f>
        <v>7.4999999999999997E-2</v>
      </c>
      <c r="E336" s="19">
        <f t="shared" si="213"/>
        <v>2233.971</v>
      </c>
      <c r="F336" s="25">
        <f>SUM(F337:F338)</f>
        <v>489.56099999999998</v>
      </c>
      <c r="G336" s="19">
        <f>SUM(G337:G338)</f>
        <v>11.55</v>
      </c>
      <c r="H336" s="19">
        <f t="shared" ref="H336:L336" si="301">SUM(H337:H338)</f>
        <v>23.1</v>
      </c>
      <c r="I336" s="19">
        <f t="shared" si="301"/>
        <v>19.25</v>
      </c>
      <c r="J336" s="19">
        <f t="shared" si="301"/>
        <v>7.0839999999999996</v>
      </c>
      <c r="K336" s="19">
        <f t="shared" si="301"/>
        <v>67.220999999999989</v>
      </c>
      <c r="L336" s="19">
        <f t="shared" si="301"/>
        <v>7.5060000000000002</v>
      </c>
      <c r="M336" s="19">
        <f>SUM(M337:M338)</f>
        <v>353.84999999999997</v>
      </c>
      <c r="O336" s="4">
        <f>+PU!G5838+PU!G5842-1</f>
        <v>117.89</v>
      </c>
      <c r="Q336" s="4">
        <f>+PU!G5844</f>
        <v>9.4499999999999993</v>
      </c>
      <c r="R336" s="4">
        <f>+PU!G5845+PU!G5847-2</f>
        <v>1582.5</v>
      </c>
      <c r="T336" s="4">
        <f>+PU!F5848</f>
        <v>34.57</v>
      </c>
      <c r="X336" s="6"/>
      <c r="Y336" s="3">
        <v>-6800</v>
      </c>
      <c r="Z336" s="21">
        <f t="shared" si="263"/>
        <v>-15191002.800000001</v>
      </c>
      <c r="AA336" s="21">
        <f t="shared" si="264"/>
        <v>-78540</v>
      </c>
      <c r="AB336" s="21">
        <f t="shared" si="265"/>
        <v>-157080</v>
      </c>
      <c r="AC336" s="21">
        <f t="shared" si="266"/>
        <v>-130900</v>
      </c>
      <c r="AD336" s="21">
        <f t="shared" si="267"/>
        <v>-48171.199999999997</v>
      </c>
      <c r="AE336" s="21">
        <f t="shared" si="268"/>
        <v>-457102.79999999993</v>
      </c>
      <c r="AF336" s="21">
        <f t="shared" si="269"/>
        <v>-51040.800000000003</v>
      </c>
      <c r="AG336" s="21">
        <f t="shared" si="270"/>
        <v>-2406180</v>
      </c>
      <c r="AH336" s="21">
        <f t="shared" si="271"/>
        <v>0</v>
      </c>
      <c r="AI336" s="21">
        <f t="shared" si="272"/>
        <v>-801652</v>
      </c>
      <c r="AJ336" s="21">
        <f t="shared" si="273"/>
        <v>0</v>
      </c>
      <c r="AK336" s="21">
        <f t="shared" si="274"/>
        <v>-64259.999999999993</v>
      </c>
      <c r="AL336" s="21">
        <f t="shared" si="275"/>
        <v>-10761000</v>
      </c>
      <c r="AM336" s="21">
        <f t="shared" si="276"/>
        <v>0</v>
      </c>
      <c r="AN336" s="21">
        <f t="shared" si="277"/>
        <v>-235076</v>
      </c>
      <c r="AO336" s="21">
        <f t="shared" si="278"/>
        <v>0</v>
      </c>
      <c r="AP336" s="21">
        <f t="shared" si="279"/>
        <v>0</v>
      </c>
      <c r="AQ336" s="21">
        <f t="shared" si="280"/>
        <v>0</v>
      </c>
    </row>
    <row r="337" spans="1:43" s="3" customFormat="1" hidden="1" x14ac:dyDescent="0.25">
      <c r="A337" s="52" t="s">
        <v>862</v>
      </c>
      <c r="B337" t="s">
        <v>795</v>
      </c>
      <c r="C337"/>
      <c r="D337" s="24">
        <f>+PU!E5837</f>
        <v>7.4999999999999997E-2</v>
      </c>
      <c r="E337" s="19">
        <f t="shared" ref="E337:E338" si="302">SUM(G337:W337)</f>
        <v>478.72499999999997</v>
      </c>
      <c r="F337" s="25">
        <f>+D337*PU!F5837</f>
        <v>478.72499999999997</v>
      </c>
      <c r="G337" s="19">
        <f t="shared" si="262"/>
        <v>11.25</v>
      </c>
      <c r="H337" s="19">
        <f t="shared" si="262"/>
        <v>22.5</v>
      </c>
      <c r="I337" s="19">
        <f t="shared" si="262"/>
        <v>18.75</v>
      </c>
      <c r="J337" s="19">
        <f t="shared" si="262"/>
        <v>6.8999999999999995</v>
      </c>
      <c r="K337" s="19">
        <f t="shared" si="262"/>
        <v>65.474999999999994</v>
      </c>
      <c r="M337" s="19">
        <f>F337-(SUM(G337:K337))</f>
        <v>353.84999999999997</v>
      </c>
      <c r="X337" s="6"/>
      <c r="Z337" s="21"/>
      <c r="AA337" s="21">
        <f t="shared" ref="AA337:AA338" si="303">+$Y337*G337</f>
        <v>0</v>
      </c>
      <c r="AB337" s="21">
        <f t="shared" ref="AB337:AB338" si="304">+$Y337*H337</f>
        <v>0</v>
      </c>
      <c r="AC337" s="21">
        <f t="shared" ref="AC337:AC338" si="305">+$Y337*I337</f>
        <v>0</v>
      </c>
      <c r="AD337" s="21">
        <f t="shared" ref="AD337:AD338" si="306">+$Y337*J337</f>
        <v>0</v>
      </c>
      <c r="AE337" s="21">
        <f t="shared" ref="AE337:AE338" si="307">+$Y337*K337</f>
        <v>0</v>
      </c>
      <c r="AF337" s="21">
        <f>+$Y337*M337</f>
        <v>0</v>
      </c>
      <c r="AG337" s="21" t="e">
        <f>+$Y337*#REF!</f>
        <v>#REF!</v>
      </c>
      <c r="AH337" s="21">
        <f t="shared" ref="AH337:AH338" si="308">+$Y337*N337</f>
        <v>0</v>
      </c>
      <c r="AI337" s="21">
        <f t="shared" ref="AI337:AI338" si="309">+$Y337*O337</f>
        <v>0</v>
      </c>
      <c r="AJ337" s="21">
        <f t="shared" ref="AJ337:AJ338" si="310">+$Y337*P337</f>
        <v>0</v>
      </c>
      <c r="AK337" s="21">
        <f t="shared" ref="AK337:AK338" si="311">+$Y337*Q337</f>
        <v>0</v>
      </c>
      <c r="AL337" s="21">
        <f t="shared" ref="AL337:AL338" si="312">+$Y337*R337</f>
        <v>0</v>
      </c>
      <c r="AM337" s="21">
        <f t="shared" ref="AM337:AM338" si="313">+$Y337*S337</f>
        <v>0</v>
      </c>
      <c r="AN337" s="21">
        <f t="shared" ref="AN337:AN338" si="314">+$Y337*T337</f>
        <v>0</v>
      </c>
      <c r="AO337" s="21">
        <f t="shared" ref="AO337:AO338" si="315">+$Y337*U337</f>
        <v>0</v>
      </c>
      <c r="AP337" s="21">
        <f t="shared" ref="AP337:AP338" si="316">+$Y337*V337</f>
        <v>0</v>
      </c>
      <c r="AQ337" s="21">
        <f t="shared" ref="AQ337:AQ338" si="317">+$Y337*W337</f>
        <v>0</v>
      </c>
    </row>
    <row r="338" spans="1:43" s="3" customFormat="1" hidden="1" x14ac:dyDescent="0.25">
      <c r="A338" s="52" t="s">
        <v>862</v>
      </c>
      <c r="B338" t="s">
        <v>795</v>
      </c>
      <c r="C338"/>
      <c r="D338" s="24">
        <f>+PU!E5841</f>
        <v>2E-3</v>
      </c>
      <c r="E338" s="19">
        <f t="shared" si="302"/>
        <v>10.836</v>
      </c>
      <c r="F338" s="25">
        <f>+D338*PU!F5841</f>
        <v>10.836</v>
      </c>
      <c r="G338" s="19">
        <f t="shared" si="262"/>
        <v>0.3</v>
      </c>
      <c r="H338" s="19">
        <f t="shared" si="262"/>
        <v>0.6</v>
      </c>
      <c r="I338" s="19">
        <f t="shared" si="262"/>
        <v>0.5</v>
      </c>
      <c r="J338" s="19">
        <f t="shared" si="262"/>
        <v>0.184</v>
      </c>
      <c r="K338" s="19">
        <f t="shared" si="262"/>
        <v>1.746</v>
      </c>
      <c r="L338" s="19">
        <f t="shared" ref="L338" si="318">F338-(SUM(G338:K338))</f>
        <v>7.5060000000000002</v>
      </c>
      <c r="X338" s="6"/>
      <c r="Z338" s="21"/>
      <c r="AA338" s="21">
        <f t="shared" si="303"/>
        <v>0</v>
      </c>
      <c r="AB338" s="21">
        <f t="shared" si="304"/>
        <v>0</v>
      </c>
      <c r="AC338" s="21">
        <f t="shared" si="305"/>
        <v>0</v>
      </c>
      <c r="AD338" s="21">
        <f t="shared" si="306"/>
        <v>0</v>
      </c>
      <c r="AE338" s="21">
        <f t="shared" si="307"/>
        <v>0</v>
      </c>
      <c r="AF338" s="21">
        <f t="shared" ref="AF338" si="319">+$Y338*L338</f>
        <v>0</v>
      </c>
      <c r="AG338" s="21">
        <f t="shared" ref="AG338" si="320">+$Y338*M338</f>
        <v>0</v>
      </c>
      <c r="AH338" s="21">
        <f t="shared" si="308"/>
        <v>0</v>
      </c>
      <c r="AI338" s="21">
        <f t="shared" si="309"/>
        <v>0</v>
      </c>
      <c r="AJ338" s="21">
        <f t="shared" si="310"/>
        <v>0</v>
      </c>
      <c r="AK338" s="21">
        <f t="shared" si="311"/>
        <v>0</v>
      </c>
      <c r="AL338" s="21">
        <f t="shared" si="312"/>
        <v>0</v>
      </c>
      <c r="AM338" s="21">
        <f t="shared" si="313"/>
        <v>0</v>
      </c>
      <c r="AN338" s="21">
        <f t="shared" si="314"/>
        <v>0</v>
      </c>
      <c r="AO338" s="21">
        <f t="shared" si="315"/>
        <v>0</v>
      </c>
      <c r="AP338" s="21">
        <f t="shared" si="316"/>
        <v>0</v>
      </c>
      <c r="AQ338" s="21">
        <f t="shared" si="317"/>
        <v>0</v>
      </c>
    </row>
    <row r="339" spans="1:43" s="3" customFormat="1" x14ac:dyDescent="0.25">
      <c r="A339" s="2" t="s">
        <v>863</v>
      </c>
      <c r="B339" t="s">
        <v>864</v>
      </c>
      <c r="C339"/>
      <c r="D339" s="24">
        <f>+PU!E5865</f>
        <v>1.2</v>
      </c>
      <c r="E339" s="19">
        <f t="shared" ref="E339:E404" si="321">SUM(G339:W339)</f>
        <v>6501.5999999999995</v>
      </c>
      <c r="F339" s="25">
        <f>+D339*PU!F5865</f>
        <v>6501.5999999999995</v>
      </c>
      <c r="G339" s="19">
        <f t="shared" si="262"/>
        <v>180</v>
      </c>
      <c r="H339" s="19">
        <f t="shared" si="262"/>
        <v>360</v>
      </c>
      <c r="I339" s="19">
        <f t="shared" si="262"/>
        <v>300</v>
      </c>
      <c r="J339" s="19">
        <f t="shared" si="262"/>
        <v>110.39999999999999</v>
      </c>
      <c r="K339" s="19">
        <f t="shared" si="262"/>
        <v>1047.5999999999999</v>
      </c>
      <c r="L339" s="19">
        <f t="shared" si="260"/>
        <v>4503.5999999999995</v>
      </c>
      <c r="X339" s="6"/>
      <c r="Z339" s="21">
        <f t="shared" si="263"/>
        <v>0</v>
      </c>
      <c r="AA339" s="21">
        <f t="shared" si="264"/>
        <v>0</v>
      </c>
      <c r="AB339" s="21">
        <f t="shared" si="265"/>
        <v>0</v>
      </c>
      <c r="AC339" s="21">
        <f t="shared" si="266"/>
        <v>0</v>
      </c>
      <c r="AD339" s="21">
        <f t="shared" si="267"/>
        <v>0</v>
      </c>
      <c r="AE339" s="21">
        <f t="shared" si="268"/>
        <v>0</v>
      </c>
      <c r="AF339" s="21">
        <f t="shared" si="269"/>
        <v>0</v>
      </c>
      <c r="AG339" s="21">
        <f t="shared" si="270"/>
        <v>0</v>
      </c>
      <c r="AH339" s="21">
        <f t="shared" si="271"/>
        <v>0</v>
      </c>
      <c r="AI339" s="21">
        <f t="shared" si="272"/>
        <v>0</v>
      </c>
      <c r="AJ339" s="21">
        <f t="shared" si="273"/>
        <v>0</v>
      </c>
      <c r="AK339" s="21">
        <f t="shared" si="274"/>
        <v>0</v>
      </c>
      <c r="AL339" s="21">
        <f t="shared" si="275"/>
        <v>0</v>
      </c>
      <c r="AM339" s="21">
        <f t="shared" si="276"/>
        <v>0</v>
      </c>
      <c r="AN339" s="21">
        <f t="shared" si="277"/>
        <v>0</v>
      </c>
      <c r="AO339" s="21">
        <f t="shared" si="278"/>
        <v>0</v>
      </c>
      <c r="AP339" s="21">
        <f t="shared" si="279"/>
        <v>0</v>
      </c>
      <c r="AQ339" s="21">
        <f t="shared" si="280"/>
        <v>0</v>
      </c>
    </row>
    <row r="340" spans="1:43" s="3" customFormat="1" x14ac:dyDescent="0.25">
      <c r="A340" s="2" t="s">
        <v>865</v>
      </c>
      <c r="B340" t="s">
        <v>579</v>
      </c>
      <c r="C340"/>
      <c r="D340" s="24">
        <v>0</v>
      </c>
      <c r="E340" s="19">
        <f t="shared" si="321"/>
        <v>0</v>
      </c>
      <c r="F340" s="25">
        <v>0</v>
      </c>
      <c r="G340" s="19">
        <f t="shared" si="262"/>
        <v>0</v>
      </c>
      <c r="H340" s="19">
        <f t="shared" si="262"/>
        <v>0</v>
      </c>
      <c r="I340" s="19">
        <f t="shared" si="262"/>
        <v>0</v>
      </c>
      <c r="J340" s="19">
        <f t="shared" si="262"/>
        <v>0</v>
      </c>
      <c r="K340" s="19">
        <f t="shared" si="262"/>
        <v>0</v>
      </c>
      <c r="L340" s="19">
        <f t="shared" si="260"/>
        <v>0</v>
      </c>
      <c r="X340" s="6"/>
      <c r="Z340" s="21">
        <f t="shared" si="263"/>
        <v>0</v>
      </c>
      <c r="AA340" s="21">
        <f t="shared" si="264"/>
        <v>0</v>
      </c>
      <c r="AB340" s="21">
        <f t="shared" si="265"/>
        <v>0</v>
      </c>
      <c r="AC340" s="21">
        <f t="shared" si="266"/>
        <v>0</v>
      </c>
      <c r="AD340" s="21">
        <f t="shared" si="267"/>
        <v>0</v>
      </c>
      <c r="AE340" s="21">
        <f t="shared" si="268"/>
        <v>0</v>
      </c>
      <c r="AF340" s="21">
        <f t="shared" si="269"/>
        <v>0</v>
      </c>
      <c r="AG340" s="21">
        <f t="shared" si="270"/>
        <v>0</v>
      </c>
      <c r="AH340" s="21">
        <f t="shared" si="271"/>
        <v>0</v>
      </c>
      <c r="AI340" s="21">
        <f t="shared" si="272"/>
        <v>0</v>
      </c>
      <c r="AJ340" s="21">
        <f t="shared" si="273"/>
        <v>0</v>
      </c>
      <c r="AK340" s="21">
        <f t="shared" si="274"/>
        <v>0</v>
      </c>
      <c r="AL340" s="21">
        <f t="shared" si="275"/>
        <v>0</v>
      </c>
      <c r="AM340" s="21">
        <f t="shared" si="276"/>
        <v>0</v>
      </c>
      <c r="AN340" s="21">
        <f t="shared" si="277"/>
        <v>0</v>
      </c>
      <c r="AO340" s="21">
        <f t="shared" si="278"/>
        <v>0</v>
      </c>
      <c r="AP340" s="21">
        <f t="shared" si="279"/>
        <v>0</v>
      </c>
      <c r="AQ340" s="21">
        <f t="shared" si="280"/>
        <v>0</v>
      </c>
    </row>
    <row r="341" spans="1:43" s="3" customFormat="1" x14ac:dyDescent="0.25">
      <c r="A341" s="2" t="s">
        <v>866</v>
      </c>
      <c r="B341" t="s">
        <v>867</v>
      </c>
      <c r="C341"/>
      <c r="D341" s="24">
        <f>+PU!E5896</f>
        <v>0.65</v>
      </c>
      <c r="E341" s="19">
        <f t="shared" si="321"/>
        <v>3521.7000000000003</v>
      </c>
      <c r="F341" s="25">
        <f>+D341*PU!F5896</f>
        <v>3521.7000000000003</v>
      </c>
      <c r="G341" s="19">
        <f t="shared" si="262"/>
        <v>97.5</v>
      </c>
      <c r="H341" s="19">
        <f t="shared" si="262"/>
        <v>195</v>
      </c>
      <c r="I341" s="19">
        <f t="shared" si="262"/>
        <v>162.5</v>
      </c>
      <c r="J341" s="19">
        <f t="shared" si="262"/>
        <v>59.800000000000004</v>
      </c>
      <c r="K341" s="19">
        <f t="shared" si="262"/>
        <v>567.45000000000005</v>
      </c>
      <c r="L341" s="19">
        <f t="shared" si="260"/>
        <v>2439.4500000000003</v>
      </c>
      <c r="X341" s="6"/>
      <c r="Z341" s="21">
        <f t="shared" si="263"/>
        <v>0</v>
      </c>
      <c r="AA341" s="21">
        <f t="shared" si="264"/>
        <v>0</v>
      </c>
      <c r="AB341" s="21">
        <f t="shared" si="265"/>
        <v>0</v>
      </c>
      <c r="AC341" s="21">
        <f t="shared" si="266"/>
        <v>0</v>
      </c>
      <c r="AD341" s="21">
        <f t="shared" si="267"/>
        <v>0</v>
      </c>
      <c r="AE341" s="21">
        <f t="shared" si="268"/>
        <v>0</v>
      </c>
      <c r="AF341" s="21">
        <f t="shared" si="269"/>
        <v>0</v>
      </c>
      <c r="AG341" s="21">
        <f t="shared" si="270"/>
        <v>0</v>
      </c>
      <c r="AH341" s="21">
        <f t="shared" si="271"/>
        <v>0</v>
      </c>
      <c r="AI341" s="21">
        <f t="shared" si="272"/>
        <v>0</v>
      </c>
      <c r="AJ341" s="21">
        <f t="shared" si="273"/>
        <v>0</v>
      </c>
      <c r="AK341" s="21">
        <f t="shared" si="274"/>
        <v>0</v>
      </c>
      <c r="AL341" s="21">
        <f t="shared" si="275"/>
        <v>0</v>
      </c>
      <c r="AM341" s="21">
        <f t="shared" si="276"/>
        <v>0</v>
      </c>
      <c r="AN341" s="21">
        <f t="shared" si="277"/>
        <v>0</v>
      </c>
      <c r="AO341" s="21">
        <f t="shared" si="278"/>
        <v>0</v>
      </c>
      <c r="AP341" s="21">
        <f t="shared" si="279"/>
        <v>0</v>
      </c>
      <c r="AQ341" s="21">
        <f t="shared" si="280"/>
        <v>0</v>
      </c>
    </row>
    <row r="342" spans="1:43" s="3" customFormat="1" x14ac:dyDescent="0.25">
      <c r="A342" s="2" t="s">
        <v>873</v>
      </c>
      <c r="B342" t="s">
        <v>874</v>
      </c>
      <c r="C342"/>
      <c r="D342" s="24">
        <f>+PU!E5915</f>
        <v>0.9</v>
      </c>
      <c r="E342" s="19">
        <f t="shared" si="321"/>
        <v>4876.2</v>
      </c>
      <c r="F342" s="25">
        <f>+D342*PU!F5915</f>
        <v>4876.2</v>
      </c>
      <c r="G342" s="19">
        <f t="shared" ref="G342:K351" si="322">$D342*G$3</f>
        <v>135</v>
      </c>
      <c r="H342" s="19">
        <f t="shared" si="322"/>
        <v>270</v>
      </c>
      <c r="I342" s="19">
        <f t="shared" si="322"/>
        <v>225</v>
      </c>
      <c r="J342" s="19">
        <f t="shared" si="322"/>
        <v>82.8</v>
      </c>
      <c r="K342" s="19">
        <f t="shared" si="322"/>
        <v>785.7</v>
      </c>
      <c r="L342" s="19">
        <f t="shared" si="260"/>
        <v>3377.7</v>
      </c>
      <c r="X342" s="6"/>
      <c r="Z342" s="21">
        <f t="shared" si="263"/>
        <v>0</v>
      </c>
      <c r="AA342" s="21">
        <f t="shared" si="264"/>
        <v>0</v>
      </c>
      <c r="AB342" s="21">
        <f t="shared" si="265"/>
        <v>0</v>
      </c>
      <c r="AC342" s="21">
        <f t="shared" si="266"/>
        <v>0</v>
      </c>
      <c r="AD342" s="21">
        <f t="shared" si="267"/>
        <v>0</v>
      </c>
      <c r="AE342" s="21">
        <f t="shared" si="268"/>
        <v>0</v>
      </c>
      <c r="AF342" s="21">
        <f t="shared" si="269"/>
        <v>0</v>
      </c>
      <c r="AG342" s="21">
        <f t="shared" si="270"/>
        <v>0</v>
      </c>
      <c r="AH342" s="21">
        <f t="shared" si="271"/>
        <v>0</v>
      </c>
      <c r="AI342" s="21">
        <f t="shared" si="272"/>
        <v>0</v>
      </c>
      <c r="AJ342" s="21">
        <f t="shared" si="273"/>
        <v>0</v>
      </c>
      <c r="AK342" s="21">
        <f t="shared" si="274"/>
        <v>0</v>
      </c>
      <c r="AL342" s="21">
        <f t="shared" si="275"/>
        <v>0</v>
      </c>
      <c r="AM342" s="21">
        <f t="shared" si="276"/>
        <v>0</v>
      </c>
      <c r="AN342" s="21">
        <f t="shared" si="277"/>
        <v>0</v>
      </c>
      <c r="AO342" s="21">
        <f t="shared" si="278"/>
        <v>0</v>
      </c>
      <c r="AP342" s="21">
        <f t="shared" si="279"/>
        <v>0</v>
      </c>
      <c r="AQ342" s="21">
        <f t="shared" si="280"/>
        <v>0</v>
      </c>
    </row>
    <row r="343" spans="1:43" s="3" customFormat="1" x14ac:dyDescent="0.25">
      <c r="A343" s="2" t="s">
        <v>880</v>
      </c>
      <c r="B343" t="s">
        <v>881</v>
      </c>
      <c r="C343"/>
      <c r="D343" s="24">
        <f>+PU!E5934</f>
        <v>0.7</v>
      </c>
      <c r="E343" s="19">
        <f t="shared" si="321"/>
        <v>3792.6</v>
      </c>
      <c r="F343" s="25">
        <f>+D343*PU!F5934</f>
        <v>3792.6</v>
      </c>
      <c r="G343" s="19">
        <f t="shared" si="322"/>
        <v>105</v>
      </c>
      <c r="H343" s="19">
        <f t="shared" si="322"/>
        <v>210</v>
      </c>
      <c r="I343" s="19">
        <f t="shared" si="322"/>
        <v>175</v>
      </c>
      <c r="J343" s="19">
        <f t="shared" si="322"/>
        <v>64.399999999999991</v>
      </c>
      <c r="K343" s="19">
        <f t="shared" si="322"/>
        <v>611.09999999999991</v>
      </c>
      <c r="L343" s="19">
        <f t="shared" si="260"/>
        <v>2627.1</v>
      </c>
      <c r="X343" s="6"/>
      <c r="Z343" s="21">
        <f t="shared" si="263"/>
        <v>0</v>
      </c>
      <c r="AA343" s="21">
        <f t="shared" si="264"/>
        <v>0</v>
      </c>
      <c r="AB343" s="21">
        <f t="shared" si="265"/>
        <v>0</v>
      </c>
      <c r="AC343" s="21">
        <f t="shared" si="266"/>
        <v>0</v>
      </c>
      <c r="AD343" s="21">
        <f t="shared" si="267"/>
        <v>0</v>
      </c>
      <c r="AE343" s="21">
        <f t="shared" si="268"/>
        <v>0</v>
      </c>
      <c r="AF343" s="21">
        <f t="shared" si="269"/>
        <v>0</v>
      </c>
      <c r="AG343" s="21">
        <f t="shared" si="270"/>
        <v>0</v>
      </c>
      <c r="AH343" s="21">
        <f t="shared" si="271"/>
        <v>0</v>
      </c>
      <c r="AI343" s="21">
        <f t="shared" si="272"/>
        <v>0</v>
      </c>
      <c r="AJ343" s="21">
        <f t="shared" si="273"/>
        <v>0</v>
      </c>
      <c r="AK343" s="21">
        <f t="shared" si="274"/>
        <v>0</v>
      </c>
      <c r="AL343" s="21">
        <f t="shared" si="275"/>
        <v>0</v>
      </c>
      <c r="AM343" s="21">
        <f t="shared" si="276"/>
        <v>0</v>
      </c>
      <c r="AN343" s="21">
        <f t="shared" si="277"/>
        <v>0</v>
      </c>
      <c r="AO343" s="21">
        <f t="shared" si="278"/>
        <v>0</v>
      </c>
      <c r="AP343" s="21">
        <f t="shared" si="279"/>
        <v>0</v>
      </c>
      <c r="AQ343" s="21">
        <f t="shared" si="280"/>
        <v>0</v>
      </c>
    </row>
    <row r="344" spans="1:43" s="3" customFormat="1" x14ac:dyDescent="0.25">
      <c r="A344" s="2" t="s">
        <v>887</v>
      </c>
      <c r="B344" t="s">
        <v>888</v>
      </c>
      <c r="C344"/>
      <c r="D344" s="24">
        <f>+PU!E5954</f>
        <v>0.7</v>
      </c>
      <c r="E344" s="19">
        <f t="shared" si="321"/>
        <v>3792.6</v>
      </c>
      <c r="F344" s="25">
        <f>+D344*PU!F5954</f>
        <v>3792.6</v>
      </c>
      <c r="G344" s="19">
        <f t="shared" si="322"/>
        <v>105</v>
      </c>
      <c r="H344" s="19">
        <f t="shared" si="322"/>
        <v>210</v>
      </c>
      <c r="I344" s="19">
        <f t="shared" si="322"/>
        <v>175</v>
      </c>
      <c r="J344" s="19">
        <f t="shared" si="322"/>
        <v>64.399999999999991</v>
      </c>
      <c r="K344" s="19">
        <f t="shared" si="322"/>
        <v>611.09999999999991</v>
      </c>
      <c r="L344" s="19">
        <f t="shared" si="260"/>
        <v>2627.1</v>
      </c>
      <c r="X344" s="6"/>
      <c r="Z344" s="21">
        <f t="shared" si="263"/>
        <v>0</v>
      </c>
      <c r="AA344" s="21">
        <f t="shared" si="264"/>
        <v>0</v>
      </c>
      <c r="AB344" s="21">
        <f t="shared" si="265"/>
        <v>0</v>
      </c>
      <c r="AC344" s="21">
        <f t="shared" si="266"/>
        <v>0</v>
      </c>
      <c r="AD344" s="21">
        <f t="shared" si="267"/>
        <v>0</v>
      </c>
      <c r="AE344" s="21">
        <f t="shared" si="268"/>
        <v>0</v>
      </c>
      <c r="AF344" s="21">
        <f t="shared" si="269"/>
        <v>0</v>
      </c>
      <c r="AG344" s="21">
        <f t="shared" si="270"/>
        <v>0</v>
      </c>
      <c r="AH344" s="21">
        <f t="shared" si="271"/>
        <v>0</v>
      </c>
      <c r="AI344" s="21">
        <f t="shared" si="272"/>
        <v>0</v>
      </c>
      <c r="AJ344" s="21">
        <f t="shared" si="273"/>
        <v>0</v>
      </c>
      <c r="AK344" s="21">
        <f t="shared" si="274"/>
        <v>0</v>
      </c>
      <c r="AL344" s="21">
        <f t="shared" si="275"/>
        <v>0</v>
      </c>
      <c r="AM344" s="21">
        <f t="shared" si="276"/>
        <v>0</v>
      </c>
      <c r="AN344" s="21">
        <f t="shared" si="277"/>
        <v>0</v>
      </c>
      <c r="AO344" s="21">
        <f t="shared" si="278"/>
        <v>0</v>
      </c>
      <c r="AP344" s="21">
        <f t="shared" si="279"/>
        <v>0</v>
      </c>
      <c r="AQ344" s="21">
        <f t="shared" si="280"/>
        <v>0</v>
      </c>
    </row>
    <row r="345" spans="1:43" s="3" customFormat="1" x14ac:dyDescent="0.25">
      <c r="A345" s="2" t="s">
        <v>895</v>
      </c>
      <c r="B345" t="s">
        <v>896</v>
      </c>
      <c r="C345"/>
      <c r="D345" s="24">
        <f>+PU!E5973</f>
        <v>0.7</v>
      </c>
      <c r="E345" s="19">
        <f t="shared" si="321"/>
        <v>3792.6</v>
      </c>
      <c r="F345" s="25">
        <f>+D345*PU!F5973</f>
        <v>3792.6</v>
      </c>
      <c r="G345" s="19">
        <f t="shared" si="322"/>
        <v>105</v>
      </c>
      <c r="H345" s="19">
        <f t="shared" si="322"/>
        <v>210</v>
      </c>
      <c r="I345" s="19">
        <f t="shared" si="322"/>
        <v>175</v>
      </c>
      <c r="J345" s="19">
        <f t="shared" si="322"/>
        <v>64.399999999999991</v>
      </c>
      <c r="K345" s="19">
        <f t="shared" si="322"/>
        <v>611.09999999999991</v>
      </c>
      <c r="L345" s="19">
        <f t="shared" si="260"/>
        <v>2627.1</v>
      </c>
      <c r="X345" s="6"/>
      <c r="Z345" s="21">
        <f t="shared" si="263"/>
        <v>0</v>
      </c>
      <c r="AA345" s="21">
        <f t="shared" si="264"/>
        <v>0</v>
      </c>
      <c r="AB345" s="21">
        <f t="shared" si="265"/>
        <v>0</v>
      </c>
      <c r="AC345" s="21">
        <f t="shared" si="266"/>
        <v>0</v>
      </c>
      <c r="AD345" s="21">
        <f t="shared" si="267"/>
        <v>0</v>
      </c>
      <c r="AE345" s="21">
        <f t="shared" si="268"/>
        <v>0</v>
      </c>
      <c r="AF345" s="21">
        <f t="shared" si="269"/>
        <v>0</v>
      </c>
      <c r="AG345" s="21">
        <f t="shared" si="270"/>
        <v>0</v>
      </c>
      <c r="AH345" s="21">
        <f t="shared" si="271"/>
        <v>0</v>
      </c>
      <c r="AI345" s="21">
        <f t="shared" si="272"/>
        <v>0</v>
      </c>
      <c r="AJ345" s="21">
        <f t="shared" si="273"/>
        <v>0</v>
      </c>
      <c r="AK345" s="21">
        <f t="shared" si="274"/>
        <v>0</v>
      </c>
      <c r="AL345" s="21">
        <f t="shared" si="275"/>
        <v>0</v>
      </c>
      <c r="AM345" s="21">
        <f t="shared" si="276"/>
        <v>0</v>
      </c>
      <c r="AN345" s="21">
        <f t="shared" si="277"/>
        <v>0</v>
      </c>
      <c r="AO345" s="21">
        <f t="shared" si="278"/>
        <v>0</v>
      </c>
      <c r="AP345" s="21">
        <f t="shared" si="279"/>
        <v>0</v>
      </c>
      <c r="AQ345" s="21">
        <f t="shared" si="280"/>
        <v>0</v>
      </c>
    </row>
    <row r="346" spans="1:43" s="3" customFormat="1" x14ac:dyDescent="0.25">
      <c r="A346" s="2" t="s">
        <v>901</v>
      </c>
      <c r="B346" t="s">
        <v>902</v>
      </c>
      <c r="C346"/>
      <c r="D346" s="24">
        <v>0</v>
      </c>
      <c r="E346" s="19">
        <f t="shared" si="321"/>
        <v>0</v>
      </c>
      <c r="F346" s="25">
        <v>0</v>
      </c>
      <c r="G346" s="19">
        <f t="shared" si="322"/>
        <v>0</v>
      </c>
      <c r="H346" s="19">
        <f t="shared" si="322"/>
        <v>0</v>
      </c>
      <c r="I346" s="19">
        <f t="shared" si="322"/>
        <v>0</v>
      </c>
      <c r="J346" s="19">
        <f t="shared" si="322"/>
        <v>0</v>
      </c>
      <c r="K346" s="19">
        <f t="shared" si="322"/>
        <v>0</v>
      </c>
      <c r="L346" s="19">
        <f t="shared" si="260"/>
        <v>0</v>
      </c>
      <c r="X346" s="6"/>
      <c r="Z346" s="21">
        <f t="shared" si="263"/>
        <v>0</v>
      </c>
      <c r="AA346" s="21">
        <f t="shared" si="264"/>
        <v>0</v>
      </c>
      <c r="AB346" s="21">
        <f t="shared" si="265"/>
        <v>0</v>
      </c>
      <c r="AC346" s="21">
        <f t="shared" si="266"/>
        <v>0</v>
      </c>
      <c r="AD346" s="21">
        <f t="shared" si="267"/>
        <v>0</v>
      </c>
      <c r="AE346" s="21">
        <f t="shared" si="268"/>
        <v>0</v>
      </c>
      <c r="AF346" s="21">
        <f t="shared" si="269"/>
        <v>0</v>
      </c>
      <c r="AG346" s="21">
        <f t="shared" si="270"/>
        <v>0</v>
      </c>
      <c r="AH346" s="21">
        <f t="shared" si="271"/>
        <v>0</v>
      </c>
      <c r="AI346" s="21">
        <f t="shared" si="272"/>
        <v>0</v>
      </c>
      <c r="AJ346" s="21">
        <f t="shared" si="273"/>
        <v>0</v>
      </c>
      <c r="AK346" s="21">
        <f t="shared" si="274"/>
        <v>0</v>
      </c>
      <c r="AL346" s="21">
        <f t="shared" si="275"/>
        <v>0</v>
      </c>
      <c r="AM346" s="21">
        <f t="shared" si="276"/>
        <v>0</v>
      </c>
      <c r="AN346" s="21">
        <f t="shared" si="277"/>
        <v>0</v>
      </c>
      <c r="AO346" s="21">
        <f t="shared" si="278"/>
        <v>0</v>
      </c>
      <c r="AP346" s="21">
        <f t="shared" si="279"/>
        <v>0</v>
      </c>
      <c r="AQ346" s="21">
        <f t="shared" si="280"/>
        <v>0</v>
      </c>
    </row>
    <row r="347" spans="1:43" s="3" customFormat="1" x14ac:dyDescent="0.25">
      <c r="A347" s="2" t="s">
        <v>905</v>
      </c>
      <c r="B347" t="s">
        <v>906</v>
      </c>
      <c r="C347"/>
      <c r="D347" s="24">
        <f>+PU!E6005</f>
        <v>1.1000000000000001</v>
      </c>
      <c r="E347" s="19">
        <f t="shared" si="321"/>
        <v>5959.8</v>
      </c>
      <c r="F347" s="25">
        <f>+D347*PU!F6005</f>
        <v>5959.8</v>
      </c>
      <c r="G347" s="19">
        <f t="shared" si="322"/>
        <v>165</v>
      </c>
      <c r="H347" s="19">
        <f t="shared" si="322"/>
        <v>330</v>
      </c>
      <c r="I347" s="19">
        <f t="shared" si="322"/>
        <v>275</v>
      </c>
      <c r="J347" s="19">
        <f t="shared" si="322"/>
        <v>101.2</v>
      </c>
      <c r="K347" s="19">
        <f t="shared" si="322"/>
        <v>960.30000000000007</v>
      </c>
      <c r="L347" s="19">
        <f t="shared" si="260"/>
        <v>4128.3</v>
      </c>
      <c r="X347" s="6"/>
      <c r="Z347" s="21">
        <f t="shared" si="263"/>
        <v>0</v>
      </c>
      <c r="AA347" s="21">
        <f t="shared" si="264"/>
        <v>0</v>
      </c>
      <c r="AB347" s="21">
        <f t="shared" si="265"/>
        <v>0</v>
      </c>
      <c r="AC347" s="21">
        <f t="shared" si="266"/>
        <v>0</v>
      </c>
      <c r="AD347" s="21">
        <f t="shared" si="267"/>
        <v>0</v>
      </c>
      <c r="AE347" s="21">
        <f t="shared" si="268"/>
        <v>0</v>
      </c>
      <c r="AF347" s="21">
        <f t="shared" si="269"/>
        <v>0</v>
      </c>
      <c r="AG347" s="21">
        <f t="shared" si="270"/>
        <v>0</v>
      </c>
      <c r="AH347" s="21">
        <f t="shared" si="271"/>
        <v>0</v>
      </c>
      <c r="AI347" s="21">
        <f t="shared" si="272"/>
        <v>0</v>
      </c>
      <c r="AJ347" s="21">
        <f t="shared" si="273"/>
        <v>0</v>
      </c>
      <c r="AK347" s="21">
        <f t="shared" si="274"/>
        <v>0</v>
      </c>
      <c r="AL347" s="21">
        <f t="shared" si="275"/>
        <v>0</v>
      </c>
      <c r="AM347" s="21">
        <f t="shared" si="276"/>
        <v>0</v>
      </c>
      <c r="AN347" s="21">
        <f t="shared" si="277"/>
        <v>0</v>
      </c>
      <c r="AO347" s="21">
        <f t="shared" si="278"/>
        <v>0</v>
      </c>
      <c r="AP347" s="21">
        <f t="shared" si="279"/>
        <v>0</v>
      </c>
      <c r="AQ347" s="21">
        <f t="shared" si="280"/>
        <v>0</v>
      </c>
    </row>
    <row r="348" spans="1:43" s="3" customFormat="1" x14ac:dyDescent="0.25">
      <c r="A348" s="2" t="s">
        <v>914</v>
      </c>
      <c r="B348" t="s">
        <v>915</v>
      </c>
      <c r="C348"/>
      <c r="D348" s="24">
        <f>+PU!E6025</f>
        <v>1.5</v>
      </c>
      <c r="E348" s="19">
        <f t="shared" si="321"/>
        <v>8127</v>
      </c>
      <c r="F348" s="25">
        <f>+D348*PU!F6025</f>
        <v>8127</v>
      </c>
      <c r="G348" s="19">
        <f t="shared" si="322"/>
        <v>225</v>
      </c>
      <c r="H348" s="19">
        <f t="shared" si="322"/>
        <v>450</v>
      </c>
      <c r="I348" s="19">
        <f t="shared" si="322"/>
        <v>375</v>
      </c>
      <c r="J348" s="19">
        <f t="shared" si="322"/>
        <v>138</v>
      </c>
      <c r="K348" s="19">
        <f t="shared" si="322"/>
        <v>1309.5</v>
      </c>
      <c r="L348" s="19">
        <f t="shared" si="260"/>
        <v>5629.5</v>
      </c>
      <c r="X348" s="6"/>
      <c r="Z348" s="21">
        <f t="shared" si="263"/>
        <v>0</v>
      </c>
      <c r="AA348" s="21">
        <f t="shared" si="264"/>
        <v>0</v>
      </c>
      <c r="AB348" s="21">
        <f t="shared" si="265"/>
        <v>0</v>
      </c>
      <c r="AC348" s="21">
        <f t="shared" si="266"/>
        <v>0</v>
      </c>
      <c r="AD348" s="21">
        <f t="shared" si="267"/>
        <v>0</v>
      </c>
      <c r="AE348" s="21">
        <f t="shared" si="268"/>
        <v>0</v>
      </c>
      <c r="AF348" s="21">
        <f t="shared" si="269"/>
        <v>0</v>
      </c>
      <c r="AG348" s="21">
        <f t="shared" si="270"/>
        <v>0</v>
      </c>
      <c r="AH348" s="21">
        <f t="shared" si="271"/>
        <v>0</v>
      </c>
      <c r="AI348" s="21">
        <f t="shared" si="272"/>
        <v>0</v>
      </c>
      <c r="AJ348" s="21">
        <f t="shared" si="273"/>
        <v>0</v>
      </c>
      <c r="AK348" s="21">
        <f t="shared" si="274"/>
        <v>0</v>
      </c>
      <c r="AL348" s="21">
        <f t="shared" si="275"/>
        <v>0</v>
      </c>
      <c r="AM348" s="21">
        <f t="shared" si="276"/>
        <v>0</v>
      </c>
      <c r="AN348" s="21">
        <f t="shared" si="277"/>
        <v>0</v>
      </c>
      <c r="AO348" s="21">
        <f t="shared" si="278"/>
        <v>0</v>
      </c>
      <c r="AP348" s="21">
        <f t="shared" si="279"/>
        <v>0</v>
      </c>
      <c r="AQ348" s="21">
        <f t="shared" si="280"/>
        <v>0</v>
      </c>
    </row>
    <row r="349" spans="1:43" s="3" customFormat="1" x14ac:dyDescent="0.25">
      <c r="A349" s="52" t="s">
        <v>922</v>
      </c>
      <c r="B349" t="s">
        <v>923</v>
      </c>
      <c r="C349"/>
      <c r="D349" s="24">
        <f>+PU!E6044</f>
        <v>1.8</v>
      </c>
      <c r="E349" s="19">
        <f t="shared" si="321"/>
        <v>16175.98</v>
      </c>
      <c r="F349" s="25">
        <f>+D349*PU!F6044</f>
        <v>9752.4</v>
      </c>
      <c r="G349" s="19">
        <f t="shared" si="322"/>
        <v>270</v>
      </c>
      <c r="H349" s="19">
        <f t="shared" si="322"/>
        <v>540</v>
      </c>
      <c r="I349" s="19">
        <f t="shared" si="322"/>
        <v>450</v>
      </c>
      <c r="J349" s="19">
        <f t="shared" si="322"/>
        <v>165.6</v>
      </c>
      <c r="K349" s="19">
        <f t="shared" si="322"/>
        <v>1571.4</v>
      </c>
      <c r="L349" s="19">
        <f t="shared" si="260"/>
        <v>6755.4</v>
      </c>
      <c r="O349" s="4">
        <f>+PU!G6045</f>
        <v>2779.18</v>
      </c>
      <c r="Q349" s="4">
        <f>+PU!G6046</f>
        <v>2794.4</v>
      </c>
      <c r="S349" s="4">
        <f>+PU!G6047</f>
        <v>850</v>
      </c>
      <c r="X349" s="6"/>
      <c r="Y349" s="3">
        <v>-255</v>
      </c>
      <c r="Z349" s="21">
        <f t="shared" si="263"/>
        <v>-4124874.9</v>
      </c>
      <c r="AA349" s="21">
        <f t="shared" si="264"/>
        <v>-68850</v>
      </c>
      <c r="AB349" s="21">
        <f t="shared" si="265"/>
        <v>-137700</v>
      </c>
      <c r="AC349" s="21">
        <f t="shared" si="266"/>
        <v>-114750</v>
      </c>
      <c r="AD349" s="21">
        <f t="shared" si="267"/>
        <v>-42228</v>
      </c>
      <c r="AE349" s="21">
        <f t="shared" si="268"/>
        <v>-400707</v>
      </c>
      <c r="AF349" s="21">
        <f t="shared" si="269"/>
        <v>-1722627</v>
      </c>
      <c r="AG349" s="21">
        <f t="shared" si="270"/>
        <v>0</v>
      </c>
      <c r="AH349" s="21">
        <f t="shared" si="271"/>
        <v>0</v>
      </c>
      <c r="AI349" s="21">
        <f t="shared" si="272"/>
        <v>-708690.89999999991</v>
      </c>
      <c r="AJ349" s="21">
        <f t="shared" si="273"/>
        <v>0</v>
      </c>
      <c r="AK349" s="21">
        <f t="shared" si="274"/>
        <v>-712572</v>
      </c>
      <c r="AL349" s="21">
        <f t="shared" si="275"/>
        <v>0</v>
      </c>
      <c r="AM349" s="21">
        <f t="shared" si="276"/>
        <v>-216750</v>
      </c>
      <c r="AN349" s="21">
        <f t="shared" si="277"/>
        <v>0</v>
      </c>
      <c r="AO349" s="21">
        <f t="shared" si="278"/>
        <v>0</v>
      </c>
      <c r="AP349" s="21">
        <f t="shared" si="279"/>
        <v>0</v>
      </c>
      <c r="AQ349" s="21">
        <f t="shared" si="280"/>
        <v>0</v>
      </c>
    </row>
    <row r="350" spans="1:43" s="3" customFormat="1" x14ac:dyDescent="0.25">
      <c r="A350" s="2" t="s">
        <v>931</v>
      </c>
      <c r="B350" t="s">
        <v>932</v>
      </c>
      <c r="C350"/>
      <c r="D350" s="24">
        <f>+PU!E6063</f>
        <v>0.15</v>
      </c>
      <c r="E350" s="19">
        <f t="shared" si="321"/>
        <v>812.69999999999993</v>
      </c>
      <c r="F350" s="25">
        <f>+D350*PU!F6063</f>
        <v>812.69999999999993</v>
      </c>
      <c r="G350" s="19">
        <f t="shared" si="322"/>
        <v>22.5</v>
      </c>
      <c r="H350" s="19">
        <f t="shared" si="322"/>
        <v>45</v>
      </c>
      <c r="I350" s="19">
        <f t="shared" si="322"/>
        <v>37.5</v>
      </c>
      <c r="J350" s="19">
        <f t="shared" si="322"/>
        <v>13.799999999999999</v>
      </c>
      <c r="K350" s="19">
        <f t="shared" si="322"/>
        <v>130.94999999999999</v>
      </c>
      <c r="L350" s="19">
        <f t="shared" si="260"/>
        <v>562.94999999999993</v>
      </c>
      <c r="X350" s="6"/>
      <c r="Z350" s="21">
        <f t="shared" si="263"/>
        <v>0</v>
      </c>
      <c r="AA350" s="21">
        <f t="shared" si="264"/>
        <v>0</v>
      </c>
      <c r="AB350" s="21">
        <f t="shared" si="265"/>
        <v>0</v>
      </c>
      <c r="AC350" s="21">
        <f t="shared" si="266"/>
        <v>0</v>
      </c>
      <c r="AD350" s="21">
        <f t="shared" si="267"/>
        <v>0</v>
      </c>
      <c r="AE350" s="21">
        <f t="shared" si="268"/>
        <v>0</v>
      </c>
      <c r="AF350" s="21">
        <f t="shared" si="269"/>
        <v>0</v>
      </c>
      <c r="AG350" s="21">
        <f t="shared" si="270"/>
        <v>0</v>
      </c>
      <c r="AH350" s="21">
        <f t="shared" si="271"/>
        <v>0</v>
      </c>
      <c r="AI350" s="21">
        <f t="shared" si="272"/>
        <v>0</v>
      </c>
      <c r="AJ350" s="21">
        <f t="shared" si="273"/>
        <v>0</v>
      </c>
      <c r="AK350" s="21">
        <f t="shared" si="274"/>
        <v>0</v>
      </c>
      <c r="AL350" s="21">
        <f t="shared" si="275"/>
        <v>0</v>
      </c>
      <c r="AM350" s="21">
        <f t="shared" si="276"/>
        <v>0</v>
      </c>
      <c r="AN350" s="21">
        <f t="shared" si="277"/>
        <v>0</v>
      </c>
      <c r="AO350" s="21">
        <f t="shared" si="278"/>
        <v>0</v>
      </c>
      <c r="AP350" s="21">
        <f t="shared" si="279"/>
        <v>0</v>
      </c>
      <c r="AQ350" s="21">
        <f t="shared" si="280"/>
        <v>0</v>
      </c>
    </row>
    <row r="351" spans="1:43" s="3" customFormat="1" x14ac:dyDescent="0.25">
      <c r="A351" s="2" t="s">
        <v>938</v>
      </c>
      <c r="B351" t="s">
        <v>939</v>
      </c>
      <c r="C351"/>
      <c r="D351" s="24">
        <f>+PU!E6082</f>
        <v>0.2</v>
      </c>
      <c r="E351" s="19">
        <f t="shared" si="321"/>
        <v>1083.6000000000001</v>
      </c>
      <c r="F351" s="25">
        <f>+D351*PU!F6082</f>
        <v>1083.6000000000001</v>
      </c>
      <c r="G351" s="19">
        <f t="shared" si="322"/>
        <v>30</v>
      </c>
      <c r="H351" s="19">
        <f t="shared" si="322"/>
        <v>60</v>
      </c>
      <c r="I351" s="19">
        <f t="shared" si="322"/>
        <v>50</v>
      </c>
      <c r="J351" s="19">
        <f t="shared" si="322"/>
        <v>18.400000000000002</v>
      </c>
      <c r="K351" s="19">
        <f t="shared" si="322"/>
        <v>174.60000000000002</v>
      </c>
      <c r="L351" s="19">
        <f t="shared" si="260"/>
        <v>750.60000000000014</v>
      </c>
      <c r="X351" s="6"/>
      <c r="Z351" s="21">
        <f t="shared" si="263"/>
        <v>0</v>
      </c>
      <c r="AA351" s="21">
        <f t="shared" si="264"/>
        <v>0</v>
      </c>
      <c r="AB351" s="21">
        <f t="shared" si="265"/>
        <v>0</v>
      </c>
      <c r="AC351" s="21">
        <f t="shared" si="266"/>
        <v>0</v>
      </c>
      <c r="AD351" s="21">
        <f t="shared" si="267"/>
        <v>0</v>
      </c>
      <c r="AE351" s="21">
        <f t="shared" si="268"/>
        <v>0</v>
      </c>
      <c r="AF351" s="21">
        <f t="shared" si="269"/>
        <v>0</v>
      </c>
      <c r="AG351" s="21">
        <f t="shared" si="270"/>
        <v>0</v>
      </c>
      <c r="AH351" s="21">
        <f t="shared" si="271"/>
        <v>0</v>
      </c>
      <c r="AI351" s="21">
        <f t="shared" si="272"/>
        <v>0</v>
      </c>
      <c r="AJ351" s="21">
        <f t="shared" si="273"/>
        <v>0</v>
      </c>
      <c r="AK351" s="21">
        <f t="shared" si="274"/>
        <v>0</v>
      </c>
      <c r="AL351" s="21">
        <f t="shared" si="275"/>
        <v>0</v>
      </c>
      <c r="AM351" s="21">
        <f t="shared" si="276"/>
        <v>0</v>
      </c>
      <c r="AN351" s="21">
        <f t="shared" si="277"/>
        <v>0</v>
      </c>
      <c r="AO351" s="21">
        <f t="shared" si="278"/>
        <v>0</v>
      </c>
      <c r="AP351" s="21">
        <f t="shared" si="279"/>
        <v>0</v>
      </c>
      <c r="AQ351" s="21">
        <f t="shared" si="280"/>
        <v>0</v>
      </c>
    </row>
    <row r="352" spans="1:43" s="3" customFormat="1" x14ac:dyDescent="0.25">
      <c r="A352" s="2" t="s">
        <v>946</v>
      </c>
      <c r="B352" t="s">
        <v>947</v>
      </c>
      <c r="C352"/>
      <c r="D352" s="24">
        <v>0</v>
      </c>
      <c r="E352" s="19">
        <f t="shared" si="321"/>
        <v>0</v>
      </c>
      <c r="F352" s="25">
        <v>0</v>
      </c>
      <c r="G352" s="19">
        <f t="shared" ref="G352:K361" si="323">$D352*G$3</f>
        <v>0</v>
      </c>
      <c r="H352" s="19">
        <f t="shared" si="323"/>
        <v>0</v>
      </c>
      <c r="I352" s="19">
        <f t="shared" si="323"/>
        <v>0</v>
      </c>
      <c r="J352" s="19">
        <f t="shared" si="323"/>
        <v>0</v>
      </c>
      <c r="K352" s="19">
        <f t="shared" si="323"/>
        <v>0</v>
      </c>
      <c r="L352" s="19">
        <f t="shared" si="260"/>
        <v>0</v>
      </c>
      <c r="X352" s="6"/>
      <c r="Z352" s="21">
        <f t="shared" si="263"/>
        <v>0</v>
      </c>
      <c r="AA352" s="21">
        <f t="shared" si="264"/>
        <v>0</v>
      </c>
      <c r="AB352" s="21">
        <f t="shared" si="265"/>
        <v>0</v>
      </c>
      <c r="AC352" s="21">
        <f t="shared" si="266"/>
        <v>0</v>
      </c>
      <c r="AD352" s="21">
        <f t="shared" si="267"/>
        <v>0</v>
      </c>
      <c r="AE352" s="21">
        <f t="shared" si="268"/>
        <v>0</v>
      </c>
      <c r="AF352" s="21">
        <f t="shared" si="269"/>
        <v>0</v>
      </c>
      <c r="AG352" s="21">
        <f t="shared" si="270"/>
        <v>0</v>
      </c>
      <c r="AH352" s="21">
        <f t="shared" si="271"/>
        <v>0</v>
      </c>
      <c r="AI352" s="21">
        <f t="shared" si="272"/>
        <v>0</v>
      </c>
      <c r="AJ352" s="21">
        <f t="shared" si="273"/>
        <v>0</v>
      </c>
      <c r="AK352" s="21">
        <f t="shared" si="274"/>
        <v>0</v>
      </c>
      <c r="AL352" s="21">
        <f t="shared" si="275"/>
        <v>0</v>
      </c>
      <c r="AM352" s="21">
        <f t="shared" si="276"/>
        <v>0</v>
      </c>
      <c r="AN352" s="21">
        <f t="shared" si="277"/>
        <v>0</v>
      </c>
      <c r="AO352" s="21">
        <f t="shared" si="278"/>
        <v>0</v>
      </c>
      <c r="AP352" s="21">
        <f t="shared" si="279"/>
        <v>0</v>
      </c>
      <c r="AQ352" s="21">
        <f t="shared" si="280"/>
        <v>0</v>
      </c>
    </row>
    <row r="353" spans="1:43" s="3" customFormat="1" x14ac:dyDescent="0.25">
      <c r="A353" s="2" t="s">
        <v>948</v>
      </c>
      <c r="B353" t="s">
        <v>949</v>
      </c>
      <c r="C353"/>
      <c r="D353" s="24">
        <v>0</v>
      </c>
      <c r="E353" s="19">
        <f t="shared" si="321"/>
        <v>0</v>
      </c>
      <c r="F353" s="25">
        <v>0</v>
      </c>
      <c r="G353" s="19">
        <f t="shared" si="323"/>
        <v>0</v>
      </c>
      <c r="H353" s="19">
        <f t="shared" si="323"/>
        <v>0</v>
      </c>
      <c r="I353" s="19">
        <f t="shared" si="323"/>
        <v>0</v>
      </c>
      <c r="J353" s="19">
        <f t="shared" si="323"/>
        <v>0</v>
      </c>
      <c r="K353" s="19">
        <f t="shared" si="323"/>
        <v>0</v>
      </c>
      <c r="L353" s="19">
        <f t="shared" si="260"/>
        <v>0</v>
      </c>
      <c r="X353" s="6"/>
      <c r="Z353" s="21">
        <f t="shared" si="263"/>
        <v>0</v>
      </c>
      <c r="AA353" s="21">
        <f t="shared" si="264"/>
        <v>0</v>
      </c>
      <c r="AB353" s="21">
        <f t="shared" si="265"/>
        <v>0</v>
      </c>
      <c r="AC353" s="21">
        <f t="shared" si="266"/>
        <v>0</v>
      </c>
      <c r="AD353" s="21">
        <f t="shared" si="267"/>
        <v>0</v>
      </c>
      <c r="AE353" s="21">
        <f t="shared" si="268"/>
        <v>0</v>
      </c>
      <c r="AF353" s="21">
        <f t="shared" si="269"/>
        <v>0</v>
      </c>
      <c r="AG353" s="21">
        <f t="shared" si="270"/>
        <v>0</v>
      </c>
      <c r="AH353" s="21">
        <f t="shared" si="271"/>
        <v>0</v>
      </c>
      <c r="AI353" s="21">
        <f t="shared" si="272"/>
        <v>0</v>
      </c>
      <c r="AJ353" s="21">
        <f t="shared" si="273"/>
        <v>0</v>
      </c>
      <c r="AK353" s="21">
        <f t="shared" si="274"/>
        <v>0</v>
      </c>
      <c r="AL353" s="21">
        <f t="shared" si="275"/>
        <v>0</v>
      </c>
      <c r="AM353" s="21">
        <f t="shared" si="276"/>
        <v>0</v>
      </c>
      <c r="AN353" s="21">
        <f t="shared" si="277"/>
        <v>0</v>
      </c>
      <c r="AO353" s="21">
        <f t="shared" si="278"/>
        <v>0</v>
      </c>
      <c r="AP353" s="21">
        <f t="shared" si="279"/>
        <v>0</v>
      </c>
      <c r="AQ353" s="21">
        <f t="shared" si="280"/>
        <v>0</v>
      </c>
    </row>
    <row r="354" spans="1:43" s="3" customFormat="1" x14ac:dyDescent="0.25">
      <c r="A354" s="2" t="s">
        <v>952</v>
      </c>
      <c r="B354" t="s">
        <v>953</v>
      </c>
      <c r="C354"/>
      <c r="D354" s="24">
        <f>+PU!E6123</f>
        <v>5</v>
      </c>
      <c r="E354" s="19">
        <f t="shared" si="321"/>
        <v>27090</v>
      </c>
      <c r="F354" s="25">
        <f>+D354*PU!F6123</f>
        <v>27090</v>
      </c>
      <c r="G354" s="19">
        <f t="shared" si="323"/>
        <v>750</v>
      </c>
      <c r="H354" s="19">
        <f t="shared" si="323"/>
        <v>1500</v>
      </c>
      <c r="I354" s="19">
        <f t="shared" si="323"/>
        <v>1250</v>
      </c>
      <c r="J354" s="19">
        <f t="shared" si="323"/>
        <v>460</v>
      </c>
      <c r="K354" s="19">
        <f t="shared" si="323"/>
        <v>4365</v>
      </c>
      <c r="L354" s="19">
        <f t="shared" si="260"/>
        <v>18765</v>
      </c>
      <c r="X354" s="6"/>
      <c r="Z354" s="21">
        <f t="shared" si="263"/>
        <v>0</v>
      </c>
      <c r="AA354" s="21">
        <f t="shared" si="264"/>
        <v>0</v>
      </c>
      <c r="AB354" s="21">
        <f t="shared" si="265"/>
        <v>0</v>
      </c>
      <c r="AC354" s="21">
        <f t="shared" si="266"/>
        <v>0</v>
      </c>
      <c r="AD354" s="21">
        <f t="shared" si="267"/>
        <v>0</v>
      </c>
      <c r="AE354" s="21">
        <f t="shared" si="268"/>
        <v>0</v>
      </c>
      <c r="AF354" s="21">
        <f t="shared" si="269"/>
        <v>0</v>
      </c>
      <c r="AG354" s="21">
        <f t="shared" si="270"/>
        <v>0</v>
      </c>
      <c r="AH354" s="21">
        <f t="shared" si="271"/>
        <v>0</v>
      </c>
      <c r="AI354" s="21">
        <f t="shared" si="272"/>
        <v>0</v>
      </c>
      <c r="AJ354" s="21">
        <f t="shared" si="273"/>
        <v>0</v>
      </c>
      <c r="AK354" s="21">
        <f t="shared" si="274"/>
        <v>0</v>
      </c>
      <c r="AL354" s="21">
        <f t="shared" si="275"/>
        <v>0</v>
      </c>
      <c r="AM354" s="21">
        <f t="shared" si="276"/>
        <v>0</v>
      </c>
      <c r="AN354" s="21">
        <f t="shared" si="277"/>
        <v>0</v>
      </c>
      <c r="AO354" s="21">
        <f t="shared" si="278"/>
        <v>0</v>
      </c>
      <c r="AP354" s="21">
        <f t="shared" si="279"/>
        <v>0</v>
      </c>
      <c r="AQ354" s="21">
        <f t="shared" si="280"/>
        <v>0</v>
      </c>
    </row>
    <row r="355" spans="1:43" s="3" customFormat="1" x14ac:dyDescent="0.25">
      <c r="A355" s="2" t="s">
        <v>964</v>
      </c>
      <c r="B355" t="s">
        <v>965</v>
      </c>
      <c r="C355"/>
      <c r="D355" s="24">
        <f>+PU!E6144</f>
        <v>52.5</v>
      </c>
      <c r="E355" s="19">
        <f t="shared" si="321"/>
        <v>284445</v>
      </c>
      <c r="F355" s="25">
        <f>+D355*PU!F6144</f>
        <v>284445</v>
      </c>
      <c r="G355" s="19">
        <f t="shared" si="323"/>
        <v>7875</v>
      </c>
      <c r="H355" s="19">
        <f t="shared" si="323"/>
        <v>15750</v>
      </c>
      <c r="I355" s="19">
        <f t="shared" si="323"/>
        <v>13125</v>
      </c>
      <c r="J355" s="19">
        <f t="shared" si="323"/>
        <v>4830</v>
      </c>
      <c r="K355" s="19">
        <f t="shared" si="323"/>
        <v>45832.5</v>
      </c>
      <c r="L355" s="19">
        <f t="shared" si="260"/>
        <v>197032.5</v>
      </c>
      <c r="X355" s="6"/>
      <c r="Z355" s="21">
        <f t="shared" si="263"/>
        <v>0</v>
      </c>
      <c r="AA355" s="21">
        <f t="shared" si="264"/>
        <v>0</v>
      </c>
      <c r="AB355" s="21">
        <f t="shared" si="265"/>
        <v>0</v>
      </c>
      <c r="AC355" s="21">
        <f t="shared" si="266"/>
        <v>0</v>
      </c>
      <c r="AD355" s="21">
        <f t="shared" si="267"/>
        <v>0</v>
      </c>
      <c r="AE355" s="21">
        <f t="shared" si="268"/>
        <v>0</v>
      </c>
      <c r="AF355" s="21">
        <f t="shared" si="269"/>
        <v>0</v>
      </c>
      <c r="AG355" s="21">
        <f t="shared" si="270"/>
        <v>0</v>
      </c>
      <c r="AH355" s="21">
        <f t="shared" si="271"/>
        <v>0</v>
      </c>
      <c r="AI355" s="21">
        <f t="shared" si="272"/>
        <v>0</v>
      </c>
      <c r="AJ355" s="21">
        <f t="shared" si="273"/>
        <v>0</v>
      </c>
      <c r="AK355" s="21">
        <f t="shared" si="274"/>
        <v>0</v>
      </c>
      <c r="AL355" s="21">
        <f t="shared" si="275"/>
        <v>0</v>
      </c>
      <c r="AM355" s="21">
        <f t="shared" si="276"/>
        <v>0</v>
      </c>
      <c r="AN355" s="21">
        <f t="shared" si="277"/>
        <v>0</v>
      </c>
      <c r="AO355" s="21">
        <f t="shared" si="278"/>
        <v>0</v>
      </c>
      <c r="AP355" s="21">
        <f t="shared" si="279"/>
        <v>0</v>
      </c>
      <c r="AQ355" s="21">
        <f t="shared" si="280"/>
        <v>0</v>
      </c>
    </row>
    <row r="356" spans="1:43" s="3" customFormat="1" x14ac:dyDescent="0.25">
      <c r="A356" s="2" t="s">
        <v>969</v>
      </c>
      <c r="B356" t="s">
        <v>970</v>
      </c>
      <c r="C356"/>
      <c r="D356" s="24">
        <v>0</v>
      </c>
      <c r="E356" s="19">
        <f t="shared" si="321"/>
        <v>0</v>
      </c>
      <c r="F356" s="25">
        <v>0</v>
      </c>
      <c r="G356" s="19">
        <f t="shared" si="323"/>
        <v>0</v>
      </c>
      <c r="H356" s="19">
        <f t="shared" si="323"/>
        <v>0</v>
      </c>
      <c r="I356" s="19">
        <f t="shared" si="323"/>
        <v>0</v>
      </c>
      <c r="J356" s="19">
        <f t="shared" si="323"/>
        <v>0</v>
      </c>
      <c r="K356" s="19">
        <f t="shared" si="323"/>
        <v>0</v>
      </c>
      <c r="L356" s="19">
        <f t="shared" si="260"/>
        <v>0</v>
      </c>
      <c r="X356" s="6"/>
      <c r="Z356" s="21">
        <f t="shared" si="263"/>
        <v>0</v>
      </c>
      <c r="AA356" s="21">
        <f t="shared" si="264"/>
        <v>0</v>
      </c>
      <c r="AB356" s="21">
        <f t="shared" si="265"/>
        <v>0</v>
      </c>
      <c r="AC356" s="21">
        <f t="shared" si="266"/>
        <v>0</v>
      </c>
      <c r="AD356" s="21">
        <f t="shared" si="267"/>
        <v>0</v>
      </c>
      <c r="AE356" s="21">
        <f t="shared" si="268"/>
        <v>0</v>
      </c>
      <c r="AF356" s="21">
        <f t="shared" si="269"/>
        <v>0</v>
      </c>
      <c r="AG356" s="21">
        <f t="shared" si="270"/>
        <v>0</v>
      </c>
      <c r="AH356" s="21">
        <f t="shared" si="271"/>
        <v>0</v>
      </c>
      <c r="AI356" s="21">
        <f t="shared" si="272"/>
        <v>0</v>
      </c>
      <c r="AJ356" s="21">
        <f t="shared" si="273"/>
        <v>0</v>
      </c>
      <c r="AK356" s="21">
        <f t="shared" si="274"/>
        <v>0</v>
      </c>
      <c r="AL356" s="21">
        <f t="shared" si="275"/>
        <v>0</v>
      </c>
      <c r="AM356" s="21">
        <f t="shared" si="276"/>
        <v>0</v>
      </c>
      <c r="AN356" s="21">
        <f t="shared" si="277"/>
        <v>0</v>
      </c>
      <c r="AO356" s="21">
        <f t="shared" si="278"/>
        <v>0</v>
      </c>
      <c r="AP356" s="21">
        <f t="shared" si="279"/>
        <v>0</v>
      </c>
      <c r="AQ356" s="21">
        <f t="shared" si="280"/>
        <v>0</v>
      </c>
    </row>
    <row r="357" spans="1:43" s="3" customFormat="1" x14ac:dyDescent="0.25">
      <c r="A357" s="2" t="s">
        <v>973</v>
      </c>
      <c r="B357" t="s">
        <v>974</v>
      </c>
      <c r="C357"/>
      <c r="D357" s="24">
        <v>0</v>
      </c>
      <c r="E357" s="19">
        <f t="shared" si="321"/>
        <v>0</v>
      </c>
      <c r="F357" s="25">
        <v>0</v>
      </c>
      <c r="G357" s="19">
        <f t="shared" si="323"/>
        <v>0</v>
      </c>
      <c r="H357" s="19">
        <f t="shared" si="323"/>
        <v>0</v>
      </c>
      <c r="I357" s="19">
        <f t="shared" si="323"/>
        <v>0</v>
      </c>
      <c r="J357" s="19">
        <f t="shared" si="323"/>
        <v>0</v>
      </c>
      <c r="K357" s="19">
        <f t="shared" si="323"/>
        <v>0</v>
      </c>
      <c r="L357" s="19">
        <f t="shared" si="260"/>
        <v>0</v>
      </c>
      <c r="X357" s="6"/>
      <c r="Z357" s="21">
        <f t="shared" si="263"/>
        <v>0</v>
      </c>
      <c r="AA357" s="21">
        <f t="shared" si="264"/>
        <v>0</v>
      </c>
      <c r="AB357" s="21">
        <f t="shared" si="265"/>
        <v>0</v>
      </c>
      <c r="AC357" s="21">
        <f t="shared" si="266"/>
        <v>0</v>
      </c>
      <c r="AD357" s="21">
        <f t="shared" si="267"/>
        <v>0</v>
      </c>
      <c r="AE357" s="21">
        <f t="shared" si="268"/>
        <v>0</v>
      </c>
      <c r="AF357" s="21">
        <f t="shared" si="269"/>
        <v>0</v>
      </c>
      <c r="AG357" s="21">
        <f t="shared" si="270"/>
        <v>0</v>
      </c>
      <c r="AH357" s="21">
        <f t="shared" si="271"/>
        <v>0</v>
      </c>
      <c r="AI357" s="21">
        <f t="shared" si="272"/>
        <v>0</v>
      </c>
      <c r="AJ357" s="21">
        <f t="shared" si="273"/>
        <v>0</v>
      </c>
      <c r="AK357" s="21">
        <f t="shared" si="274"/>
        <v>0</v>
      </c>
      <c r="AL357" s="21">
        <f t="shared" si="275"/>
        <v>0</v>
      </c>
      <c r="AM357" s="21">
        <f t="shared" si="276"/>
        <v>0</v>
      </c>
      <c r="AN357" s="21">
        <f t="shared" si="277"/>
        <v>0</v>
      </c>
      <c r="AO357" s="21">
        <f t="shared" si="278"/>
        <v>0</v>
      </c>
      <c r="AP357" s="21">
        <f t="shared" si="279"/>
        <v>0</v>
      </c>
      <c r="AQ357" s="21">
        <f t="shared" si="280"/>
        <v>0</v>
      </c>
    </row>
    <row r="358" spans="1:43" s="3" customFormat="1" x14ac:dyDescent="0.25">
      <c r="A358" s="2" t="s">
        <v>977</v>
      </c>
      <c r="B358" t="s">
        <v>974</v>
      </c>
      <c r="C358"/>
      <c r="D358" s="24">
        <v>0</v>
      </c>
      <c r="E358" s="19">
        <f t="shared" si="321"/>
        <v>0</v>
      </c>
      <c r="F358" s="25">
        <v>0</v>
      </c>
      <c r="G358" s="19">
        <f t="shared" si="323"/>
        <v>0</v>
      </c>
      <c r="H358" s="19">
        <f t="shared" si="323"/>
        <v>0</v>
      </c>
      <c r="I358" s="19">
        <f t="shared" si="323"/>
        <v>0</v>
      </c>
      <c r="J358" s="19">
        <f t="shared" si="323"/>
        <v>0</v>
      </c>
      <c r="K358" s="19">
        <f t="shared" si="323"/>
        <v>0</v>
      </c>
      <c r="L358" s="19">
        <f t="shared" si="260"/>
        <v>0</v>
      </c>
      <c r="X358" s="6"/>
      <c r="Z358" s="21">
        <f t="shared" si="263"/>
        <v>0</v>
      </c>
      <c r="AA358" s="21">
        <f t="shared" si="264"/>
        <v>0</v>
      </c>
      <c r="AB358" s="21">
        <f t="shared" si="265"/>
        <v>0</v>
      </c>
      <c r="AC358" s="21">
        <f t="shared" si="266"/>
        <v>0</v>
      </c>
      <c r="AD358" s="21">
        <f t="shared" si="267"/>
        <v>0</v>
      </c>
      <c r="AE358" s="21">
        <f t="shared" si="268"/>
        <v>0</v>
      </c>
      <c r="AF358" s="21">
        <f t="shared" si="269"/>
        <v>0</v>
      </c>
      <c r="AG358" s="21">
        <f t="shared" si="270"/>
        <v>0</v>
      </c>
      <c r="AH358" s="21">
        <f t="shared" si="271"/>
        <v>0</v>
      </c>
      <c r="AI358" s="21">
        <f t="shared" si="272"/>
        <v>0</v>
      </c>
      <c r="AJ358" s="21">
        <f t="shared" si="273"/>
        <v>0</v>
      </c>
      <c r="AK358" s="21">
        <f t="shared" si="274"/>
        <v>0</v>
      </c>
      <c r="AL358" s="21">
        <f t="shared" si="275"/>
        <v>0</v>
      </c>
      <c r="AM358" s="21">
        <f t="shared" si="276"/>
        <v>0</v>
      </c>
      <c r="AN358" s="21">
        <f t="shared" si="277"/>
        <v>0</v>
      </c>
      <c r="AO358" s="21">
        <f t="shared" si="278"/>
        <v>0</v>
      </c>
      <c r="AP358" s="21">
        <f t="shared" si="279"/>
        <v>0</v>
      </c>
      <c r="AQ358" s="21">
        <f t="shared" si="280"/>
        <v>0</v>
      </c>
    </row>
    <row r="359" spans="1:43" s="3" customFormat="1" x14ac:dyDescent="0.25">
      <c r="A359" s="2" t="s">
        <v>978</v>
      </c>
      <c r="B359" t="s">
        <v>979</v>
      </c>
      <c r="C359"/>
      <c r="D359" s="24">
        <f>+PU!E6198</f>
        <v>0.45</v>
      </c>
      <c r="E359" s="19">
        <f t="shared" si="321"/>
        <v>2438.1</v>
      </c>
      <c r="F359" s="25">
        <f>+D359*PU!F6198</f>
        <v>2438.1</v>
      </c>
      <c r="G359" s="19">
        <f t="shared" si="323"/>
        <v>67.5</v>
      </c>
      <c r="H359" s="19">
        <f t="shared" si="323"/>
        <v>135</v>
      </c>
      <c r="I359" s="19">
        <f t="shared" si="323"/>
        <v>112.5</v>
      </c>
      <c r="J359" s="19">
        <f t="shared" si="323"/>
        <v>41.4</v>
      </c>
      <c r="K359" s="19">
        <f t="shared" si="323"/>
        <v>392.85</v>
      </c>
      <c r="L359" s="19">
        <f t="shared" si="260"/>
        <v>1688.85</v>
      </c>
      <c r="X359" s="6"/>
      <c r="Z359" s="21">
        <f t="shared" si="263"/>
        <v>0</v>
      </c>
      <c r="AA359" s="21">
        <f t="shared" si="264"/>
        <v>0</v>
      </c>
      <c r="AB359" s="21">
        <f t="shared" si="265"/>
        <v>0</v>
      </c>
      <c r="AC359" s="21">
        <f t="shared" si="266"/>
        <v>0</v>
      </c>
      <c r="AD359" s="21">
        <f t="shared" si="267"/>
        <v>0</v>
      </c>
      <c r="AE359" s="21">
        <f t="shared" si="268"/>
        <v>0</v>
      </c>
      <c r="AF359" s="21">
        <f t="shared" si="269"/>
        <v>0</v>
      </c>
      <c r="AG359" s="21">
        <f t="shared" si="270"/>
        <v>0</v>
      </c>
      <c r="AH359" s="21">
        <f t="shared" si="271"/>
        <v>0</v>
      </c>
      <c r="AI359" s="21">
        <f t="shared" si="272"/>
        <v>0</v>
      </c>
      <c r="AJ359" s="21">
        <f t="shared" si="273"/>
        <v>0</v>
      </c>
      <c r="AK359" s="21">
        <f t="shared" si="274"/>
        <v>0</v>
      </c>
      <c r="AL359" s="21">
        <f t="shared" si="275"/>
        <v>0</v>
      </c>
      <c r="AM359" s="21">
        <f t="shared" si="276"/>
        <v>0</v>
      </c>
      <c r="AN359" s="21">
        <f t="shared" si="277"/>
        <v>0</v>
      </c>
      <c r="AO359" s="21">
        <f t="shared" si="278"/>
        <v>0</v>
      </c>
      <c r="AP359" s="21">
        <f t="shared" si="279"/>
        <v>0</v>
      </c>
      <c r="AQ359" s="21">
        <f t="shared" si="280"/>
        <v>0</v>
      </c>
    </row>
    <row r="360" spans="1:43" s="3" customFormat="1" x14ac:dyDescent="0.25">
      <c r="A360" s="2" t="s">
        <v>988</v>
      </c>
      <c r="B360" t="s">
        <v>989</v>
      </c>
      <c r="C360"/>
      <c r="D360" s="24">
        <f>+PU!E6218</f>
        <v>0.45</v>
      </c>
      <c r="E360" s="19">
        <f t="shared" si="321"/>
        <v>2438.1</v>
      </c>
      <c r="F360" s="25">
        <f>+D360*PU!F6218</f>
        <v>2438.1</v>
      </c>
      <c r="G360" s="19">
        <f t="shared" si="323"/>
        <v>67.5</v>
      </c>
      <c r="H360" s="19">
        <f t="shared" si="323"/>
        <v>135</v>
      </c>
      <c r="I360" s="19">
        <f t="shared" si="323"/>
        <v>112.5</v>
      </c>
      <c r="J360" s="19">
        <f t="shared" si="323"/>
        <v>41.4</v>
      </c>
      <c r="K360" s="19">
        <f t="shared" si="323"/>
        <v>392.85</v>
      </c>
      <c r="L360" s="19">
        <f t="shared" si="260"/>
        <v>1688.85</v>
      </c>
      <c r="X360" s="6"/>
      <c r="Z360" s="21">
        <f t="shared" si="263"/>
        <v>0</v>
      </c>
      <c r="AA360" s="21">
        <f t="shared" si="264"/>
        <v>0</v>
      </c>
      <c r="AB360" s="21">
        <f t="shared" si="265"/>
        <v>0</v>
      </c>
      <c r="AC360" s="21">
        <f t="shared" si="266"/>
        <v>0</v>
      </c>
      <c r="AD360" s="21">
        <f t="shared" si="267"/>
        <v>0</v>
      </c>
      <c r="AE360" s="21">
        <f t="shared" si="268"/>
        <v>0</v>
      </c>
      <c r="AF360" s="21">
        <f t="shared" si="269"/>
        <v>0</v>
      </c>
      <c r="AG360" s="21">
        <f t="shared" si="270"/>
        <v>0</v>
      </c>
      <c r="AH360" s="21">
        <f t="shared" si="271"/>
        <v>0</v>
      </c>
      <c r="AI360" s="21">
        <f t="shared" si="272"/>
        <v>0</v>
      </c>
      <c r="AJ360" s="21">
        <f t="shared" si="273"/>
        <v>0</v>
      </c>
      <c r="AK360" s="21">
        <f t="shared" si="274"/>
        <v>0</v>
      </c>
      <c r="AL360" s="21">
        <f t="shared" si="275"/>
        <v>0</v>
      </c>
      <c r="AM360" s="21">
        <f t="shared" si="276"/>
        <v>0</v>
      </c>
      <c r="AN360" s="21">
        <f t="shared" si="277"/>
        <v>0</v>
      </c>
      <c r="AO360" s="21">
        <f t="shared" si="278"/>
        <v>0</v>
      </c>
      <c r="AP360" s="21">
        <f t="shared" si="279"/>
        <v>0</v>
      </c>
      <c r="AQ360" s="21">
        <f t="shared" si="280"/>
        <v>0</v>
      </c>
    </row>
    <row r="361" spans="1:43" s="3" customFormat="1" x14ac:dyDescent="0.25">
      <c r="A361" s="2" t="s">
        <v>993</v>
      </c>
      <c r="B361" t="s">
        <v>994</v>
      </c>
      <c r="C361"/>
      <c r="D361" s="24">
        <f>+PU!E6238</f>
        <v>0.2</v>
      </c>
      <c r="E361" s="19">
        <f t="shared" si="321"/>
        <v>1083.6000000000001</v>
      </c>
      <c r="F361" s="25">
        <f>+D361*PU!F6238</f>
        <v>1083.6000000000001</v>
      </c>
      <c r="G361" s="19">
        <f t="shared" si="323"/>
        <v>30</v>
      </c>
      <c r="H361" s="19">
        <f t="shared" si="323"/>
        <v>60</v>
      </c>
      <c r="I361" s="19">
        <f t="shared" si="323"/>
        <v>50</v>
      </c>
      <c r="J361" s="19">
        <f t="shared" si="323"/>
        <v>18.400000000000002</v>
      </c>
      <c r="K361" s="19">
        <f t="shared" si="323"/>
        <v>174.60000000000002</v>
      </c>
      <c r="L361" s="19">
        <f t="shared" si="260"/>
        <v>750.60000000000014</v>
      </c>
      <c r="X361" s="6"/>
      <c r="Z361" s="21">
        <f t="shared" si="263"/>
        <v>0</v>
      </c>
      <c r="AA361" s="21">
        <f t="shared" si="264"/>
        <v>0</v>
      </c>
      <c r="AB361" s="21">
        <f t="shared" si="265"/>
        <v>0</v>
      </c>
      <c r="AC361" s="21">
        <f t="shared" si="266"/>
        <v>0</v>
      </c>
      <c r="AD361" s="21">
        <f t="shared" si="267"/>
        <v>0</v>
      </c>
      <c r="AE361" s="21">
        <f t="shared" si="268"/>
        <v>0</v>
      </c>
      <c r="AF361" s="21">
        <f t="shared" si="269"/>
        <v>0</v>
      </c>
      <c r="AG361" s="21">
        <f t="shared" si="270"/>
        <v>0</v>
      </c>
      <c r="AH361" s="21">
        <f t="shared" si="271"/>
        <v>0</v>
      </c>
      <c r="AI361" s="21">
        <f t="shared" si="272"/>
        <v>0</v>
      </c>
      <c r="AJ361" s="21">
        <f t="shared" si="273"/>
        <v>0</v>
      </c>
      <c r="AK361" s="21">
        <f t="shared" si="274"/>
        <v>0</v>
      </c>
      <c r="AL361" s="21">
        <f t="shared" si="275"/>
        <v>0</v>
      </c>
      <c r="AM361" s="21">
        <f t="shared" si="276"/>
        <v>0</v>
      </c>
      <c r="AN361" s="21">
        <f t="shared" si="277"/>
        <v>0</v>
      </c>
      <c r="AO361" s="21">
        <f t="shared" si="278"/>
        <v>0</v>
      </c>
      <c r="AP361" s="21">
        <f t="shared" si="279"/>
        <v>0</v>
      </c>
      <c r="AQ361" s="21">
        <f t="shared" si="280"/>
        <v>0</v>
      </c>
    </row>
    <row r="362" spans="1:43" s="3" customFormat="1" x14ac:dyDescent="0.25">
      <c r="A362" s="2" t="s">
        <v>995</v>
      </c>
      <c r="B362" t="s">
        <v>667</v>
      </c>
      <c r="C362"/>
      <c r="D362" s="24">
        <f>+PU!E6257</f>
        <v>0.7</v>
      </c>
      <c r="E362" s="19">
        <f t="shared" si="321"/>
        <v>3792.6</v>
      </c>
      <c r="F362" s="25">
        <f>+D362*PU!F6257</f>
        <v>3792.6</v>
      </c>
      <c r="G362" s="19">
        <f t="shared" ref="G362:K371" si="324">$D362*G$3</f>
        <v>105</v>
      </c>
      <c r="H362" s="19">
        <f t="shared" si="324"/>
        <v>210</v>
      </c>
      <c r="I362" s="19">
        <f t="shared" si="324"/>
        <v>175</v>
      </c>
      <c r="J362" s="19">
        <f t="shared" si="324"/>
        <v>64.399999999999991</v>
      </c>
      <c r="K362" s="19">
        <f t="shared" si="324"/>
        <v>611.09999999999991</v>
      </c>
      <c r="L362" s="19">
        <f t="shared" si="260"/>
        <v>2627.1</v>
      </c>
      <c r="X362" s="6"/>
      <c r="Z362" s="21">
        <f t="shared" si="263"/>
        <v>0</v>
      </c>
      <c r="AA362" s="21">
        <f t="shared" si="264"/>
        <v>0</v>
      </c>
      <c r="AB362" s="21">
        <f t="shared" si="265"/>
        <v>0</v>
      </c>
      <c r="AC362" s="21">
        <f t="shared" si="266"/>
        <v>0</v>
      </c>
      <c r="AD362" s="21">
        <f t="shared" si="267"/>
        <v>0</v>
      </c>
      <c r="AE362" s="21">
        <f t="shared" si="268"/>
        <v>0</v>
      </c>
      <c r="AF362" s="21">
        <f t="shared" si="269"/>
        <v>0</v>
      </c>
      <c r="AG362" s="21">
        <f t="shared" si="270"/>
        <v>0</v>
      </c>
      <c r="AH362" s="21">
        <f t="shared" si="271"/>
        <v>0</v>
      </c>
      <c r="AI362" s="21">
        <f t="shared" si="272"/>
        <v>0</v>
      </c>
      <c r="AJ362" s="21">
        <f t="shared" si="273"/>
        <v>0</v>
      </c>
      <c r="AK362" s="21">
        <f t="shared" si="274"/>
        <v>0</v>
      </c>
      <c r="AL362" s="21">
        <f t="shared" si="275"/>
        <v>0</v>
      </c>
      <c r="AM362" s="21">
        <f t="shared" si="276"/>
        <v>0</v>
      </c>
      <c r="AN362" s="21">
        <f t="shared" si="277"/>
        <v>0</v>
      </c>
      <c r="AO362" s="21">
        <f t="shared" si="278"/>
        <v>0</v>
      </c>
      <c r="AP362" s="21">
        <f t="shared" si="279"/>
        <v>0</v>
      </c>
      <c r="AQ362" s="21">
        <f t="shared" si="280"/>
        <v>0</v>
      </c>
    </row>
    <row r="363" spans="1:43" s="3" customFormat="1" x14ac:dyDescent="0.25">
      <c r="A363" s="2" t="s">
        <v>996</v>
      </c>
      <c r="B363" t="s">
        <v>997</v>
      </c>
      <c r="C363"/>
      <c r="D363" s="24">
        <f>+PU!E6275</f>
        <v>0.5</v>
      </c>
      <c r="E363" s="19">
        <f t="shared" si="321"/>
        <v>2709</v>
      </c>
      <c r="F363" s="25">
        <f>+D363*PU!F6275</f>
        <v>2709</v>
      </c>
      <c r="G363" s="19">
        <f t="shared" si="324"/>
        <v>75</v>
      </c>
      <c r="H363" s="19">
        <f t="shared" si="324"/>
        <v>150</v>
      </c>
      <c r="I363" s="19">
        <f t="shared" si="324"/>
        <v>125</v>
      </c>
      <c r="J363" s="19">
        <f t="shared" si="324"/>
        <v>46</v>
      </c>
      <c r="K363" s="19">
        <f t="shared" si="324"/>
        <v>436.5</v>
      </c>
      <c r="L363" s="19">
        <f t="shared" si="260"/>
        <v>1876.5</v>
      </c>
      <c r="X363" s="6"/>
      <c r="Z363" s="21">
        <f t="shared" si="263"/>
        <v>0</v>
      </c>
      <c r="AA363" s="21">
        <f t="shared" si="264"/>
        <v>0</v>
      </c>
      <c r="AB363" s="21">
        <f t="shared" si="265"/>
        <v>0</v>
      </c>
      <c r="AC363" s="21">
        <f t="shared" si="266"/>
        <v>0</v>
      </c>
      <c r="AD363" s="21">
        <f t="shared" si="267"/>
        <v>0</v>
      </c>
      <c r="AE363" s="21">
        <f t="shared" si="268"/>
        <v>0</v>
      </c>
      <c r="AF363" s="21">
        <f t="shared" si="269"/>
        <v>0</v>
      </c>
      <c r="AG363" s="21">
        <f t="shared" si="270"/>
        <v>0</v>
      </c>
      <c r="AH363" s="21">
        <f t="shared" si="271"/>
        <v>0</v>
      </c>
      <c r="AI363" s="21">
        <f t="shared" si="272"/>
        <v>0</v>
      </c>
      <c r="AJ363" s="21">
        <f t="shared" si="273"/>
        <v>0</v>
      </c>
      <c r="AK363" s="21">
        <f t="shared" si="274"/>
        <v>0</v>
      </c>
      <c r="AL363" s="21">
        <f t="shared" si="275"/>
        <v>0</v>
      </c>
      <c r="AM363" s="21">
        <f t="shared" si="276"/>
        <v>0</v>
      </c>
      <c r="AN363" s="21">
        <f t="shared" si="277"/>
        <v>0</v>
      </c>
      <c r="AO363" s="21">
        <f t="shared" si="278"/>
        <v>0</v>
      </c>
      <c r="AP363" s="21">
        <f t="shared" si="279"/>
        <v>0</v>
      </c>
      <c r="AQ363" s="21">
        <f t="shared" si="280"/>
        <v>0</v>
      </c>
    </row>
    <row r="364" spans="1:43" s="3" customFormat="1" x14ac:dyDescent="0.25">
      <c r="A364" s="2" t="s">
        <v>998</v>
      </c>
      <c r="B364" t="s">
        <v>673</v>
      </c>
      <c r="C364"/>
      <c r="D364" s="24">
        <f>+PU!E6294</f>
        <v>0.4</v>
      </c>
      <c r="E364" s="19">
        <f t="shared" si="321"/>
        <v>2167.2000000000003</v>
      </c>
      <c r="F364" s="25">
        <f>+D364*PU!F6294</f>
        <v>2167.2000000000003</v>
      </c>
      <c r="G364" s="19">
        <f t="shared" si="324"/>
        <v>60</v>
      </c>
      <c r="H364" s="19">
        <f t="shared" si="324"/>
        <v>120</v>
      </c>
      <c r="I364" s="19">
        <f t="shared" si="324"/>
        <v>100</v>
      </c>
      <c r="J364" s="19">
        <f t="shared" si="324"/>
        <v>36.800000000000004</v>
      </c>
      <c r="K364" s="19">
        <f t="shared" si="324"/>
        <v>349.20000000000005</v>
      </c>
      <c r="L364" s="19">
        <f t="shared" si="260"/>
        <v>1501.2000000000003</v>
      </c>
      <c r="X364" s="6"/>
      <c r="Z364" s="21">
        <f t="shared" si="263"/>
        <v>0</v>
      </c>
      <c r="AA364" s="21">
        <f t="shared" si="264"/>
        <v>0</v>
      </c>
      <c r="AB364" s="21">
        <f t="shared" si="265"/>
        <v>0</v>
      </c>
      <c r="AC364" s="21">
        <f t="shared" si="266"/>
        <v>0</v>
      </c>
      <c r="AD364" s="21">
        <f t="shared" si="267"/>
        <v>0</v>
      </c>
      <c r="AE364" s="21">
        <f t="shared" si="268"/>
        <v>0</v>
      </c>
      <c r="AF364" s="21">
        <f t="shared" si="269"/>
        <v>0</v>
      </c>
      <c r="AG364" s="21">
        <f t="shared" si="270"/>
        <v>0</v>
      </c>
      <c r="AH364" s="21">
        <f t="shared" si="271"/>
        <v>0</v>
      </c>
      <c r="AI364" s="21">
        <f t="shared" si="272"/>
        <v>0</v>
      </c>
      <c r="AJ364" s="21">
        <f t="shared" si="273"/>
        <v>0</v>
      </c>
      <c r="AK364" s="21">
        <f t="shared" si="274"/>
        <v>0</v>
      </c>
      <c r="AL364" s="21">
        <f t="shared" si="275"/>
        <v>0</v>
      </c>
      <c r="AM364" s="21">
        <f t="shared" si="276"/>
        <v>0</v>
      </c>
      <c r="AN364" s="21">
        <f t="shared" si="277"/>
        <v>0</v>
      </c>
      <c r="AO364" s="21">
        <f t="shared" si="278"/>
        <v>0</v>
      </c>
      <c r="AP364" s="21">
        <f t="shared" si="279"/>
        <v>0</v>
      </c>
      <c r="AQ364" s="21">
        <f t="shared" si="280"/>
        <v>0</v>
      </c>
    </row>
    <row r="365" spans="1:43" s="3" customFormat="1" x14ac:dyDescent="0.25">
      <c r="A365" s="2" t="s">
        <v>999</v>
      </c>
      <c r="B365" t="s">
        <v>1000</v>
      </c>
      <c r="C365"/>
      <c r="D365" s="24">
        <f>+PU!E6313</f>
        <v>4.5</v>
      </c>
      <c r="E365" s="19">
        <f t="shared" si="321"/>
        <v>24381</v>
      </c>
      <c r="F365" s="25">
        <f>+D365*PU!F6313</f>
        <v>24381</v>
      </c>
      <c r="G365" s="19">
        <f t="shared" si="324"/>
        <v>675</v>
      </c>
      <c r="H365" s="19">
        <f t="shared" si="324"/>
        <v>1350</v>
      </c>
      <c r="I365" s="19">
        <f t="shared" si="324"/>
        <v>1125</v>
      </c>
      <c r="J365" s="19">
        <f t="shared" si="324"/>
        <v>414</v>
      </c>
      <c r="K365" s="19">
        <f t="shared" si="324"/>
        <v>3928.5</v>
      </c>
      <c r="L365" s="19">
        <f t="shared" si="260"/>
        <v>16888.5</v>
      </c>
      <c r="X365" s="6"/>
      <c r="Z365" s="21">
        <f t="shared" si="263"/>
        <v>0</v>
      </c>
      <c r="AA365" s="21">
        <f t="shared" si="264"/>
        <v>0</v>
      </c>
      <c r="AB365" s="21">
        <f t="shared" si="265"/>
        <v>0</v>
      </c>
      <c r="AC365" s="21">
        <f t="shared" si="266"/>
        <v>0</v>
      </c>
      <c r="AD365" s="21">
        <f t="shared" si="267"/>
        <v>0</v>
      </c>
      <c r="AE365" s="21">
        <f t="shared" si="268"/>
        <v>0</v>
      </c>
      <c r="AF365" s="21">
        <f t="shared" si="269"/>
        <v>0</v>
      </c>
      <c r="AG365" s="21">
        <f t="shared" si="270"/>
        <v>0</v>
      </c>
      <c r="AH365" s="21">
        <f t="shared" si="271"/>
        <v>0</v>
      </c>
      <c r="AI365" s="21">
        <f t="shared" si="272"/>
        <v>0</v>
      </c>
      <c r="AJ365" s="21">
        <f t="shared" si="273"/>
        <v>0</v>
      </c>
      <c r="AK365" s="21">
        <f t="shared" si="274"/>
        <v>0</v>
      </c>
      <c r="AL365" s="21">
        <f t="shared" si="275"/>
        <v>0</v>
      </c>
      <c r="AM365" s="21">
        <f t="shared" si="276"/>
        <v>0</v>
      </c>
      <c r="AN365" s="21">
        <f t="shared" si="277"/>
        <v>0</v>
      </c>
      <c r="AO365" s="21">
        <f t="shared" si="278"/>
        <v>0</v>
      </c>
      <c r="AP365" s="21">
        <f t="shared" si="279"/>
        <v>0</v>
      </c>
      <c r="AQ365" s="21">
        <f t="shared" si="280"/>
        <v>0</v>
      </c>
    </row>
    <row r="366" spans="1:43" s="3" customFormat="1" x14ac:dyDescent="0.25">
      <c r="A366" s="2" t="s">
        <v>1009</v>
      </c>
      <c r="B366" t="s">
        <v>1010</v>
      </c>
      <c r="C366"/>
      <c r="D366" s="24">
        <f>+PU!E6333</f>
        <v>4</v>
      </c>
      <c r="E366" s="19">
        <f t="shared" si="321"/>
        <v>21672</v>
      </c>
      <c r="F366" s="25">
        <f>+D366*PU!F6333</f>
        <v>21672</v>
      </c>
      <c r="G366" s="19">
        <f t="shared" si="324"/>
        <v>600</v>
      </c>
      <c r="H366" s="19">
        <f t="shared" si="324"/>
        <v>1200</v>
      </c>
      <c r="I366" s="19">
        <f t="shared" si="324"/>
        <v>1000</v>
      </c>
      <c r="J366" s="19">
        <f t="shared" si="324"/>
        <v>368</v>
      </c>
      <c r="K366" s="19">
        <f t="shared" si="324"/>
        <v>3492</v>
      </c>
      <c r="L366" s="19">
        <f t="shared" si="260"/>
        <v>15012</v>
      </c>
      <c r="X366" s="6"/>
      <c r="Z366" s="21">
        <f t="shared" si="263"/>
        <v>0</v>
      </c>
      <c r="AA366" s="21">
        <f t="shared" si="264"/>
        <v>0</v>
      </c>
      <c r="AB366" s="21">
        <f t="shared" si="265"/>
        <v>0</v>
      </c>
      <c r="AC366" s="21">
        <f t="shared" si="266"/>
        <v>0</v>
      </c>
      <c r="AD366" s="21">
        <f t="shared" si="267"/>
        <v>0</v>
      </c>
      <c r="AE366" s="21">
        <f t="shared" si="268"/>
        <v>0</v>
      </c>
      <c r="AF366" s="21">
        <f t="shared" si="269"/>
        <v>0</v>
      </c>
      <c r="AG366" s="21">
        <f t="shared" si="270"/>
        <v>0</v>
      </c>
      <c r="AH366" s="21">
        <f t="shared" si="271"/>
        <v>0</v>
      </c>
      <c r="AI366" s="21">
        <f t="shared" si="272"/>
        <v>0</v>
      </c>
      <c r="AJ366" s="21">
        <f t="shared" si="273"/>
        <v>0</v>
      </c>
      <c r="AK366" s="21">
        <f t="shared" si="274"/>
        <v>0</v>
      </c>
      <c r="AL366" s="21">
        <f t="shared" si="275"/>
        <v>0</v>
      </c>
      <c r="AM366" s="21">
        <f t="shared" si="276"/>
        <v>0</v>
      </c>
      <c r="AN366" s="21">
        <f t="shared" si="277"/>
        <v>0</v>
      </c>
      <c r="AO366" s="21">
        <f t="shared" si="278"/>
        <v>0</v>
      </c>
      <c r="AP366" s="21">
        <f t="shared" si="279"/>
        <v>0</v>
      </c>
      <c r="AQ366" s="21">
        <f t="shared" si="280"/>
        <v>0</v>
      </c>
    </row>
    <row r="367" spans="1:43" s="3" customFormat="1" x14ac:dyDescent="0.25">
      <c r="A367" s="2" t="s">
        <v>1015</v>
      </c>
      <c r="B367" t="s">
        <v>1016</v>
      </c>
      <c r="C367"/>
      <c r="D367" s="24">
        <f>+PU!E6351</f>
        <v>8</v>
      </c>
      <c r="E367" s="19">
        <f t="shared" si="321"/>
        <v>43344</v>
      </c>
      <c r="F367" s="25">
        <f>+D367*PU!F6351</f>
        <v>43344</v>
      </c>
      <c r="G367" s="19">
        <f t="shared" si="324"/>
        <v>1200</v>
      </c>
      <c r="H367" s="19">
        <f t="shared" si="324"/>
        <v>2400</v>
      </c>
      <c r="I367" s="19">
        <f t="shared" si="324"/>
        <v>2000</v>
      </c>
      <c r="J367" s="19">
        <f t="shared" si="324"/>
        <v>736</v>
      </c>
      <c r="K367" s="19">
        <f t="shared" si="324"/>
        <v>6984</v>
      </c>
      <c r="L367" s="19">
        <f t="shared" si="260"/>
        <v>30024</v>
      </c>
      <c r="X367" s="6"/>
      <c r="Z367" s="21">
        <f t="shared" si="263"/>
        <v>0</v>
      </c>
      <c r="AA367" s="21">
        <f t="shared" si="264"/>
        <v>0</v>
      </c>
      <c r="AB367" s="21">
        <f t="shared" si="265"/>
        <v>0</v>
      </c>
      <c r="AC367" s="21">
        <f t="shared" si="266"/>
        <v>0</v>
      </c>
      <c r="AD367" s="21">
        <f t="shared" si="267"/>
        <v>0</v>
      </c>
      <c r="AE367" s="21">
        <f t="shared" si="268"/>
        <v>0</v>
      </c>
      <c r="AF367" s="21">
        <f t="shared" si="269"/>
        <v>0</v>
      </c>
      <c r="AG367" s="21">
        <f t="shared" si="270"/>
        <v>0</v>
      </c>
      <c r="AH367" s="21">
        <f t="shared" si="271"/>
        <v>0</v>
      </c>
      <c r="AI367" s="21">
        <f t="shared" si="272"/>
        <v>0</v>
      </c>
      <c r="AJ367" s="21">
        <f t="shared" si="273"/>
        <v>0</v>
      </c>
      <c r="AK367" s="21">
        <f t="shared" si="274"/>
        <v>0</v>
      </c>
      <c r="AL367" s="21">
        <f t="shared" si="275"/>
        <v>0</v>
      </c>
      <c r="AM367" s="21">
        <f t="shared" si="276"/>
        <v>0</v>
      </c>
      <c r="AN367" s="21">
        <f t="shared" si="277"/>
        <v>0</v>
      </c>
      <c r="AO367" s="21">
        <f t="shared" si="278"/>
        <v>0</v>
      </c>
      <c r="AP367" s="21">
        <f t="shared" si="279"/>
        <v>0</v>
      </c>
      <c r="AQ367" s="21">
        <f t="shared" si="280"/>
        <v>0</v>
      </c>
    </row>
    <row r="368" spans="1:43" s="3" customFormat="1" x14ac:dyDescent="0.25">
      <c r="A368" s="2" t="s">
        <v>1021</v>
      </c>
      <c r="B368" t="s">
        <v>1022</v>
      </c>
      <c r="C368"/>
      <c r="D368" s="24">
        <f>+PU!E6369</f>
        <v>3</v>
      </c>
      <c r="E368" s="19">
        <f t="shared" si="321"/>
        <v>16254</v>
      </c>
      <c r="F368" s="25">
        <f>+D368*PU!F6369</f>
        <v>16254</v>
      </c>
      <c r="G368" s="19">
        <f t="shared" si="324"/>
        <v>450</v>
      </c>
      <c r="H368" s="19">
        <f t="shared" si="324"/>
        <v>900</v>
      </c>
      <c r="I368" s="19">
        <f t="shared" si="324"/>
        <v>750</v>
      </c>
      <c r="J368" s="19">
        <f t="shared" si="324"/>
        <v>276</v>
      </c>
      <c r="K368" s="19">
        <f t="shared" si="324"/>
        <v>2619</v>
      </c>
      <c r="L368" s="19">
        <f t="shared" si="260"/>
        <v>11259</v>
      </c>
      <c r="X368" s="6"/>
      <c r="Z368" s="21">
        <f t="shared" si="263"/>
        <v>0</v>
      </c>
      <c r="AA368" s="21">
        <f t="shared" si="264"/>
        <v>0</v>
      </c>
      <c r="AB368" s="21">
        <f t="shared" si="265"/>
        <v>0</v>
      </c>
      <c r="AC368" s="21">
        <f t="shared" si="266"/>
        <v>0</v>
      </c>
      <c r="AD368" s="21">
        <f t="shared" si="267"/>
        <v>0</v>
      </c>
      <c r="AE368" s="21">
        <f t="shared" si="268"/>
        <v>0</v>
      </c>
      <c r="AF368" s="21">
        <f t="shared" si="269"/>
        <v>0</v>
      </c>
      <c r="AG368" s="21">
        <f t="shared" si="270"/>
        <v>0</v>
      </c>
      <c r="AH368" s="21">
        <f t="shared" si="271"/>
        <v>0</v>
      </c>
      <c r="AI368" s="21">
        <f t="shared" si="272"/>
        <v>0</v>
      </c>
      <c r="AJ368" s="21">
        <f t="shared" si="273"/>
        <v>0</v>
      </c>
      <c r="AK368" s="21">
        <f t="shared" si="274"/>
        <v>0</v>
      </c>
      <c r="AL368" s="21">
        <f t="shared" si="275"/>
        <v>0</v>
      </c>
      <c r="AM368" s="21">
        <f t="shared" si="276"/>
        <v>0</v>
      </c>
      <c r="AN368" s="21">
        <f t="shared" si="277"/>
        <v>0</v>
      </c>
      <c r="AO368" s="21">
        <f t="shared" si="278"/>
        <v>0</v>
      </c>
      <c r="AP368" s="21">
        <f t="shared" si="279"/>
        <v>0</v>
      </c>
      <c r="AQ368" s="21">
        <f t="shared" si="280"/>
        <v>0</v>
      </c>
    </row>
    <row r="369" spans="1:43" s="3" customFormat="1" x14ac:dyDescent="0.25">
      <c r="A369" s="2" t="s">
        <v>1029</v>
      </c>
      <c r="B369" t="s">
        <v>1030</v>
      </c>
      <c r="C369"/>
      <c r="D369" s="24">
        <f>+PU!E6388</f>
        <v>4</v>
      </c>
      <c r="E369" s="19">
        <f t="shared" si="321"/>
        <v>21672</v>
      </c>
      <c r="F369" s="25">
        <f>+D369*PU!F6388</f>
        <v>21672</v>
      </c>
      <c r="G369" s="19">
        <f t="shared" si="324"/>
        <v>600</v>
      </c>
      <c r="H369" s="19">
        <f t="shared" si="324"/>
        <v>1200</v>
      </c>
      <c r="I369" s="19">
        <f t="shared" si="324"/>
        <v>1000</v>
      </c>
      <c r="J369" s="19">
        <f t="shared" si="324"/>
        <v>368</v>
      </c>
      <c r="K369" s="19">
        <f t="shared" si="324"/>
        <v>3492</v>
      </c>
      <c r="L369" s="19">
        <f t="shared" si="260"/>
        <v>15012</v>
      </c>
      <c r="X369" s="6"/>
      <c r="Z369" s="21">
        <f t="shared" si="263"/>
        <v>0</v>
      </c>
      <c r="AA369" s="21">
        <f t="shared" si="264"/>
        <v>0</v>
      </c>
      <c r="AB369" s="21">
        <f t="shared" si="265"/>
        <v>0</v>
      </c>
      <c r="AC369" s="21">
        <f t="shared" si="266"/>
        <v>0</v>
      </c>
      <c r="AD369" s="21">
        <f t="shared" si="267"/>
        <v>0</v>
      </c>
      <c r="AE369" s="21">
        <f t="shared" si="268"/>
        <v>0</v>
      </c>
      <c r="AF369" s="21">
        <f t="shared" si="269"/>
        <v>0</v>
      </c>
      <c r="AG369" s="21">
        <f t="shared" si="270"/>
        <v>0</v>
      </c>
      <c r="AH369" s="21">
        <f t="shared" si="271"/>
        <v>0</v>
      </c>
      <c r="AI369" s="21">
        <f t="shared" si="272"/>
        <v>0</v>
      </c>
      <c r="AJ369" s="21">
        <f t="shared" si="273"/>
        <v>0</v>
      </c>
      <c r="AK369" s="21">
        <f t="shared" si="274"/>
        <v>0</v>
      </c>
      <c r="AL369" s="21">
        <f t="shared" si="275"/>
        <v>0</v>
      </c>
      <c r="AM369" s="21">
        <f t="shared" si="276"/>
        <v>0</v>
      </c>
      <c r="AN369" s="21">
        <f t="shared" si="277"/>
        <v>0</v>
      </c>
      <c r="AO369" s="21">
        <f t="shared" si="278"/>
        <v>0</v>
      </c>
      <c r="AP369" s="21">
        <f t="shared" si="279"/>
        <v>0</v>
      </c>
      <c r="AQ369" s="21">
        <f t="shared" si="280"/>
        <v>0</v>
      </c>
    </row>
    <row r="370" spans="1:43" s="3" customFormat="1" x14ac:dyDescent="0.25">
      <c r="A370" s="2" t="s">
        <v>1036</v>
      </c>
      <c r="B370" t="s">
        <v>1037</v>
      </c>
      <c r="C370"/>
      <c r="D370" s="24">
        <f>+PU!E6407</f>
        <v>30</v>
      </c>
      <c r="E370" s="19">
        <f t="shared" si="321"/>
        <v>162540</v>
      </c>
      <c r="F370" s="25">
        <f>+D370*PU!F6407</f>
        <v>162540</v>
      </c>
      <c r="G370" s="19">
        <f t="shared" si="324"/>
        <v>4500</v>
      </c>
      <c r="H370" s="19">
        <f t="shared" si="324"/>
        <v>9000</v>
      </c>
      <c r="I370" s="19">
        <f t="shared" si="324"/>
        <v>7500</v>
      </c>
      <c r="J370" s="19">
        <f t="shared" si="324"/>
        <v>2760</v>
      </c>
      <c r="K370" s="19">
        <f t="shared" si="324"/>
        <v>26190</v>
      </c>
      <c r="L370" s="19">
        <f t="shared" si="260"/>
        <v>112590</v>
      </c>
      <c r="X370" s="6"/>
      <c r="Z370" s="21">
        <f t="shared" si="263"/>
        <v>0</v>
      </c>
      <c r="AA370" s="21">
        <f t="shared" si="264"/>
        <v>0</v>
      </c>
      <c r="AB370" s="21">
        <f t="shared" si="265"/>
        <v>0</v>
      </c>
      <c r="AC370" s="21">
        <f t="shared" si="266"/>
        <v>0</v>
      </c>
      <c r="AD370" s="21">
        <f t="shared" si="267"/>
        <v>0</v>
      </c>
      <c r="AE370" s="21">
        <f t="shared" si="268"/>
        <v>0</v>
      </c>
      <c r="AF370" s="21">
        <f t="shared" si="269"/>
        <v>0</v>
      </c>
      <c r="AG370" s="21">
        <f t="shared" si="270"/>
        <v>0</v>
      </c>
      <c r="AH370" s="21">
        <f t="shared" si="271"/>
        <v>0</v>
      </c>
      <c r="AI370" s="21">
        <f t="shared" si="272"/>
        <v>0</v>
      </c>
      <c r="AJ370" s="21">
        <f t="shared" si="273"/>
        <v>0</v>
      </c>
      <c r="AK370" s="21">
        <f t="shared" si="274"/>
        <v>0</v>
      </c>
      <c r="AL370" s="21">
        <f t="shared" si="275"/>
        <v>0</v>
      </c>
      <c r="AM370" s="21">
        <f t="shared" si="276"/>
        <v>0</v>
      </c>
      <c r="AN370" s="21">
        <f t="shared" si="277"/>
        <v>0</v>
      </c>
      <c r="AO370" s="21">
        <f t="shared" si="278"/>
        <v>0</v>
      </c>
      <c r="AP370" s="21">
        <f t="shared" si="279"/>
        <v>0</v>
      </c>
      <c r="AQ370" s="21">
        <f t="shared" si="280"/>
        <v>0</v>
      </c>
    </row>
    <row r="371" spans="1:43" s="3" customFormat="1" x14ac:dyDescent="0.25">
      <c r="A371" s="52" t="s">
        <v>1040</v>
      </c>
      <c r="B371" t="s">
        <v>1041</v>
      </c>
      <c r="C371"/>
      <c r="D371" s="24">
        <f>+PU!E6425</f>
        <v>1.5</v>
      </c>
      <c r="E371" s="19">
        <f t="shared" si="321"/>
        <v>43974</v>
      </c>
      <c r="F371" s="25">
        <f>+D371*PU!F6425</f>
        <v>9574.5</v>
      </c>
      <c r="G371" s="19">
        <f t="shared" si="324"/>
        <v>225</v>
      </c>
      <c r="H371" s="19">
        <f t="shared" si="324"/>
        <v>450</v>
      </c>
      <c r="I371" s="19">
        <f t="shared" si="324"/>
        <v>375</v>
      </c>
      <c r="J371" s="19">
        <f t="shared" si="324"/>
        <v>138</v>
      </c>
      <c r="K371" s="19">
        <f t="shared" si="324"/>
        <v>1309.5</v>
      </c>
      <c r="L371" s="19">
        <f t="shared" si="260"/>
        <v>7077</v>
      </c>
      <c r="O371" s="4">
        <f>+PU!G6426</f>
        <v>2315.9899999999998</v>
      </c>
      <c r="Q371" s="4">
        <f>+PU!G6427</f>
        <v>30401</v>
      </c>
      <c r="S371" s="4">
        <f>+PU!G6428</f>
        <v>1682.51</v>
      </c>
      <c r="X371" s="6"/>
      <c r="Z371" s="21">
        <f t="shared" si="263"/>
        <v>0</v>
      </c>
      <c r="AA371" s="21">
        <f t="shared" si="264"/>
        <v>0</v>
      </c>
      <c r="AB371" s="21">
        <f t="shared" si="265"/>
        <v>0</v>
      </c>
      <c r="AC371" s="21">
        <f t="shared" si="266"/>
        <v>0</v>
      </c>
      <c r="AD371" s="21">
        <f t="shared" si="267"/>
        <v>0</v>
      </c>
      <c r="AE371" s="21">
        <f t="shared" si="268"/>
        <v>0</v>
      </c>
      <c r="AF371" s="21">
        <f t="shared" si="269"/>
        <v>0</v>
      </c>
      <c r="AG371" s="21">
        <f t="shared" si="270"/>
        <v>0</v>
      </c>
      <c r="AH371" s="21">
        <f t="shared" si="271"/>
        <v>0</v>
      </c>
      <c r="AI371" s="21">
        <f t="shared" si="272"/>
        <v>0</v>
      </c>
      <c r="AJ371" s="21">
        <f t="shared" si="273"/>
        <v>0</v>
      </c>
      <c r="AK371" s="21">
        <f t="shared" si="274"/>
        <v>0</v>
      </c>
      <c r="AL371" s="21">
        <f t="shared" si="275"/>
        <v>0</v>
      </c>
      <c r="AM371" s="21">
        <f t="shared" si="276"/>
        <v>0</v>
      </c>
      <c r="AN371" s="21">
        <f t="shared" si="277"/>
        <v>0</v>
      </c>
      <c r="AO371" s="21">
        <f t="shared" si="278"/>
        <v>0</v>
      </c>
      <c r="AP371" s="21">
        <f t="shared" si="279"/>
        <v>0</v>
      </c>
      <c r="AQ371" s="21">
        <f t="shared" si="280"/>
        <v>0</v>
      </c>
    </row>
    <row r="372" spans="1:43" s="3" customFormat="1" x14ac:dyDescent="0.25">
      <c r="A372" s="2" t="s">
        <v>1046</v>
      </c>
      <c r="B372" t="s">
        <v>1047</v>
      </c>
      <c r="C372"/>
      <c r="D372" s="24">
        <v>0</v>
      </c>
      <c r="E372" s="19">
        <f t="shared" si="321"/>
        <v>0</v>
      </c>
      <c r="F372" s="25">
        <v>0</v>
      </c>
      <c r="G372" s="19">
        <f t="shared" ref="G372:K379" si="325">$D372*G$3</f>
        <v>0</v>
      </c>
      <c r="H372" s="19">
        <f t="shared" si="325"/>
        <v>0</v>
      </c>
      <c r="I372" s="19">
        <f t="shared" si="325"/>
        <v>0</v>
      </c>
      <c r="J372" s="19">
        <f t="shared" si="325"/>
        <v>0</v>
      </c>
      <c r="K372" s="19">
        <f t="shared" si="325"/>
        <v>0</v>
      </c>
      <c r="L372" s="19">
        <f t="shared" si="260"/>
        <v>0</v>
      </c>
      <c r="X372" s="6"/>
      <c r="Z372" s="21">
        <f t="shared" si="263"/>
        <v>0</v>
      </c>
      <c r="AA372" s="21">
        <f t="shared" si="264"/>
        <v>0</v>
      </c>
      <c r="AB372" s="21">
        <f t="shared" si="265"/>
        <v>0</v>
      </c>
      <c r="AC372" s="21">
        <f t="shared" si="266"/>
        <v>0</v>
      </c>
      <c r="AD372" s="21">
        <f t="shared" si="267"/>
        <v>0</v>
      </c>
      <c r="AE372" s="21">
        <f t="shared" si="268"/>
        <v>0</v>
      </c>
      <c r="AF372" s="21">
        <f t="shared" si="269"/>
        <v>0</v>
      </c>
      <c r="AG372" s="21">
        <f t="shared" si="270"/>
        <v>0</v>
      </c>
      <c r="AH372" s="21">
        <f t="shared" si="271"/>
        <v>0</v>
      </c>
      <c r="AI372" s="21">
        <f t="shared" si="272"/>
        <v>0</v>
      </c>
      <c r="AJ372" s="21">
        <f t="shared" si="273"/>
        <v>0</v>
      </c>
      <c r="AK372" s="21">
        <f t="shared" si="274"/>
        <v>0</v>
      </c>
      <c r="AL372" s="21">
        <f t="shared" si="275"/>
        <v>0</v>
      </c>
      <c r="AM372" s="21">
        <f t="shared" si="276"/>
        <v>0</v>
      </c>
      <c r="AN372" s="21">
        <f t="shared" si="277"/>
        <v>0</v>
      </c>
      <c r="AO372" s="21">
        <f t="shared" si="278"/>
        <v>0</v>
      </c>
      <c r="AP372" s="21">
        <f t="shared" si="279"/>
        <v>0</v>
      </c>
      <c r="AQ372" s="21">
        <f t="shared" si="280"/>
        <v>0</v>
      </c>
    </row>
    <row r="373" spans="1:43" s="3" customFormat="1" x14ac:dyDescent="0.25">
      <c r="A373" s="2" t="s">
        <v>1050</v>
      </c>
      <c r="B373" t="s">
        <v>1051</v>
      </c>
      <c r="C373"/>
      <c r="D373" s="24">
        <v>0</v>
      </c>
      <c r="E373" s="19">
        <f t="shared" si="321"/>
        <v>0</v>
      </c>
      <c r="F373" s="25">
        <v>0</v>
      </c>
      <c r="G373" s="19">
        <f t="shared" si="325"/>
        <v>0</v>
      </c>
      <c r="H373" s="19">
        <f t="shared" si="325"/>
        <v>0</v>
      </c>
      <c r="I373" s="19">
        <f t="shared" si="325"/>
        <v>0</v>
      </c>
      <c r="J373" s="19">
        <f t="shared" si="325"/>
        <v>0</v>
      </c>
      <c r="K373" s="19">
        <f t="shared" si="325"/>
        <v>0</v>
      </c>
      <c r="L373" s="19">
        <f t="shared" si="260"/>
        <v>0</v>
      </c>
      <c r="X373" s="6"/>
      <c r="Z373" s="21">
        <f t="shared" si="263"/>
        <v>0</v>
      </c>
      <c r="AA373" s="21">
        <f t="shared" si="264"/>
        <v>0</v>
      </c>
      <c r="AB373" s="21">
        <f t="shared" si="265"/>
        <v>0</v>
      </c>
      <c r="AC373" s="21">
        <f t="shared" si="266"/>
        <v>0</v>
      </c>
      <c r="AD373" s="21">
        <f t="shared" si="267"/>
        <v>0</v>
      </c>
      <c r="AE373" s="21">
        <f t="shared" si="268"/>
        <v>0</v>
      </c>
      <c r="AF373" s="21">
        <f t="shared" si="269"/>
        <v>0</v>
      </c>
      <c r="AG373" s="21">
        <f t="shared" si="270"/>
        <v>0</v>
      </c>
      <c r="AH373" s="21">
        <f t="shared" si="271"/>
        <v>0</v>
      </c>
      <c r="AI373" s="21">
        <f t="shared" si="272"/>
        <v>0</v>
      </c>
      <c r="AJ373" s="21">
        <f t="shared" si="273"/>
        <v>0</v>
      </c>
      <c r="AK373" s="21">
        <f t="shared" si="274"/>
        <v>0</v>
      </c>
      <c r="AL373" s="21">
        <f t="shared" si="275"/>
        <v>0</v>
      </c>
      <c r="AM373" s="21">
        <f t="shared" si="276"/>
        <v>0</v>
      </c>
      <c r="AN373" s="21">
        <f t="shared" si="277"/>
        <v>0</v>
      </c>
      <c r="AO373" s="21">
        <f t="shared" si="278"/>
        <v>0</v>
      </c>
      <c r="AP373" s="21">
        <f t="shared" si="279"/>
        <v>0</v>
      </c>
      <c r="AQ373" s="21">
        <f t="shared" si="280"/>
        <v>0</v>
      </c>
    </row>
    <row r="374" spans="1:43" s="3" customFormat="1" x14ac:dyDescent="0.25">
      <c r="A374" s="52" t="s">
        <v>1054</v>
      </c>
      <c r="B374" t="s">
        <v>1055</v>
      </c>
      <c r="C374"/>
      <c r="D374" s="24">
        <v>0</v>
      </c>
      <c r="E374" s="19">
        <f t="shared" si="321"/>
        <v>1566.57</v>
      </c>
      <c r="F374" s="25">
        <v>0</v>
      </c>
      <c r="G374" s="19">
        <f t="shared" si="325"/>
        <v>0</v>
      </c>
      <c r="H374" s="19">
        <f t="shared" si="325"/>
        <v>0</v>
      </c>
      <c r="I374" s="19">
        <f t="shared" si="325"/>
        <v>0</v>
      </c>
      <c r="J374" s="19">
        <f t="shared" si="325"/>
        <v>0</v>
      </c>
      <c r="K374" s="19">
        <f t="shared" si="325"/>
        <v>0</v>
      </c>
      <c r="L374" s="19">
        <f t="shared" si="260"/>
        <v>0</v>
      </c>
      <c r="R374" s="4">
        <f>+PU!G6467</f>
        <v>1532</v>
      </c>
      <c r="T374" s="4">
        <f>+PU!F6469</f>
        <v>34.57</v>
      </c>
      <c r="X374" s="6"/>
      <c r="Z374" s="21">
        <f t="shared" si="263"/>
        <v>0</v>
      </c>
      <c r="AA374" s="21">
        <f t="shared" si="264"/>
        <v>0</v>
      </c>
      <c r="AB374" s="21">
        <f t="shared" si="265"/>
        <v>0</v>
      </c>
      <c r="AC374" s="21">
        <f t="shared" si="266"/>
        <v>0</v>
      </c>
      <c r="AD374" s="21">
        <f t="shared" si="267"/>
        <v>0</v>
      </c>
      <c r="AE374" s="21">
        <f t="shared" si="268"/>
        <v>0</v>
      </c>
      <c r="AF374" s="21">
        <f t="shared" si="269"/>
        <v>0</v>
      </c>
      <c r="AG374" s="21">
        <f t="shared" si="270"/>
        <v>0</v>
      </c>
      <c r="AH374" s="21">
        <f t="shared" si="271"/>
        <v>0</v>
      </c>
      <c r="AI374" s="21">
        <f t="shared" si="272"/>
        <v>0</v>
      </c>
      <c r="AJ374" s="21">
        <f t="shared" si="273"/>
        <v>0</v>
      </c>
      <c r="AK374" s="21">
        <f t="shared" si="274"/>
        <v>0</v>
      </c>
      <c r="AL374" s="21">
        <f t="shared" si="275"/>
        <v>0</v>
      </c>
      <c r="AM374" s="21">
        <f t="shared" si="276"/>
        <v>0</v>
      </c>
      <c r="AN374" s="21">
        <f t="shared" si="277"/>
        <v>0</v>
      </c>
      <c r="AO374" s="21">
        <f t="shared" si="278"/>
        <v>0</v>
      </c>
      <c r="AP374" s="21">
        <f t="shared" si="279"/>
        <v>0</v>
      </c>
      <c r="AQ374" s="21">
        <f t="shared" si="280"/>
        <v>0</v>
      </c>
    </row>
    <row r="375" spans="1:43" s="3" customFormat="1" x14ac:dyDescent="0.25">
      <c r="A375" s="52" t="s">
        <v>1056</v>
      </c>
      <c r="B375" t="s">
        <v>475</v>
      </c>
      <c r="C375"/>
      <c r="D375" s="24">
        <f>+PU!E6484</f>
        <v>7.4999999999999997E-2</v>
      </c>
      <c r="E375" s="19">
        <f t="shared" si="321"/>
        <v>656.71299999999997</v>
      </c>
      <c r="F375" s="25">
        <f>SUM(F376:F377)</f>
        <v>484.14299999999997</v>
      </c>
      <c r="G375" s="19">
        <f>SUM(G376:G377)</f>
        <v>11.4</v>
      </c>
      <c r="H375" s="19">
        <f t="shared" ref="H375:L375" si="326">SUM(H376:H377)</f>
        <v>22.8</v>
      </c>
      <c r="I375" s="19">
        <f t="shared" si="326"/>
        <v>19</v>
      </c>
      <c r="J375" s="19">
        <f t="shared" si="326"/>
        <v>6.9919999999999991</v>
      </c>
      <c r="K375" s="19">
        <f t="shared" si="326"/>
        <v>66.347999999999999</v>
      </c>
      <c r="L375" s="19">
        <f t="shared" si="326"/>
        <v>3.7530000000000001</v>
      </c>
      <c r="M375" s="19">
        <f>SUM(M376:M377)</f>
        <v>353.84999999999997</v>
      </c>
      <c r="O375" s="4">
        <f>+PU!G6485+PU!G6489-1</f>
        <v>116.34</v>
      </c>
      <c r="Q375" s="4">
        <f>+PU!G6491</f>
        <v>4.7300000000000004</v>
      </c>
      <c r="R375" s="4">
        <f>+PU!G6492-1</f>
        <v>51.5</v>
      </c>
      <c r="X375" s="6"/>
      <c r="Z375" s="21">
        <f t="shared" si="263"/>
        <v>0</v>
      </c>
      <c r="AA375" s="21">
        <f t="shared" si="264"/>
        <v>0</v>
      </c>
      <c r="AB375" s="21">
        <f t="shared" si="265"/>
        <v>0</v>
      </c>
      <c r="AC375" s="21">
        <f t="shared" si="266"/>
        <v>0</v>
      </c>
      <c r="AD375" s="21">
        <f t="shared" si="267"/>
        <v>0</v>
      </c>
      <c r="AE375" s="21">
        <f t="shared" si="268"/>
        <v>0</v>
      </c>
      <c r="AF375" s="21">
        <f t="shared" si="269"/>
        <v>0</v>
      </c>
      <c r="AG375" s="21">
        <f t="shared" si="270"/>
        <v>0</v>
      </c>
      <c r="AH375" s="21">
        <f t="shared" si="271"/>
        <v>0</v>
      </c>
      <c r="AI375" s="21">
        <f t="shared" si="272"/>
        <v>0</v>
      </c>
      <c r="AJ375" s="21">
        <f t="shared" si="273"/>
        <v>0</v>
      </c>
      <c r="AK375" s="21">
        <f t="shared" si="274"/>
        <v>0</v>
      </c>
      <c r="AL375" s="21">
        <f t="shared" si="275"/>
        <v>0</v>
      </c>
      <c r="AM375" s="21">
        <f t="shared" si="276"/>
        <v>0</v>
      </c>
      <c r="AN375" s="21">
        <f t="shared" si="277"/>
        <v>0</v>
      </c>
      <c r="AO375" s="21">
        <f t="shared" si="278"/>
        <v>0</v>
      </c>
      <c r="AP375" s="21">
        <f t="shared" si="279"/>
        <v>0</v>
      </c>
      <c r="AQ375" s="21">
        <f t="shared" si="280"/>
        <v>0</v>
      </c>
    </row>
    <row r="376" spans="1:43" s="3" customFormat="1" hidden="1" x14ac:dyDescent="0.25">
      <c r="A376" s="52" t="s">
        <v>1056</v>
      </c>
      <c r="B376" t="s">
        <v>475</v>
      </c>
      <c r="C376"/>
      <c r="D376" s="24">
        <f>+PU!E6484</f>
        <v>7.4999999999999997E-2</v>
      </c>
      <c r="E376" s="19">
        <f t="shared" ref="E376:E377" si="327">SUM(G376:W376)</f>
        <v>478.72499999999997</v>
      </c>
      <c r="F376" s="25">
        <f>+D376*PU!F6484</f>
        <v>478.72499999999997</v>
      </c>
      <c r="G376" s="19">
        <f t="shared" si="325"/>
        <v>11.25</v>
      </c>
      <c r="H376" s="19">
        <f t="shared" si="325"/>
        <v>22.5</v>
      </c>
      <c r="I376" s="19">
        <f t="shared" si="325"/>
        <v>18.75</v>
      </c>
      <c r="J376" s="19">
        <f t="shared" si="325"/>
        <v>6.8999999999999995</v>
      </c>
      <c r="K376" s="19">
        <f t="shared" si="325"/>
        <v>65.474999999999994</v>
      </c>
      <c r="M376" s="19">
        <f>F376-(SUM(G376:K376))</f>
        <v>353.84999999999997</v>
      </c>
      <c r="X376" s="6"/>
      <c r="Z376" s="21"/>
      <c r="AA376" s="21">
        <f t="shared" ref="AA376:AA377" si="328">+$Y376*G376</f>
        <v>0</v>
      </c>
      <c r="AB376" s="21">
        <f t="shared" ref="AB376:AB377" si="329">+$Y376*H376</f>
        <v>0</v>
      </c>
      <c r="AC376" s="21">
        <f t="shared" ref="AC376:AC377" si="330">+$Y376*I376</f>
        <v>0</v>
      </c>
      <c r="AD376" s="21">
        <f t="shared" ref="AD376:AD377" si="331">+$Y376*J376</f>
        <v>0</v>
      </c>
      <c r="AE376" s="21">
        <f t="shared" ref="AE376:AE377" si="332">+$Y376*K376</f>
        <v>0</v>
      </c>
      <c r="AF376" s="21">
        <f>+$Y376*M376</f>
        <v>0</v>
      </c>
      <c r="AG376" s="21" t="e">
        <f>+$Y376*#REF!</f>
        <v>#REF!</v>
      </c>
      <c r="AH376" s="21">
        <f t="shared" ref="AH376:AH377" si="333">+$Y376*N376</f>
        <v>0</v>
      </c>
      <c r="AI376" s="21">
        <f t="shared" ref="AI376:AI377" si="334">+$Y376*O376</f>
        <v>0</v>
      </c>
      <c r="AJ376" s="21">
        <f t="shared" ref="AJ376:AJ377" si="335">+$Y376*P376</f>
        <v>0</v>
      </c>
      <c r="AK376" s="21">
        <f t="shared" ref="AK376:AK377" si="336">+$Y376*Q376</f>
        <v>0</v>
      </c>
      <c r="AL376" s="21">
        <f t="shared" ref="AL376:AL377" si="337">+$Y376*R376</f>
        <v>0</v>
      </c>
      <c r="AM376" s="21">
        <f t="shared" ref="AM376:AM377" si="338">+$Y376*S376</f>
        <v>0</v>
      </c>
      <c r="AN376" s="21">
        <f t="shared" ref="AN376:AN377" si="339">+$Y376*T376</f>
        <v>0</v>
      </c>
      <c r="AO376" s="21">
        <f t="shared" ref="AO376:AO377" si="340">+$Y376*U376</f>
        <v>0</v>
      </c>
      <c r="AP376" s="21">
        <f t="shared" ref="AP376:AP377" si="341">+$Y376*V376</f>
        <v>0</v>
      </c>
      <c r="AQ376" s="21">
        <f t="shared" ref="AQ376:AQ377" si="342">+$Y376*W376</f>
        <v>0</v>
      </c>
    </row>
    <row r="377" spans="1:43" s="3" customFormat="1" hidden="1" x14ac:dyDescent="0.25">
      <c r="A377" s="52" t="s">
        <v>1056</v>
      </c>
      <c r="B377" t="s">
        <v>475</v>
      </c>
      <c r="C377"/>
      <c r="D377" s="24">
        <f>+PU!E6488</f>
        <v>1E-3</v>
      </c>
      <c r="E377" s="19">
        <f t="shared" si="327"/>
        <v>5.4180000000000001</v>
      </c>
      <c r="F377" s="25">
        <f>+D377*PU!F6488</f>
        <v>5.4180000000000001</v>
      </c>
      <c r="G377" s="19">
        <f t="shared" si="325"/>
        <v>0.15</v>
      </c>
      <c r="H377" s="19">
        <f t="shared" si="325"/>
        <v>0.3</v>
      </c>
      <c r="I377" s="19">
        <f t="shared" si="325"/>
        <v>0.25</v>
      </c>
      <c r="J377" s="19">
        <f t="shared" si="325"/>
        <v>9.1999999999999998E-2</v>
      </c>
      <c r="K377" s="19">
        <f t="shared" si="325"/>
        <v>0.873</v>
      </c>
      <c r="L377" s="19">
        <f t="shared" ref="L377" si="343">F377-(SUM(G377:K377))</f>
        <v>3.7530000000000001</v>
      </c>
      <c r="X377" s="6"/>
      <c r="Z377" s="21"/>
      <c r="AA377" s="21">
        <f t="shared" si="328"/>
        <v>0</v>
      </c>
      <c r="AB377" s="21">
        <f t="shared" si="329"/>
        <v>0</v>
      </c>
      <c r="AC377" s="21">
        <f t="shared" si="330"/>
        <v>0</v>
      </c>
      <c r="AD377" s="21">
        <f t="shared" si="331"/>
        <v>0</v>
      </c>
      <c r="AE377" s="21">
        <f t="shared" si="332"/>
        <v>0</v>
      </c>
      <c r="AF377" s="21">
        <f t="shared" ref="AF377" si="344">+$Y377*L377</f>
        <v>0</v>
      </c>
      <c r="AG377" s="21">
        <f t="shared" ref="AG377" si="345">+$Y377*M377</f>
        <v>0</v>
      </c>
      <c r="AH377" s="21">
        <f t="shared" si="333"/>
        <v>0</v>
      </c>
      <c r="AI377" s="21">
        <f t="shared" si="334"/>
        <v>0</v>
      </c>
      <c r="AJ377" s="21">
        <f t="shared" si="335"/>
        <v>0</v>
      </c>
      <c r="AK377" s="21">
        <f t="shared" si="336"/>
        <v>0</v>
      </c>
      <c r="AL377" s="21">
        <f t="shared" si="337"/>
        <v>0</v>
      </c>
      <c r="AM377" s="21">
        <f t="shared" si="338"/>
        <v>0</v>
      </c>
      <c r="AN377" s="21">
        <f t="shared" si="339"/>
        <v>0</v>
      </c>
      <c r="AO377" s="21">
        <f t="shared" si="340"/>
        <v>0</v>
      </c>
      <c r="AP377" s="21">
        <f t="shared" si="341"/>
        <v>0</v>
      </c>
      <c r="AQ377" s="21">
        <f t="shared" si="342"/>
        <v>0</v>
      </c>
    </row>
    <row r="378" spans="1:43" s="3" customFormat="1" x14ac:dyDescent="0.25">
      <c r="A378" s="2" t="s">
        <v>1057</v>
      </c>
      <c r="B378" t="s">
        <v>579</v>
      </c>
      <c r="C378"/>
      <c r="D378" s="24">
        <v>0</v>
      </c>
      <c r="E378" s="19">
        <f t="shared" si="321"/>
        <v>0</v>
      </c>
      <c r="F378" s="25">
        <v>0</v>
      </c>
      <c r="G378" s="19">
        <f t="shared" si="325"/>
        <v>0</v>
      </c>
      <c r="H378" s="19">
        <f t="shared" si="325"/>
        <v>0</v>
      </c>
      <c r="I378" s="19">
        <f t="shared" si="325"/>
        <v>0</v>
      </c>
      <c r="J378" s="19">
        <f t="shared" si="325"/>
        <v>0</v>
      </c>
      <c r="K378" s="19">
        <f t="shared" si="325"/>
        <v>0</v>
      </c>
      <c r="L378" s="19">
        <f t="shared" si="260"/>
        <v>0</v>
      </c>
      <c r="X378" s="6"/>
      <c r="Z378" s="21">
        <f t="shared" si="263"/>
        <v>0</v>
      </c>
      <c r="AA378" s="21">
        <f t="shared" si="264"/>
        <v>0</v>
      </c>
      <c r="AB378" s="21">
        <f t="shared" si="265"/>
        <v>0</v>
      </c>
      <c r="AC378" s="21">
        <f t="shared" si="266"/>
        <v>0</v>
      </c>
      <c r="AD378" s="21">
        <f t="shared" si="267"/>
        <v>0</v>
      </c>
      <c r="AE378" s="21">
        <f t="shared" si="268"/>
        <v>0</v>
      </c>
      <c r="AF378" s="21">
        <f t="shared" si="269"/>
        <v>0</v>
      </c>
      <c r="AG378" s="21">
        <f t="shared" si="270"/>
        <v>0</v>
      </c>
      <c r="AH378" s="21">
        <f t="shared" si="271"/>
        <v>0</v>
      </c>
      <c r="AI378" s="21">
        <f t="shared" si="272"/>
        <v>0</v>
      </c>
      <c r="AJ378" s="21">
        <f t="shared" si="273"/>
        <v>0</v>
      </c>
      <c r="AK378" s="21">
        <f t="shared" si="274"/>
        <v>0</v>
      </c>
      <c r="AL378" s="21">
        <f t="shared" si="275"/>
        <v>0</v>
      </c>
      <c r="AM378" s="21">
        <f t="shared" si="276"/>
        <v>0</v>
      </c>
      <c r="AN378" s="21">
        <f t="shared" si="277"/>
        <v>0</v>
      </c>
      <c r="AO378" s="21">
        <f t="shared" si="278"/>
        <v>0</v>
      </c>
      <c r="AP378" s="21">
        <f t="shared" si="279"/>
        <v>0</v>
      </c>
      <c r="AQ378" s="21">
        <f t="shared" si="280"/>
        <v>0</v>
      </c>
    </row>
    <row r="379" spans="1:43" s="39" customFormat="1" x14ac:dyDescent="0.25">
      <c r="A379" s="43" t="s">
        <v>1058</v>
      </c>
      <c r="B379" s="35" t="s">
        <v>1055</v>
      </c>
      <c r="C379" t="s">
        <v>1313</v>
      </c>
      <c r="D379" s="24">
        <v>0</v>
      </c>
      <c r="E379" s="19">
        <f t="shared" si="321"/>
        <v>1521.45</v>
      </c>
      <c r="F379" s="25">
        <v>0</v>
      </c>
      <c r="G379" s="37">
        <f t="shared" si="325"/>
        <v>0</v>
      </c>
      <c r="H379" s="37">
        <f t="shared" si="325"/>
        <v>0</v>
      </c>
      <c r="I379" s="37">
        <f t="shared" si="325"/>
        <v>0</v>
      </c>
      <c r="J379" s="37">
        <f t="shared" si="325"/>
        <v>0</v>
      </c>
      <c r="K379" s="37">
        <f t="shared" si="325"/>
        <v>0</v>
      </c>
      <c r="L379" s="37">
        <f t="shared" si="260"/>
        <v>0</v>
      </c>
      <c r="R379" s="40">
        <f>+PU!G6518+PU!G6522</f>
        <v>1486.88</v>
      </c>
      <c r="T379" s="40">
        <f>+PU!F6520+PU!F6524</f>
        <v>34.57</v>
      </c>
      <c r="X379" s="6"/>
      <c r="Z379" s="21">
        <f t="shared" si="263"/>
        <v>0</v>
      </c>
      <c r="AA379" s="21">
        <f t="shared" si="264"/>
        <v>0</v>
      </c>
      <c r="AB379" s="21">
        <f t="shared" si="265"/>
        <v>0</v>
      </c>
      <c r="AC379" s="21">
        <f t="shared" si="266"/>
        <v>0</v>
      </c>
      <c r="AD379" s="21">
        <f t="shared" si="267"/>
        <v>0</v>
      </c>
      <c r="AE379" s="21">
        <f t="shared" si="268"/>
        <v>0</v>
      </c>
      <c r="AF379" s="21">
        <f t="shared" si="269"/>
        <v>0</v>
      </c>
      <c r="AG379" s="21">
        <f t="shared" si="270"/>
        <v>0</v>
      </c>
      <c r="AH379" s="21">
        <f t="shared" si="271"/>
        <v>0</v>
      </c>
      <c r="AI379" s="21">
        <f t="shared" si="272"/>
        <v>0</v>
      </c>
      <c r="AJ379" s="21">
        <f t="shared" si="273"/>
        <v>0</v>
      </c>
      <c r="AK379" s="21">
        <f t="shared" si="274"/>
        <v>0</v>
      </c>
      <c r="AL379" s="21">
        <f t="shared" si="275"/>
        <v>0</v>
      </c>
      <c r="AM379" s="21">
        <f t="shared" si="276"/>
        <v>0</v>
      </c>
      <c r="AN379" s="21">
        <f t="shared" si="277"/>
        <v>0</v>
      </c>
      <c r="AO379" s="21">
        <f t="shared" si="278"/>
        <v>0</v>
      </c>
      <c r="AP379" s="21">
        <f t="shared" si="279"/>
        <v>0</v>
      </c>
      <c r="AQ379" s="21">
        <f t="shared" si="280"/>
        <v>0</v>
      </c>
    </row>
    <row r="380" spans="1:43" s="39" customFormat="1" x14ac:dyDescent="0.25">
      <c r="A380" s="33" t="s">
        <v>1061</v>
      </c>
      <c r="B380" s="35" t="s">
        <v>475</v>
      </c>
      <c r="C380" t="s">
        <v>1313</v>
      </c>
      <c r="D380" s="57">
        <f>SUM(D381:D382)</f>
        <v>9.8164243558370515E-2</v>
      </c>
      <c r="E380" s="19">
        <f t="shared" si="321"/>
        <v>834.41197704476747</v>
      </c>
      <c r="F380" s="25">
        <f>SUM(F381:F382)</f>
        <v>625.61736663307897</v>
      </c>
      <c r="G380" s="37">
        <f>SUM(G381:G382)</f>
        <v>14.724636533755577</v>
      </c>
      <c r="H380" s="37">
        <f t="shared" ref="H380:L380" si="346">SUM(H381:H382)</f>
        <v>29.449273067511154</v>
      </c>
      <c r="I380" s="37">
        <f t="shared" si="346"/>
        <v>24.541060889592629</v>
      </c>
      <c r="J380" s="37">
        <f t="shared" si="346"/>
        <v>9.0311104073700879</v>
      </c>
      <c r="K380" s="37">
        <f t="shared" si="346"/>
        <v>85.697384626457463</v>
      </c>
      <c r="L380" s="37">
        <f t="shared" si="346"/>
        <v>3.7530000000000001</v>
      </c>
      <c r="M380" s="37">
        <f>SUM(M381:M382)</f>
        <v>458.42090110839206</v>
      </c>
      <c r="O380" s="40">
        <f>+'PU con cambio '!P631+'PU con cambio '!P633</f>
        <v>151.56461041168851</v>
      </c>
      <c r="Q380" s="40">
        <f>+PU!G6546</f>
        <v>4.7300000000000004</v>
      </c>
      <c r="R380" s="40">
        <f>+PU!G6547</f>
        <v>52.5</v>
      </c>
      <c r="X380" s="6"/>
      <c r="Y380" s="61">
        <v>5900.9350000000004</v>
      </c>
      <c r="Z380" s="21">
        <f t="shared" si="263"/>
        <v>4923810.8397626653</v>
      </c>
      <c r="AA380" s="21">
        <f t="shared" si="264"/>
        <v>86889.123084316976</v>
      </c>
      <c r="AB380" s="21">
        <f t="shared" si="265"/>
        <v>173778.24616863395</v>
      </c>
      <c r="AC380" s="21">
        <f t="shared" si="266"/>
        <v>144815.2051405283</v>
      </c>
      <c r="AD380" s="21">
        <f t="shared" si="267"/>
        <v>53291.995491714413</v>
      </c>
      <c r="AE380" s="21">
        <f t="shared" si="268"/>
        <v>505694.69635072479</v>
      </c>
      <c r="AF380" s="21">
        <f t="shared" si="269"/>
        <v>22146.209055000003</v>
      </c>
      <c r="AG380" s="21">
        <f t="shared" si="270"/>
        <v>2705111.9400820495</v>
      </c>
      <c r="AH380" s="21">
        <f t="shared" si="271"/>
        <v>0</v>
      </c>
      <c r="AI380" s="21">
        <f t="shared" si="272"/>
        <v>894372.91433969722</v>
      </c>
      <c r="AJ380" s="21">
        <f t="shared" si="273"/>
        <v>0</v>
      </c>
      <c r="AK380" s="21">
        <f t="shared" si="274"/>
        <v>27911.422550000003</v>
      </c>
      <c r="AL380" s="21">
        <f t="shared" si="275"/>
        <v>309799.08750000002</v>
      </c>
      <c r="AM380" s="21">
        <f t="shared" si="276"/>
        <v>0</v>
      </c>
      <c r="AN380" s="21">
        <f t="shared" si="277"/>
        <v>0</v>
      </c>
      <c r="AO380" s="21">
        <f t="shared" si="278"/>
        <v>0</v>
      </c>
      <c r="AP380" s="21">
        <f t="shared" si="279"/>
        <v>0</v>
      </c>
      <c r="AQ380" s="21">
        <f t="shared" si="280"/>
        <v>0</v>
      </c>
    </row>
    <row r="381" spans="1:43" s="39" customFormat="1" x14ac:dyDescent="0.25">
      <c r="A381" s="43" t="s">
        <v>1061</v>
      </c>
      <c r="B381" s="35" t="s">
        <v>475</v>
      </c>
      <c r="C381" t="s">
        <v>1313</v>
      </c>
      <c r="D381" s="57">
        <f>+'PU con cambio '!N630</f>
        <v>9.7164243558370514E-2</v>
      </c>
      <c r="E381" s="19">
        <f t="shared" si="321"/>
        <v>620.19936663307897</v>
      </c>
      <c r="F381" s="25">
        <f>+D381*'PU con cambio '!O630</f>
        <v>620.19936663307897</v>
      </c>
      <c r="G381" s="37">
        <f t="shared" ref="G381:K390" si="347">$D381*G$3</f>
        <v>14.574636533755577</v>
      </c>
      <c r="H381" s="37">
        <f t="shared" si="347"/>
        <v>29.149273067511153</v>
      </c>
      <c r="I381" s="37">
        <f t="shared" si="347"/>
        <v>24.291060889592629</v>
      </c>
      <c r="J381" s="37">
        <f t="shared" si="347"/>
        <v>8.9391104073700873</v>
      </c>
      <c r="K381" s="37">
        <f t="shared" si="347"/>
        <v>84.824384626457459</v>
      </c>
      <c r="M381" s="37">
        <f>F381-(SUM(G381:K381))</f>
        <v>458.42090110839206</v>
      </c>
      <c r="X381" s="6"/>
      <c r="Z381" s="21">
        <f t="shared" si="263"/>
        <v>0</v>
      </c>
      <c r="AA381" s="21">
        <f t="shared" si="264"/>
        <v>0</v>
      </c>
      <c r="AB381" s="21">
        <f t="shared" si="265"/>
        <v>0</v>
      </c>
      <c r="AC381" s="21">
        <f t="shared" si="266"/>
        <v>0</v>
      </c>
      <c r="AD381" s="21">
        <f t="shared" si="267"/>
        <v>0</v>
      </c>
      <c r="AE381" s="21">
        <f t="shared" si="268"/>
        <v>0</v>
      </c>
      <c r="AF381" s="21">
        <f t="shared" si="269"/>
        <v>0</v>
      </c>
      <c r="AG381" s="21">
        <f t="shared" si="270"/>
        <v>0</v>
      </c>
      <c r="AH381" s="21">
        <f t="shared" si="271"/>
        <v>0</v>
      </c>
      <c r="AI381" s="21">
        <f t="shared" si="272"/>
        <v>0</v>
      </c>
      <c r="AJ381" s="21">
        <f t="shared" si="273"/>
        <v>0</v>
      </c>
      <c r="AK381" s="21">
        <f t="shared" si="274"/>
        <v>0</v>
      </c>
      <c r="AL381" s="21">
        <f t="shared" si="275"/>
        <v>0</v>
      </c>
      <c r="AM381" s="21">
        <f t="shared" si="276"/>
        <v>0</v>
      </c>
      <c r="AN381" s="21">
        <f t="shared" si="277"/>
        <v>0</v>
      </c>
      <c r="AO381" s="21">
        <f t="shared" si="278"/>
        <v>0</v>
      </c>
      <c r="AP381" s="21">
        <f t="shared" si="279"/>
        <v>0</v>
      </c>
      <c r="AQ381" s="21">
        <f t="shared" si="280"/>
        <v>0</v>
      </c>
    </row>
    <row r="382" spans="1:43" s="39" customFormat="1" x14ac:dyDescent="0.25">
      <c r="A382" s="43" t="s">
        <v>1061</v>
      </c>
      <c r="B382" s="35" t="s">
        <v>475</v>
      </c>
      <c r="C382" t="s">
        <v>1313</v>
      </c>
      <c r="D382" s="24">
        <f>+'PU con cambio '!N632</f>
        <v>1E-3</v>
      </c>
      <c r="E382" s="19">
        <f t="shared" si="321"/>
        <v>5.4180000000000001</v>
      </c>
      <c r="F382" s="25">
        <f>+D382*'PU con cambio '!O632</f>
        <v>5.4180000000000001</v>
      </c>
      <c r="G382" s="37">
        <f t="shared" si="347"/>
        <v>0.15</v>
      </c>
      <c r="H382" s="37">
        <f t="shared" si="347"/>
        <v>0.3</v>
      </c>
      <c r="I382" s="37">
        <f t="shared" si="347"/>
        <v>0.25</v>
      </c>
      <c r="J382" s="37">
        <f t="shared" si="347"/>
        <v>9.1999999999999998E-2</v>
      </c>
      <c r="K382" s="37">
        <f t="shared" si="347"/>
        <v>0.873</v>
      </c>
      <c r="L382" s="37">
        <f t="shared" ref="L382" si="348">F382-(SUM(G382:K382))</f>
        <v>3.7530000000000001</v>
      </c>
      <c r="X382" s="6"/>
      <c r="Z382" s="21">
        <f t="shared" si="263"/>
        <v>0</v>
      </c>
      <c r="AA382" s="21">
        <f t="shared" si="264"/>
        <v>0</v>
      </c>
      <c r="AB382" s="21">
        <f t="shared" si="265"/>
        <v>0</v>
      </c>
      <c r="AC382" s="21">
        <f t="shared" si="266"/>
        <v>0</v>
      </c>
      <c r="AD382" s="21">
        <f t="shared" si="267"/>
        <v>0</v>
      </c>
      <c r="AE382" s="21">
        <f t="shared" si="268"/>
        <v>0</v>
      </c>
      <c r="AF382" s="21">
        <f t="shared" si="269"/>
        <v>0</v>
      </c>
      <c r="AG382" s="21">
        <f t="shared" si="270"/>
        <v>0</v>
      </c>
      <c r="AH382" s="21">
        <f t="shared" si="271"/>
        <v>0</v>
      </c>
      <c r="AI382" s="21">
        <f t="shared" si="272"/>
        <v>0</v>
      </c>
      <c r="AJ382" s="21">
        <f t="shared" si="273"/>
        <v>0</v>
      </c>
      <c r="AK382" s="21">
        <f t="shared" si="274"/>
        <v>0</v>
      </c>
      <c r="AL382" s="21">
        <f t="shared" si="275"/>
        <v>0</v>
      </c>
      <c r="AM382" s="21">
        <f t="shared" si="276"/>
        <v>0</v>
      </c>
      <c r="AN382" s="21">
        <f t="shared" si="277"/>
        <v>0</v>
      </c>
      <c r="AO382" s="21">
        <f t="shared" si="278"/>
        <v>0</v>
      </c>
      <c r="AP382" s="21">
        <f t="shared" si="279"/>
        <v>0</v>
      </c>
      <c r="AQ382" s="21">
        <f t="shared" si="280"/>
        <v>0</v>
      </c>
    </row>
    <row r="383" spans="1:43" s="39" customFormat="1" x14ac:dyDescent="0.25">
      <c r="A383" s="43" t="s">
        <v>1062</v>
      </c>
      <c r="B383" s="35" t="s">
        <v>1063</v>
      </c>
      <c r="C383" t="s">
        <v>1313</v>
      </c>
      <c r="D383" s="24">
        <v>0</v>
      </c>
      <c r="E383" s="19">
        <f t="shared" si="321"/>
        <v>0</v>
      </c>
      <c r="F383" s="25">
        <v>0</v>
      </c>
      <c r="G383" s="37">
        <f t="shared" si="347"/>
        <v>0</v>
      </c>
      <c r="H383" s="37">
        <f t="shared" si="347"/>
        <v>0</v>
      </c>
      <c r="I383" s="37">
        <f t="shared" si="347"/>
        <v>0</v>
      </c>
      <c r="J383" s="37">
        <f t="shared" si="347"/>
        <v>0</v>
      </c>
      <c r="K383" s="37">
        <f t="shared" si="347"/>
        <v>0</v>
      </c>
      <c r="L383" s="37">
        <f t="shared" si="260"/>
        <v>0</v>
      </c>
      <c r="X383" s="6"/>
      <c r="Z383" s="21">
        <f t="shared" si="263"/>
        <v>0</v>
      </c>
      <c r="AA383" s="21">
        <f t="shared" si="264"/>
        <v>0</v>
      </c>
      <c r="AB383" s="21">
        <f t="shared" si="265"/>
        <v>0</v>
      </c>
      <c r="AC383" s="21">
        <f t="shared" si="266"/>
        <v>0</v>
      </c>
      <c r="AD383" s="21">
        <f t="shared" si="267"/>
        <v>0</v>
      </c>
      <c r="AE383" s="21">
        <f t="shared" si="268"/>
        <v>0</v>
      </c>
      <c r="AF383" s="21">
        <f t="shared" si="269"/>
        <v>0</v>
      </c>
      <c r="AG383" s="21">
        <f t="shared" si="270"/>
        <v>0</v>
      </c>
      <c r="AH383" s="21">
        <f t="shared" si="271"/>
        <v>0</v>
      </c>
      <c r="AI383" s="21">
        <f t="shared" si="272"/>
        <v>0</v>
      </c>
      <c r="AJ383" s="21">
        <f t="shared" si="273"/>
        <v>0</v>
      </c>
      <c r="AK383" s="21">
        <f t="shared" si="274"/>
        <v>0</v>
      </c>
      <c r="AL383" s="21">
        <f t="shared" si="275"/>
        <v>0</v>
      </c>
      <c r="AM383" s="21">
        <f t="shared" si="276"/>
        <v>0</v>
      </c>
      <c r="AN383" s="21">
        <f t="shared" si="277"/>
        <v>0</v>
      </c>
      <c r="AO383" s="21">
        <f t="shared" si="278"/>
        <v>0</v>
      </c>
      <c r="AP383" s="21">
        <f t="shared" si="279"/>
        <v>0</v>
      </c>
      <c r="AQ383" s="21">
        <f t="shared" si="280"/>
        <v>0</v>
      </c>
    </row>
    <row r="384" spans="1:43" s="39" customFormat="1" x14ac:dyDescent="0.25">
      <c r="A384" s="43" t="s">
        <v>1064</v>
      </c>
      <c r="B384" s="35" t="s">
        <v>1065</v>
      </c>
      <c r="C384" t="s">
        <v>1313</v>
      </c>
      <c r="D384" s="24">
        <f>+PU!E6573</f>
        <v>12</v>
      </c>
      <c r="E384" s="19">
        <f t="shared" si="321"/>
        <v>407393.44</v>
      </c>
      <c r="F384" s="25">
        <f>+D384*PU!F6573</f>
        <v>65016</v>
      </c>
      <c r="G384" s="37">
        <f t="shared" si="347"/>
        <v>1800</v>
      </c>
      <c r="H384" s="37">
        <f t="shared" si="347"/>
        <v>3600</v>
      </c>
      <c r="I384" s="37">
        <f t="shared" si="347"/>
        <v>3000</v>
      </c>
      <c r="J384" s="37">
        <f t="shared" si="347"/>
        <v>1104</v>
      </c>
      <c r="K384" s="37">
        <f t="shared" si="347"/>
        <v>10476</v>
      </c>
      <c r="L384" s="37">
        <f t="shared" si="260"/>
        <v>45036</v>
      </c>
      <c r="O384" s="40">
        <f>+PU!G6574</f>
        <v>18527.88</v>
      </c>
      <c r="Q384" s="40">
        <f>+PU!G6577+PU!G6578</f>
        <v>309750</v>
      </c>
      <c r="S384" s="40">
        <f>+PU!G6579</f>
        <v>1799</v>
      </c>
      <c r="U384" s="40">
        <f>+PU!G6580</f>
        <v>9500</v>
      </c>
      <c r="W384" s="40">
        <f>+PU!G6576</f>
        <v>2800.56</v>
      </c>
      <c r="X384" s="6"/>
      <c r="Z384" s="21">
        <f t="shared" si="263"/>
        <v>0</v>
      </c>
      <c r="AA384" s="21">
        <f t="shared" si="264"/>
        <v>0</v>
      </c>
      <c r="AB384" s="21">
        <f t="shared" si="265"/>
        <v>0</v>
      </c>
      <c r="AC384" s="21">
        <f t="shared" si="266"/>
        <v>0</v>
      </c>
      <c r="AD384" s="21">
        <f t="shared" si="267"/>
        <v>0</v>
      </c>
      <c r="AE384" s="21">
        <f t="shared" si="268"/>
        <v>0</v>
      </c>
      <c r="AF384" s="21">
        <f t="shared" si="269"/>
        <v>0</v>
      </c>
      <c r="AG384" s="21">
        <f t="shared" si="270"/>
        <v>0</v>
      </c>
      <c r="AH384" s="21">
        <f t="shared" si="271"/>
        <v>0</v>
      </c>
      <c r="AI384" s="21">
        <f t="shared" si="272"/>
        <v>0</v>
      </c>
      <c r="AJ384" s="21">
        <f t="shared" si="273"/>
        <v>0</v>
      </c>
      <c r="AK384" s="21">
        <f t="shared" si="274"/>
        <v>0</v>
      </c>
      <c r="AL384" s="21">
        <f t="shared" si="275"/>
        <v>0</v>
      </c>
      <c r="AM384" s="21">
        <f t="shared" si="276"/>
        <v>0</v>
      </c>
      <c r="AN384" s="21">
        <f t="shared" si="277"/>
        <v>0</v>
      </c>
      <c r="AO384" s="21">
        <f t="shared" si="278"/>
        <v>0</v>
      </c>
      <c r="AP384" s="21">
        <f t="shared" si="279"/>
        <v>0</v>
      </c>
      <c r="AQ384" s="21">
        <f t="shared" si="280"/>
        <v>0</v>
      </c>
    </row>
    <row r="385" spans="1:43" s="39" customFormat="1" x14ac:dyDescent="0.25">
      <c r="A385" s="43" t="s">
        <v>1066</v>
      </c>
      <c r="B385" s="35" t="s">
        <v>1067</v>
      </c>
      <c r="C385" t="s">
        <v>1313</v>
      </c>
      <c r="D385" s="24">
        <v>0</v>
      </c>
      <c r="E385" s="19">
        <f t="shared" si="321"/>
        <v>0</v>
      </c>
      <c r="F385" s="25">
        <v>0</v>
      </c>
      <c r="G385" s="37">
        <f t="shared" si="347"/>
        <v>0</v>
      </c>
      <c r="H385" s="37">
        <f t="shared" si="347"/>
        <v>0</v>
      </c>
      <c r="I385" s="37">
        <f t="shared" si="347"/>
        <v>0</v>
      </c>
      <c r="J385" s="37">
        <f t="shared" si="347"/>
        <v>0</v>
      </c>
      <c r="K385" s="37">
        <f t="shared" si="347"/>
        <v>0</v>
      </c>
      <c r="L385" s="37">
        <f t="shared" ref="L385:L445" si="349">F385-(SUM(G385:K385))</f>
        <v>0</v>
      </c>
      <c r="X385" s="6"/>
      <c r="Z385" s="21">
        <f t="shared" si="263"/>
        <v>0</v>
      </c>
      <c r="AA385" s="21">
        <f t="shared" si="264"/>
        <v>0</v>
      </c>
      <c r="AB385" s="21">
        <f t="shared" si="265"/>
        <v>0</v>
      </c>
      <c r="AC385" s="21">
        <f t="shared" si="266"/>
        <v>0</v>
      </c>
      <c r="AD385" s="21">
        <f t="shared" si="267"/>
        <v>0</v>
      </c>
      <c r="AE385" s="21">
        <f t="shared" si="268"/>
        <v>0</v>
      </c>
      <c r="AF385" s="21">
        <f t="shared" si="269"/>
        <v>0</v>
      </c>
      <c r="AG385" s="21">
        <f t="shared" si="270"/>
        <v>0</v>
      </c>
      <c r="AH385" s="21">
        <f t="shared" si="271"/>
        <v>0</v>
      </c>
      <c r="AI385" s="21">
        <f t="shared" si="272"/>
        <v>0</v>
      </c>
      <c r="AJ385" s="21">
        <f t="shared" si="273"/>
        <v>0</v>
      </c>
      <c r="AK385" s="21">
        <f t="shared" si="274"/>
        <v>0</v>
      </c>
      <c r="AL385" s="21">
        <f t="shared" si="275"/>
        <v>0</v>
      </c>
      <c r="AM385" s="21">
        <f t="shared" si="276"/>
        <v>0</v>
      </c>
      <c r="AN385" s="21">
        <f t="shared" si="277"/>
        <v>0</v>
      </c>
      <c r="AO385" s="21">
        <f t="shared" si="278"/>
        <v>0</v>
      </c>
      <c r="AP385" s="21">
        <f t="shared" si="279"/>
        <v>0</v>
      </c>
      <c r="AQ385" s="21">
        <f t="shared" si="280"/>
        <v>0</v>
      </c>
    </row>
    <row r="386" spans="1:43" s="39" customFormat="1" x14ac:dyDescent="0.25">
      <c r="A386" s="43" t="s">
        <v>1070</v>
      </c>
      <c r="B386" s="35" t="s">
        <v>1071</v>
      </c>
      <c r="C386" t="s">
        <v>1313</v>
      </c>
      <c r="D386" s="24">
        <f>+PU!E6608</f>
        <v>0.7</v>
      </c>
      <c r="E386" s="19">
        <f t="shared" si="321"/>
        <v>10048.89</v>
      </c>
      <c r="F386" s="25">
        <f>+D386*PU!F6608</f>
        <v>4468.0999999999995</v>
      </c>
      <c r="G386" s="37">
        <f t="shared" si="347"/>
        <v>105</v>
      </c>
      <c r="H386" s="37">
        <f t="shared" si="347"/>
        <v>210</v>
      </c>
      <c r="I386" s="37">
        <f t="shared" si="347"/>
        <v>175</v>
      </c>
      <c r="J386" s="37">
        <f t="shared" si="347"/>
        <v>64.399999999999991</v>
      </c>
      <c r="K386" s="37">
        <f t="shared" si="347"/>
        <v>611.09999999999991</v>
      </c>
      <c r="L386" s="39">
        <v>0</v>
      </c>
      <c r="M386" s="37">
        <f>F386-(SUM(G386:K386))</f>
        <v>3302.5999999999995</v>
      </c>
      <c r="O386" s="40">
        <f>+PU!G6609</f>
        <v>1080.79</v>
      </c>
      <c r="S386" s="40">
        <f>+PU!G6610</f>
        <v>4500</v>
      </c>
      <c r="X386" s="6"/>
      <c r="Z386" s="21">
        <f t="shared" si="263"/>
        <v>0</v>
      </c>
      <c r="AA386" s="21">
        <f t="shared" si="264"/>
        <v>0</v>
      </c>
      <c r="AB386" s="21">
        <f t="shared" si="265"/>
        <v>0</v>
      </c>
      <c r="AC386" s="21">
        <f t="shared" si="266"/>
        <v>0</v>
      </c>
      <c r="AD386" s="21">
        <f t="shared" si="267"/>
        <v>0</v>
      </c>
      <c r="AE386" s="21">
        <f t="shared" si="268"/>
        <v>0</v>
      </c>
      <c r="AF386" s="21">
        <f t="shared" si="269"/>
        <v>0</v>
      </c>
      <c r="AG386" s="21">
        <f t="shared" si="270"/>
        <v>0</v>
      </c>
      <c r="AH386" s="21">
        <f t="shared" si="271"/>
        <v>0</v>
      </c>
      <c r="AI386" s="21">
        <f t="shared" si="272"/>
        <v>0</v>
      </c>
      <c r="AJ386" s="21">
        <f t="shared" si="273"/>
        <v>0</v>
      </c>
      <c r="AK386" s="21">
        <f t="shared" si="274"/>
        <v>0</v>
      </c>
      <c r="AL386" s="21">
        <f t="shared" si="275"/>
        <v>0</v>
      </c>
      <c r="AM386" s="21">
        <f t="shared" si="276"/>
        <v>0</v>
      </c>
      <c r="AN386" s="21">
        <f t="shared" si="277"/>
        <v>0</v>
      </c>
      <c r="AO386" s="21">
        <f t="shared" si="278"/>
        <v>0</v>
      </c>
      <c r="AP386" s="21">
        <f t="shared" si="279"/>
        <v>0</v>
      </c>
      <c r="AQ386" s="21">
        <f t="shared" si="280"/>
        <v>0</v>
      </c>
    </row>
    <row r="387" spans="1:43" s="39" customFormat="1" x14ac:dyDescent="0.25">
      <c r="A387" s="43" t="s">
        <v>1075</v>
      </c>
      <c r="B387" s="35" t="s">
        <v>579</v>
      </c>
      <c r="C387" t="s">
        <v>1313</v>
      </c>
      <c r="D387" s="24">
        <v>0</v>
      </c>
      <c r="E387" s="19">
        <f t="shared" si="321"/>
        <v>0</v>
      </c>
      <c r="F387" s="25">
        <v>0</v>
      </c>
      <c r="G387" s="37">
        <f t="shared" si="347"/>
        <v>0</v>
      </c>
      <c r="H387" s="37">
        <f t="shared" si="347"/>
        <v>0</v>
      </c>
      <c r="I387" s="37">
        <f t="shared" si="347"/>
        <v>0</v>
      </c>
      <c r="J387" s="37">
        <f t="shared" si="347"/>
        <v>0</v>
      </c>
      <c r="K387" s="37">
        <f t="shared" si="347"/>
        <v>0</v>
      </c>
      <c r="L387" s="37">
        <f t="shared" si="349"/>
        <v>0</v>
      </c>
      <c r="X387" s="6"/>
      <c r="Z387" s="21">
        <f t="shared" si="263"/>
        <v>0</v>
      </c>
      <c r="AA387" s="21">
        <f t="shared" si="264"/>
        <v>0</v>
      </c>
      <c r="AB387" s="21">
        <f t="shared" si="265"/>
        <v>0</v>
      </c>
      <c r="AC387" s="21">
        <f t="shared" si="266"/>
        <v>0</v>
      </c>
      <c r="AD387" s="21">
        <f t="shared" si="267"/>
        <v>0</v>
      </c>
      <c r="AE387" s="21">
        <f t="shared" si="268"/>
        <v>0</v>
      </c>
      <c r="AF387" s="21">
        <f t="shared" si="269"/>
        <v>0</v>
      </c>
      <c r="AG387" s="21">
        <f t="shared" si="270"/>
        <v>0</v>
      </c>
      <c r="AH387" s="21">
        <f t="shared" si="271"/>
        <v>0</v>
      </c>
      <c r="AI387" s="21">
        <f t="shared" si="272"/>
        <v>0</v>
      </c>
      <c r="AJ387" s="21">
        <f t="shared" si="273"/>
        <v>0</v>
      </c>
      <c r="AK387" s="21">
        <f t="shared" si="274"/>
        <v>0</v>
      </c>
      <c r="AL387" s="21">
        <f t="shared" si="275"/>
        <v>0</v>
      </c>
      <c r="AM387" s="21">
        <f t="shared" si="276"/>
        <v>0</v>
      </c>
      <c r="AN387" s="21">
        <f t="shared" si="277"/>
        <v>0</v>
      </c>
      <c r="AO387" s="21">
        <f t="shared" si="278"/>
        <v>0</v>
      </c>
      <c r="AP387" s="21">
        <f t="shared" si="279"/>
        <v>0</v>
      </c>
      <c r="AQ387" s="21">
        <f t="shared" si="280"/>
        <v>0</v>
      </c>
    </row>
    <row r="388" spans="1:43" s="3" customFormat="1" x14ac:dyDescent="0.25">
      <c r="A388" s="52" t="s">
        <v>1076</v>
      </c>
      <c r="B388" t="s">
        <v>397</v>
      </c>
      <c r="C388"/>
      <c r="D388" s="24">
        <f>+PU!E6636</f>
        <v>0.2</v>
      </c>
      <c r="E388" s="19">
        <f t="shared" si="321"/>
        <v>6779.6100000000006</v>
      </c>
      <c r="F388" s="25">
        <f>+D388*PU!F6636</f>
        <v>1041.8</v>
      </c>
      <c r="G388" s="19">
        <f t="shared" si="347"/>
        <v>30</v>
      </c>
      <c r="H388" s="19">
        <f t="shared" si="347"/>
        <v>60</v>
      </c>
      <c r="I388" s="19">
        <f t="shared" si="347"/>
        <v>50</v>
      </c>
      <c r="J388" s="19">
        <f t="shared" si="347"/>
        <v>18.400000000000002</v>
      </c>
      <c r="K388" s="19">
        <f t="shared" si="347"/>
        <v>174.60000000000002</v>
      </c>
      <c r="L388" s="19">
        <f t="shared" si="349"/>
        <v>708.8</v>
      </c>
      <c r="N388" s="4">
        <f>+PU!G6640</f>
        <v>850</v>
      </c>
      <c r="O388" s="4">
        <f>+PU!G6637+PU!G6638</f>
        <v>3807.8100000000004</v>
      </c>
      <c r="P388" s="4">
        <f>+PU!G6639</f>
        <v>1080</v>
      </c>
      <c r="X388" s="6"/>
      <c r="Y388" s="3">
        <v>-124</v>
      </c>
      <c r="Z388" s="21">
        <f t="shared" si="263"/>
        <v>-840671.64000000013</v>
      </c>
      <c r="AA388" s="21">
        <f t="shared" si="264"/>
        <v>-3720</v>
      </c>
      <c r="AB388" s="21">
        <f t="shared" si="265"/>
        <v>-7440</v>
      </c>
      <c r="AC388" s="21">
        <f t="shared" si="266"/>
        <v>-6200</v>
      </c>
      <c r="AD388" s="21">
        <f t="shared" si="267"/>
        <v>-2281.6000000000004</v>
      </c>
      <c r="AE388" s="21">
        <f t="shared" si="268"/>
        <v>-21650.400000000001</v>
      </c>
      <c r="AF388" s="21">
        <f t="shared" si="269"/>
        <v>-87891.199999999997</v>
      </c>
      <c r="AG388" s="21">
        <f t="shared" si="270"/>
        <v>0</v>
      </c>
      <c r="AH388" s="21">
        <f t="shared" si="271"/>
        <v>-105400</v>
      </c>
      <c r="AI388" s="21">
        <f t="shared" si="272"/>
        <v>-472168.44000000006</v>
      </c>
      <c r="AJ388" s="21">
        <f t="shared" si="273"/>
        <v>-133920</v>
      </c>
      <c r="AK388" s="21">
        <f t="shared" si="274"/>
        <v>0</v>
      </c>
      <c r="AL388" s="21">
        <f t="shared" si="275"/>
        <v>0</v>
      </c>
      <c r="AM388" s="21">
        <f t="shared" si="276"/>
        <v>0</v>
      </c>
      <c r="AN388" s="21">
        <f t="shared" si="277"/>
        <v>0</v>
      </c>
      <c r="AO388" s="21">
        <f t="shared" si="278"/>
        <v>0</v>
      </c>
      <c r="AP388" s="21">
        <f t="shared" si="279"/>
        <v>0</v>
      </c>
      <c r="AQ388" s="21">
        <f t="shared" si="280"/>
        <v>0</v>
      </c>
    </row>
    <row r="389" spans="1:43" s="3" customFormat="1" x14ac:dyDescent="0.25">
      <c r="A389" s="52" t="s">
        <v>1077</v>
      </c>
      <c r="B389" t="s">
        <v>445</v>
      </c>
      <c r="C389"/>
      <c r="D389" s="24">
        <f>+PU!E6656</f>
        <v>1.32</v>
      </c>
      <c r="E389" s="19">
        <f t="shared" si="321"/>
        <v>22548.45</v>
      </c>
      <c r="F389" s="25">
        <f>+D389*PU!F6656</f>
        <v>6875.88</v>
      </c>
      <c r="G389" s="19">
        <f t="shared" si="347"/>
        <v>198</v>
      </c>
      <c r="H389" s="19">
        <f t="shared" si="347"/>
        <v>396</v>
      </c>
      <c r="I389" s="19">
        <f t="shared" si="347"/>
        <v>330</v>
      </c>
      <c r="J389" s="19">
        <f t="shared" si="347"/>
        <v>121.44000000000001</v>
      </c>
      <c r="K389" s="19">
        <f t="shared" si="347"/>
        <v>1152.3600000000001</v>
      </c>
      <c r="L389" s="19">
        <f t="shared" si="349"/>
        <v>4678.08</v>
      </c>
      <c r="O389" s="4">
        <f>+PU!G6657+PU!G6658</f>
        <v>4640.58</v>
      </c>
      <c r="P389" s="4">
        <f>+PU!G6660</f>
        <v>1650</v>
      </c>
      <c r="Q389" s="4">
        <f>+PU!G6661</f>
        <v>5447.38</v>
      </c>
      <c r="U389" s="4">
        <f>+PU!G6662</f>
        <v>1650</v>
      </c>
      <c r="W389" s="4">
        <f>+PU!G6659</f>
        <v>2284.61</v>
      </c>
      <c r="X389" s="6"/>
      <c r="Y389" s="3">
        <v>-485</v>
      </c>
      <c r="Z389" s="21">
        <f t="shared" si="263"/>
        <v>-10935998.25</v>
      </c>
      <c r="AA389" s="21">
        <f t="shared" si="264"/>
        <v>-96030</v>
      </c>
      <c r="AB389" s="21">
        <f t="shared" si="265"/>
        <v>-192060</v>
      </c>
      <c r="AC389" s="21">
        <f t="shared" si="266"/>
        <v>-160050</v>
      </c>
      <c r="AD389" s="21">
        <f t="shared" si="267"/>
        <v>-58898.400000000009</v>
      </c>
      <c r="AE389" s="21">
        <f t="shared" si="268"/>
        <v>-558894.60000000009</v>
      </c>
      <c r="AF389" s="21">
        <f t="shared" si="269"/>
        <v>-2268868.7999999998</v>
      </c>
      <c r="AG389" s="21">
        <f t="shared" si="270"/>
        <v>0</v>
      </c>
      <c r="AH389" s="21">
        <f t="shared" si="271"/>
        <v>0</v>
      </c>
      <c r="AI389" s="21">
        <f t="shared" si="272"/>
        <v>-2250681.2999999998</v>
      </c>
      <c r="AJ389" s="21">
        <f t="shared" si="273"/>
        <v>-800250</v>
      </c>
      <c r="AK389" s="21">
        <f t="shared" si="274"/>
        <v>-2641979.3000000003</v>
      </c>
      <c r="AL389" s="21">
        <f t="shared" si="275"/>
        <v>0</v>
      </c>
      <c r="AM389" s="21">
        <f t="shared" si="276"/>
        <v>0</v>
      </c>
      <c r="AN389" s="21">
        <f t="shared" si="277"/>
        <v>0</v>
      </c>
      <c r="AO389" s="21">
        <f t="shared" si="278"/>
        <v>-800250</v>
      </c>
      <c r="AP389" s="21">
        <f t="shared" si="279"/>
        <v>0</v>
      </c>
      <c r="AQ389" s="21">
        <f t="shared" si="280"/>
        <v>-1108035.8500000001</v>
      </c>
    </row>
    <row r="390" spans="1:43" s="3" customFormat="1" x14ac:dyDescent="0.25">
      <c r="A390" s="52" t="s">
        <v>1078</v>
      </c>
      <c r="B390" t="s">
        <v>399</v>
      </c>
      <c r="C390"/>
      <c r="D390" s="24">
        <f>+PU!E6679</f>
        <v>3.6</v>
      </c>
      <c r="E390" s="19">
        <f t="shared" si="321"/>
        <v>81223.16</v>
      </c>
      <c r="F390" s="25">
        <f>+D390*PU!F6679</f>
        <v>19504.8</v>
      </c>
      <c r="G390" s="19">
        <f t="shared" si="347"/>
        <v>540</v>
      </c>
      <c r="H390" s="19">
        <f t="shared" si="347"/>
        <v>1080</v>
      </c>
      <c r="I390" s="19">
        <f t="shared" si="347"/>
        <v>900</v>
      </c>
      <c r="J390" s="19">
        <f t="shared" si="347"/>
        <v>331.2</v>
      </c>
      <c r="K390" s="19">
        <f t="shared" si="347"/>
        <v>3142.8</v>
      </c>
      <c r="L390" s="19">
        <f t="shared" si="349"/>
        <v>13510.8</v>
      </c>
      <c r="O390" s="4">
        <f>+PU!G6680</f>
        <v>5558.36</v>
      </c>
      <c r="Q390" s="4">
        <f>+PU!G6682</f>
        <v>51960</v>
      </c>
      <c r="S390" s="4">
        <f>+PU!G6681</f>
        <v>4200</v>
      </c>
      <c r="X390" s="6"/>
      <c r="Y390" s="3">
        <v>26</v>
      </c>
      <c r="Z390" s="21">
        <f t="shared" si="263"/>
        <v>2111802.16</v>
      </c>
      <c r="AA390" s="21">
        <f t="shared" si="264"/>
        <v>14040</v>
      </c>
      <c r="AB390" s="21">
        <f t="shared" si="265"/>
        <v>28080</v>
      </c>
      <c r="AC390" s="21">
        <f t="shared" si="266"/>
        <v>23400</v>
      </c>
      <c r="AD390" s="21">
        <f t="shared" si="267"/>
        <v>8611.1999999999989</v>
      </c>
      <c r="AE390" s="21">
        <f t="shared" si="268"/>
        <v>81712.800000000003</v>
      </c>
      <c r="AF390" s="21">
        <f t="shared" si="269"/>
        <v>351280.8</v>
      </c>
      <c r="AG390" s="21">
        <f t="shared" si="270"/>
        <v>0</v>
      </c>
      <c r="AH390" s="21">
        <f t="shared" si="271"/>
        <v>0</v>
      </c>
      <c r="AI390" s="21">
        <f t="shared" si="272"/>
        <v>144517.35999999999</v>
      </c>
      <c r="AJ390" s="21">
        <f t="shared" si="273"/>
        <v>0</v>
      </c>
      <c r="AK390" s="21">
        <f t="shared" si="274"/>
        <v>1350960</v>
      </c>
      <c r="AL390" s="21">
        <f t="shared" si="275"/>
        <v>0</v>
      </c>
      <c r="AM390" s="21">
        <f t="shared" si="276"/>
        <v>109200</v>
      </c>
      <c r="AN390" s="21">
        <f t="shared" si="277"/>
        <v>0</v>
      </c>
      <c r="AO390" s="21">
        <f t="shared" si="278"/>
        <v>0</v>
      </c>
      <c r="AP390" s="21">
        <f t="shared" si="279"/>
        <v>0</v>
      </c>
      <c r="AQ390" s="21">
        <f t="shared" si="280"/>
        <v>0</v>
      </c>
    </row>
    <row r="391" spans="1:43" s="3" customFormat="1" x14ac:dyDescent="0.25">
      <c r="A391" s="52" t="s">
        <v>1079</v>
      </c>
      <c r="B391" t="s">
        <v>401</v>
      </c>
      <c r="C391"/>
      <c r="D391" s="24">
        <f>+PU!E6698</f>
        <v>4.4999999999999998E-2</v>
      </c>
      <c r="E391" s="19">
        <f t="shared" si="321"/>
        <v>836.62</v>
      </c>
      <c r="F391" s="25">
        <f>+D391*PU!F6698</f>
        <v>243.81</v>
      </c>
      <c r="G391" s="19">
        <f t="shared" ref="G391:K400" si="350">$D391*G$3</f>
        <v>6.75</v>
      </c>
      <c r="H391" s="19">
        <f t="shared" si="350"/>
        <v>13.5</v>
      </c>
      <c r="I391" s="19">
        <f t="shared" si="350"/>
        <v>11.25</v>
      </c>
      <c r="J391" s="19">
        <f t="shared" si="350"/>
        <v>4.1399999999999997</v>
      </c>
      <c r="K391" s="19">
        <f t="shared" si="350"/>
        <v>39.284999999999997</v>
      </c>
      <c r="L391" s="19">
        <f t="shared" si="349"/>
        <v>168.88499999999999</v>
      </c>
      <c r="O391" s="4">
        <f>+PU!G6699</f>
        <v>69.48</v>
      </c>
      <c r="Q391" s="4">
        <f>+PU!G6700</f>
        <v>504</v>
      </c>
      <c r="S391" s="4">
        <f>+PU!G6701</f>
        <v>6.7</v>
      </c>
      <c r="T391" s="4">
        <f>+PU!F6702</f>
        <v>12.63</v>
      </c>
      <c r="X391" s="6"/>
      <c r="Y391" s="3">
        <v>-20780</v>
      </c>
      <c r="Z391" s="21">
        <f t="shared" si="263"/>
        <v>-17384963.599999998</v>
      </c>
      <c r="AA391" s="21">
        <f t="shared" si="264"/>
        <v>-140265</v>
      </c>
      <c r="AB391" s="21">
        <f t="shared" si="265"/>
        <v>-280530</v>
      </c>
      <c r="AC391" s="21">
        <f t="shared" si="266"/>
        <v>-233775</v>
      </c>
      <c r="AD391" s="21">
        <f t="shared" si="267"/>
        <v>-86029.2</v>
      </c>
      <c r="AE391" s="21">
        <f t="shared" si="268"/>
        <v>-816342.29999999993</v>
      </c>
      <c r="AF391" s="21">
        <f t="shared" si="269"/>
        <v>-3509430.3</v>
      </c>
      <c r="AG391" s="21">
        <f t="shared" si="270"/>
        <v>0</v>
      </c>
      <c r="AH391" s="21">
        <f t="shared" si="271"/>
        <v>0</v>
      </c>
      <c r="AI391" s="21">
        <f t="shared" si="272"/>
        <v>-1443794.4000000001</v>
      </c>
      <c r="AJ391" s="21">
        <f t="shared" si="273"/>
        <v>0</v>
      </c>
      <c r="AK391" s="21">
        <f t="shared" si="274"/>
        <v>-10473120</v>
      </c>
      <c r="AL391" s="21">
        <f t="shared" si="275"/>
        <v>0</v>
      </c>
      <c r="AM391" s="21">
        <f t="shared" si="276"/>
        <v>-139226</v>
      </c>
      <c r="AN391" s="21">
        <f t="shared" si="277"/>
        <v>-262451.40000000002</v>
      </c>
      <c r="AO391" s="21">
        <f t="shared" si="278"/>
        <v>0</v>
      </c>
      <c r="AP391" s="21">
        <f t="shared" si="279"/>
        <v>0</v>
      </c>
      <c r="AQ391" s="21">
        <f t="shared" si="280"/>
        <v>0</v>
      </c>
    </row>
    <row r="392" spans="1:43" s="3" customFormat="1" x14ac:dyDescent="0.25">
      <c r="A392" s="52" t="s">
        <v>1080</v>
      </c>
      <c r="B392" t="s">
        <v>403</v>
      </c>
      <c r="C392"/>
      <c r="D392" s="24">
        <f>+PU!E6719</f>
        <v>2.5</v>
      </c>
      <c r="E392" s="19">
        <f t="shared" si="321"/>
        <v>21524.37</v>
      </c>
      <c r="F392" s="25">
        <f>+D392*PU!F6719</f>
        <v>13545</v>
      </c>
      <c r="G392" s="19">
        <f t="shared" si="350"/>
        <v>375</v>
      </c>
      <c r="H392" s="19">
        <f t="shared" si="350"/>
        <v>750</v>
      </c>
      <c r="I392" s="19">
        <f t="shared" si="350"/>
        <v>625</v>
      </c>
      <c r="J392" s="19">
        <f t="shared" si="350"/>
        <v>230</v>
      </c>
      <c r="K392" s="19">
        <f t="shared" si="350"/>
        <v>2182.5</v>
      </c>
      <c r="L392" s="19">
        <f t="shared" si="349"/>
        <v>9382.5</v>
      </c>
      <c r="O392" s="4">
        <f>+PU!G6720+PU!G6721</f>
        <v>7141.23</v>
      </c>
      <c r="S392" s="4">
        <f>+PU!G6722+PU!G6723+PU!G6724</f>
        <v>500</v>
      </c>
      <c r="T392" s="4">
        <f>+PU!G6725</f>
        <v>338.14</v>
      </c>
      <c r="X392" s="6"/>
      <c r="Y392" s="3">
        <v>-935</v>
      </c>
      <c r="Z392" s="21">
        <f t="shared" si="263"/>
        <v>-20125285.949999999</v>
      </c>
      <c r="AA392" s="21">
        <f t="shared" si="264"/>
        <v>-350625</v>
      </c>
      <c r="AB392" s="21">
        <f t="shared" si="265"/>
        <v>-701250</v>
      </c>
      <c r="AC392" s="21">
        <f t="shared" si="266"/>
        <v>-584375</v>
      </c>
      <c r="AD392" s="21">
        <f t="shared" si="267"/>
        <v>-215050</v>
      </c>
      <c r="AE392" s="21">
        <f t="shared" si="268"/>
        <v>-2040637.5</v>
      </c>
      <c r="AF392" s="21">
        <f t="shared" si="269"/>
        <v>-8772637.5</v>
      </c>
      <c r="AG392" s="21">
        <f t="shared" si="270"/>
        <v>0</v>
      </c>
      <c r="AH392" s="21">
        <f t="shared" si="271"/>
        <v>0</v>
      </c>
      <c r="AI392" s="21">
        <f t="shared" si="272"/>
        <v>-6677050.0499999998</v>
      </c>
      <c r="AJ392" s="21">
        <f t="shared" si="273"/>
        <v>0</v>
      </c>
      <c r="AK392" s="21">
        <f t="shared" si="274"/>
        <v>0</v>
      </c>
      <c r="AL392" s="21">
        <f t="shared" si="275"/>
        <v>0</v>
      </c>
      <c r="AM392" s="21">
        <f t="shared" si="276"/>
        <v>-467500</v>
      </c>
      <c r="AN392" s="21">
        <f t="shared" si="277"/>
        <v>-316160.89999999997</v>
      </c>
      <c r="AO392" s="21">
        <f t="shared" si="278"/>
        <v>0</v>
      </c>
      <c r="AP392" s="21">
        <f t="shared" si="279"/>
        <v>0</v>
      </c>
      <c r="AQ392" s="21">
        <f t="shared" si="280"/>
        <v>0</v>
      </c>
    </row>
    <row r="393" spans="1:43" s="3" customFormat="1" x14ac:dyDescent="0.25">
      <c r="A393" s="52" t="s">
        <v>1081</v>
      </c>
      <c r="B393" t="s">
        <v>449</v>
      </c>
      <c r="C393"/>
      <c r="D393" s="24">
        <f>+PU!E6742</f>
        <v>2.4</v>
      </c>
      <c r="E393" s="19">
        <f t="shared" si="321"/>
        <v>81479.02</v>
      </c>
      <c r="F393" s="25">
        <f>+D393*PU!F6742</f>
        <v>13003.199999999999</v>
      </c>
      <c r="G393" s="19">
        <f t="shared" si="350"/>
        <v>360</v>
      </c>
      <c r="H393" s="19">
        <f t="shared" si="350"/>
        <v>720</v>
      </c>
      <c r="I393" s="19">
        <f t="shared" si="350"/>
        <v>600</v>
      </c>
      <c r="J393" s="19">
        <f t="shared" si="350"/>
        <v>220.79999999999998</v>
      </c>
      <c r="K393" s="19">
        <f t="shared" si="350"/>
        <v>2095.1999999999998</v>
      </c>
      <c r="L393" s="19">
        <f t="shared" si="349"/>
        <v>9007.1999999999989</v>
      </c>
      <c r="O393" s="4">
        <f>+PU!G6743</f>
        <v>3705.58</v>
      </c>
      <c r="Q393" s="4">
        <f>+PU!G6746+PU!G6747</f>
        <v>61950</v>
      </c>
      <c r="S393" s="4">
        <f>+PU!G6748</f>
        <v>359.8</v>
      </c>
      <c r="U393" s="4">
        <f>+PU!G6749</f>
        <v>1900</v>
      </c>
      <c r="W393" s="4">
        <f>+PU!G6745+1</f>
        <v>560.44000000000005</v>
      </c>
      <c r="X393" s="6"/>
      <c r="Y393" s="3">
        <v>-198</v>
      </c>
      <c r="Z393" s="21">
        <f t="shared" si="263"/>
        <v>-16132845.959999999</v>
      </c>
      <c r="AA393" s="21">
        <f t="shared" si="264"/>
        <v>-71280</v>
      </c>
      <c r="AB393" s="21">
        <f t="shared" si="265"/>
        <v>-142560</v>
      </c>
      <c r="AC393" s="21">
        <f t="shared" si="266"/>
        <v>-118800</v>
      </c>
      <c r="AD393" s="21">
        <f t="shared" si="267"/>
        <v>-43718.399999999994</v>
      </c>
      <c r="AE393" s="21">
        <f t="shared" si="268"/>
        <v>-414849.6</v>
      </c>
      <c r="AF393" s="21">
        <f t="shared" si="269"/>
        <v>-1783425.5999999999</v>
      </c>
      <c r="AG393" s="21">
        <f t="shared" si="270"/>
        <v>0</v>
      </c>
      <c r="AH393" s="21">
        <f t="shared" si="271"/>
        <v>0</v>
      </c>
      <c r="AI393" s="21">
        <f t="shared" si="272"/>
        <v>-733704.84</v>
      </c>
      <c r="AJ393" s="21">
        <f t="shared" si="273"/>
        <v>0</v>
      </c>
      <c r="AK393" s="21">
        <f t="shared" si="274"/>
        <v>-12266100</v>
      </c>
      <c r="AL393" s="21">
        <f t="shared" si="275"/>
        <v>0</v>
      </c>
      <c r="AM393" s="21">
        <f t="shared" si="276"/>
        <v>-71240.400000000009</v>
      </c>
      <c r="AN393" s="21">
        <f t="shared" si="277"/>
        <v>0</v>
      </c>
      <c r="AO393" s="21">
        <f t="shared" si="278"/>
        <v>-376200</v>
      </c>
      <c r="AP393" s="21">
        <f t="shared" si="279"/>
        <v>0</v>
      </c>
      <c r="AQ393" s="21">
        <f t="shared" si="280"/>
        <v>-110967.12000000001</v>
      </c>
    </row>
    <row r="394" spans="1:43" s="3" customFormat="1" x14ac:dyDescent="0.25">
      <c r="A394" s="52" t="s">
        <v>1082</v>
      </c>
      <c r="B394" t="s">
        <v>1083</v>
      </c>
      <c r="C394"/>
      <c r="D394" s="24">
        <v>0</v>
      </c>
      <c r="E394" s="19">
        <f t="shared" si="321"/>
        <v>115000</v>
      </c>
      <c r="F394" s="25">
        <v>0</v>
      </c>
      <c r="G394" s="19">
        <f t="shared" si="350"/>
        <v>0</v>
      </c>
      <c r="H394" s="19">
        <f t="shared" si="350"/>
        <v>0</v>
      </c>
      <c r="I394" s="19">
        <f t="shared" si="350"/>
        <v>0</v>
      </c>
      <c r="J394" s="19">
        <f t="shared" si="350"/>
        <v>0</v>
      </c>
      <c r="K394" s="19">
        <f t="shared" si="350"/>
        <v>0</v>
      </c>
      <c r="L394" s="19">
        <f t="shared" si="349"/>
        <v>0</v>
      </c>
      <c r="V394" s="4">
        <f>+PU!G6763</f>
        <v>115000</v>
      </c>
      <c r="X394" s="6"/>
      <c r="Z394" s="21">
        <f t="shared" si="263"/>
        <v>0</v>
      </c>
      <c r="AA394" s="21">
        <f>+$Y394*G394</f>
        <v>0</v>
      </c>
      <c r="AB394" s="21">
        <f t="shared" si="265"/>
        <v>0</v>
      </c>
      <c r="AC394" s="21">
        <f t="shared" si="266"/>
        <v>0</v>
      </c>
      <c r="AD394" s="21">
        <f t="shared" si="267"/>
        <v>0</v>
      </c>
      <c r="AE394" s="21">
        <f t="shared" si="268"/>
        <v>0</v>
      </c>
      <c r="AF394" s="21">
        <f t="shared" si="269"/>
        <v>0</v>
      </c>
      <c r="AG394" s="21">
        <f t="shared" si="270"/>
        <v>0</v>
      </c>
      <c r="AH394" s="21">
        <f t="shared" si="271"/>
        <v>0</v>
      </c>
      <c r="AI394" s="21">
        <f t="shared" si="272"/>
        <v>0</v>
      </c>
      <c r="AJ394" s="21">
        <f t="shared" si="273"/>
        <v>0</v>
      </c>
      <c r="AK394" s="21">
        <f t="shared" si="274"/>
        <v>0</v>
      </c>
      <c r="AL394" s="21">
        <f t="shared" si="275"/>
        <v>0</v>
      </c>
      <c r="AM394" s="21">
        <f t="shared" si="276"/>
        <v>0</v>
      </c>
      <c r="AN394" s="21">
        <f t="shared" si="277"/>
        <v>0</v>
      </c>
      <c r="AO394" s="21">
        <f t="shared" si="278"/>
        <v>0</v>
      </c>
      <c r="AP394" s="21">
        <f t="shared" si="279"/>
        <v>0</v>
      </c>
      <c r="AQ394" s="21">
        <f t="shared" si="280"/>
        <v>0</v>
      </c>
    </row>
    <row r="395" spans="1:43" s="3" customFormat="1" x14ac:dyDescent="0.25">
      <c r="A395" s="52" t="s">
        <v>1086</v>
      </c>
      <c r="B395" t="s">
        <v>1087</v>
      </c>
      <c r="C395"/>
      <c r="D395" s="24">
        <v>0</v>
      </c>
      <c r="E395" s="19">
        <f t="shared" si="321"/>
        <v>115000</v>
      </c>
      <c r="F395" s="25">
        <v>0</v>
      </c>
      <c r="G395" s="19">
        <f t="shared" si="350"/>
        <v>0</v>
      </c>
      <c r="H395" s="19">
        <f t="shared" si="350"/>
        <v>0</v>
      </c>
      <c r="I395" s="19">
        <f t="shared" si="350"/>
        <v>0</v>
      </c>
      <c r="J395" s="19">
        <f t="shared" si="350"/>
        <v>0</v>
      </c>
      <c r="K395" s="19">
        <f t="shared" si="350"/>
        <v>0</v>
      </c>
      <c r="L395" s="19">
        <f t="shared" si="349"/>
        <v>0</v>
      </c>
      <c r="V395" s="4">
        <f>+PU!G6775</f>
        <v>115000</v>
      </c>
      <c r="X395" s="6"/>
      <c r="Y395" s="3">
        <v>1509</v>
      </c>
      <c r="Z395" s="21">
        <f t="shared" si="263"/>
        <v>173535000</v>
      </c>
      <c r="AA395" s="21">
        <f t="shared" si="264"/>
        <v>0</v>
      </c>
      <c r="AB395" s="21">
        <f t="shared" si="265"/>
        <v>0</v>
      </c>
      <c r="AC395" s="21">
        <f t="shared" si="266"/>
        <v>0</v>
      </c>
      <c r="AD395" s="21">
        <f t="shared" si="267"/>
        <v>0</v>
      </c>
      <c r="AE395" s="21">
        <f t="shared" si="268"/>
        <v>0</v>
      </c>
      <c r="AF395" s="21">
        <f t="shared" si="269"/>
        <v>0</v>
      </c>
      <c r="AG395" s="21">
        <f t="shared" si="270"/>
        <v>0</v>
      </c>
      <c r="AH395" s="21">
        <f t="shared" si="271"/>
        <v>0</v>
      </c>
      <c r="AI395" s="21">
        <f t="shared" si="272"/>
        <v>0</v>
      </c>
      <c r="AJ395" s="21">
        <f t="shared" si="273"/>
        <v>0</v>
      </c>
      <c r="AK395" s="21">
        <f t="shared" si="274"/>
        <v>0</v>
      </c>
      <c r="AL395" s="21">
        <f t="shared" si="275"/>
        <v>0</v>
      </c>
      <c r="AM395" s="21">
        <f t="shared" si="276"/>
        <v>0</v>
      </c>
      <c r="AN395" s="21">
        <f t="shared" si="277"/>
        <v>0</v>
      </c>
      <c r="AO395" s="21">
        <f t="shared" si="278"/>
        <v>0</v>
      </c>
      <c r="AP395" s="21">
        <f t="shared" si="279"/>
        <v>173535000</v>
      </c>
      <c r="AQ395" s="21">
        <f t="shared" si="280"/>
        <v>0</v>
      </c>
    </row>
    <row r="396" spans="1:43" s="3" customFormat="1" x14ac:dyDescent="0.25">
      <c r="A396" s="52" t="s">
        <v>1088</v>
      </c>
      <c r="B396" t="s">
        <v>1089</v>
      </c>
      <c r="C396"/>
      <c r="D396" s="24">
        <v>0</v>
      </c>
      <c r="E396" s="19">
        <f t="shared" si="321"/>
        <v>115000</v>
      </c>
      <c r="F396" s="25">
        <v>0</v>
      </c>
      <c r="G396" s="19">
        <f t="shared" si="350"/>
        <v>0</v>
      </c>
      <c r="H396" s="19">
        <f t="shared" si="350"/>
        <v>0</v>
      </c>
      <c r="I396" s="19">
        <f t="shared" si="350"/>
        <v>0</v>
      </c>
      <c r="J396" s="19">
        <f t="shared" si="350"/>
        <v>0</v>
      </c>
      <c r="K396" s="19">
        <f t="shared" si="350"/>
        <v>0</v>
      </c>
      <c r="L396" s="19">
        <f t="shared" si="349"/>
        <v>0</v>
      </c>
      <c r="V396" s="4">
        <f>+PU!G6787</f>
        <v>115000</v>
      </c>
      <c r="X396" s="6"/>
      <c r="Z396" s="21">
        <f t="shared" si="263"/>
        <v>0</v>
      </c>
      <c r="AA396" s="21">
        <f t="shared" si="264"/>
        <v>0</v>
      </c>
      <c r="AB396" s="21">
        <f t="shared" si="265"/>
        <v>0</v>
      </c>
      <c r="AC396" s="21">
        <f t="shared" si="266"/>
        <v>0</v>
      </c>
      <c r="AD396" s="21">
        <f t="shared" si="267"/>
        <v>0</v>
      </c>
      <c r="AE396" s="21">
        <f t="shared" si="268"/>
        <v>0</v>
      </c>
      <c r="AF396" s="21">
        <f t="shared" si="269"/>
        <v>0</v>
      </c>
      <c r="AG396" s="21">
        <f t="shared" si="270"/>
        <v>0</v>
      </c>
      <c r="AH396" s="21">
        <f t="shared" si="271"/>
        <v>0</v>
      </c>
      <c r="AI396" s="21">
        <f t="shared" si="272"/>
        <v>0</v>
      </c>
      <c r="AJ396" s="21">
        <f t="shared" si="273"/>
        <v>0</v>
      </c>
      <c r="AK396" s="21">
        <f t="shared" si="274"/>
        <v>0</v>
      </c>
      <c r="AL396" s="21">
        <f t="shared" si="275"/>
        <v>0</v>
      </c>
      <c r="AM396" s="21">
        <f t="shared" si="276"/>
        <v>0</v>
      </c>
      <c r="AN396" s="21">
        <f t="shared" si="277"/>
        <v>0</v>
      </c>
      <c r="AO396" s="21">
        <f t="shared" si="278"/>
        <v>0</v>
      </c>
      <c r="AP396" s="21">
        <f t="shared" si="279"/>
        <v>0</v>
      </c>
      <c r="AQ396" s="21">
        <f t="shared" si="280"/>
        <v>0</v>
      </c>
    </row>
    <row r="397" spans="1:43" s="3" customFormat="1" x14ac:dyDescent="0.25">
      <c r="A397" s="52" t="s">
        <v>1090</v>
      </c>
      <c r="B397" t="s">
        <v>1091</v>
      </c>
      <c r="C397"/>
      <c r="D397" s="24">
        <v>0</v>
      </c>
      <c r="E397" s="19">
        <f t="shared" si="321"/>
        <v>115000</v>
      </c>
      <c r="F397" s="25">
        <v>0</v>
      </c>
      <c r="G397" s="19">
        <f t="shared" si="350"/>
        <v>0</v>
      </c>
      <c r="H397" s="19">
        <f t="shared" si="350"/>
        <v>0</v>
      </c>
      <c r="I397" s="19">
        <f t="shared" si="350"/>
        <v>0</v>
      </c>
      <c r="J397" s="19">
        <f t="shared" si="350"/>
        <v>0</v>
      </c>
      <c r="K397" s="19">
        <f t="shared" si="350"/>
        <v>0</v>
      </c>
      <c r="L397" s="19">
        <f t="shared" si="349"/>
        <v>0</v>
      </c>
      <c r="V397" s="4">
        <f>+PU!G6799</f>
        <v>115000</v>
      </c>
      <c r="X397" s="6"/>
      <c r="Z397" s="21">
        <f t="shared" si="263"/>
        <v>0</v>
      </c>
      <c r="AA397" s="21">
        <f t="shared" si="264"/>
        <v>0</v>
      </c>
      <c r="AB397" s="21">
        <f t="shared" si="265"/>
        <v>0</v>
      </c>
      <c r="AC397" s="21">
        <f t="shared" si="266"/>
        <v>0</v>
      </c>
      <c r="AD397" s="21">
        <f t="shared" si="267"/>
        <v>0</v>
      </c>
      <c r="AE397" s="21">
        <f t="shared" si="268"/>
        <v>0</v>
      </c>
      <c r="AF397" s="21">
        <f t="shared" si="269"/>
        <v>0</v>
      </c>
      <c r="AG397" s="21">
        <f t="shared" si="270"/>
        <v>0</v>
      </c>
      <c r="AH397" s="21">
        <f t="shared" si="271"/>
        <v>0</v>
      </c>
      <c r="AI397" s="21">
        <f t="shared" si="272"/>
        <v>0</v>
      </c>
      <c r="AJ397" s="21">
        <f t="shared" si="273"/>
        <v>0</v>
      </c>
      <c r="AK397" s="21">
        <f t="shared" si="274"/>
        <v>0</v>
      </c>
      <c r="AL397" s="21">
        <f t="shared" si="275"/>
        <v>0</v>
      </c>
      <c r="AM397" s="21">
        <f t="shared" si="276"/>
        <v>0</v>
      </c>
      <c r="AN397" s="21">
        <f t="shared" si="277"/>
        <v>0</v>
      </c>
      <c r="AO397" s="21">
        <f t="shared" si="278"/>
        <v>0</v>
      </c>
      <c r="AP397" s="21">
        <f t="shared" si="279"/>
        <v>0</v>
      </c>
      <c r="AQ397" s="21">
        <f t="shared" si="280"/>
        <v>0</v>
      </c>
    </row>
    <row r="398" spans="1:43" s="3" customFormat="1" x14ac:dyDescent="0.25">
      <c r="A398" s="52" t="s">
        <v>1092</v>
      </c>
      <c r="B398" t="s">
        <v>1093</v>
      </c>
      <c r="C398"/>
      <c r="D398" s="24">
        <v>0</v>
      </c>
      <c r="E398" s="19">
        <f t="shared" si="321"/>
        <v>115000</v>
      </c>
      <c r="F398" s="25">
        <v>0</v>
      </c>
      <c r="G398" s="19">
        <f t="shared" si="350"/>
        <v>0</v>
      </c>
      <c r="H398" s="19">
        <f t="shared" si="350"/>
        <v>0</v>
      </c>
      <c r="I398" s="19">
        <f t="shared" si="350"/>
        <v>0</v>
      </c>
      <c r="J398" s="19">
        <f t="shared" si="350"/>
        <v>0</v>
      </c>
      <c r="K398" s="19">
        <f t="shared" si="350"/>
        <v>0</v>
      </c>
      <c r="L398" s="19">
        <f t="shared" si="349"/>
        <v>0</v>
      </c>
      <c r="V398" s="4">
        <f>+PU!G6811</f>
        <v>115000</v>
      </c>
      <c r="X398" s="6"/>
      <c r="Z398" s="21">
        <f t="shared" si="263"/>
        <v>0</v>
      </c>
      <c r="AA398" s="21">
        <f t="shared" si="264"/>
        <v>0</v>
      </c>
      <c r="AB398" s="21">
        <f t="shared" si="265"/>
        <v>0</v>
      </c>
      <c r="AC398" s="21">
        <f t="shared" si="266"/>
        <v>0</v>
      </c>
      <c r="AD398" s="21">
        <f t="shared" si="267"/>
        <v>0</v>
      </c>
      <c r="AE398" s="21">
        <f t="shared" si="268"/>
        <v>0</v>
      </c>
      <c r="AF398" s="21">
        <f t="shared" si="269"/>
        <v>0</v>
      </c>
      <c r="AG398" s="21">
        <f t="shared" si="270"/>
        <v>0</v>
      </c>
      <c r="AH398" s="21">
        <f t="shared" si="271"/>
        <v>0</v>
      </c>
      <c r="AI398" s="21">
        <f t="shared" si="272"/>
        <v>0</v>
      </c>
      <c r="AJ398" s="21">
        <f t="shared" si="273"/>
        <v>0</v>
      </c>
      <c r="AK398" s="21">
        <f t="shared" si="274"/>
        <v>0</v>
      </c>
      <c r="AL398" s="21">
        <f t="shared" si="275"/>
        <v>0</v>
      </c>
      <c r="AM398" s="21">
        <f t="shared" si="276"/>
        <v>0</v>
      </c>
      <c r="AN398" s="21">
        <f t="shared" si="277"/>
        <v>0</v>
      </c>
      <c r="AO398" s="21">
        <f t="shared" si="278"/>
        <v>0</v>
      </c>
      <c r="AP398" s="21">
        <f t="shared" si="279"/>
        <v>0</v>
      </c>
      <c r="AQ398" s="21">
        <f t="shared" si="280"/>
        <v>0</v>
      </c>
    </row>
    <row r="399" spans="1:43" s="3" customFormat="1" x14ac:dyDescent="0.25">
      <c r="A399" s="52" t="s">
        <v>1094</v>
      </c>
      <c r="B399" t="s">
        <v>1095</v>
      </c>
      <c r="C399"/>
      <c r="D399" s="24">
        <f>+PU!E6825</f>
        <v>1.44</v>
      </c>
      <c r="E399" s="19">
        <f t="shared" si="321"/>
        <v>20387.75</v>
      </c>
      <c r="F399" s="25">
        <f>+D399*PU!F6825</f>
        <v>7500.96</v>
      </c>
      <c r="G399" s="19">
        <f t="shared" si="350"/>
        <v>216</v>
      </c>
      <c r="H399" s="19">
        <f t="shared" si="350"/>
        <v>432</v>
      </c>
      <c r="I399" s="19">
        <f t="shared" si="350"/>
        <v>360</v>
      </c>
      <c r="J399" s="19">
        <f t="shared" si="350"/>
        <v>132.47999999999999</v>
      </c>
      <c r="K399" s="19">
        <f t="shared" si="350"/>
        <v>1257.1199999999999</v>
      </c>
      <c r="L399" s="19">
        <f t="shared" si="349"/>
        <v>5103.3600000000006</v>
      </c>
      <c r="O399" s="4">
        <f>+PU!G6826+PU!G6827</f>
        <v>1634.1999999999998</v>
      </c>
      <c r="P399" s="4">
        <f>+PU!G6829</f>
        <v>2160</v>
      </c>
      <c r="Q399" s="4">
        <f>+PU!G6830</f>
        <v>5942.59</v>
      </c>
      <c r="U399" s="4">
        <f>+PU!G6831</f>
        <v>1800</v>
      </c>
      <c r="W399" s="4">
        <f>+PU!G6828</f>
        <v>1350</v>
      </c>
      <c r="X399" s="6"/>
      <c r="Y399" s="3">
        <v>-36</v>
      </c>
      <c r="Z399" s="21">
        <f t="shared" ref="Z399:Z445" si="351">SUM(AA399:AQ399)</f>
        <v>-733959</v>
      </c>
      <c r="AA399" s="21">
        <f t="shared" ref="AA399:AA445" si="352">+$Y399*G399</f>
        <v>-7776</v>
      </c>
      <c r="AB399" s="21">
        <f t="shared" ref="AB399:AB445" si="353">+$Y399*H399</f>
        <v>-15552</v>
      </c>
      <c r="AC399" s="21">
        <f t="shared" ref="AC399:AC445" si="354">+$Y399*I399</f>
        <v>-12960</v>
      </c>
      <c r="AD399" s="21">
        <f t="shared" ref="AD399:AD445" si="355">+$Y399*J399</f>
        <v>-4769.28</v>
      </c>
      <c r="AE399" s="21">
        <f t="shared" ref="AE399:AE445" si="356">+$Y399*K399</f>
        <v>-45256.319999999992</v>
      </c>
      <c r="AF399" s="21">
        <f t="shared" ref="AF399:AF445" si="357">+$Y399*L399</f>
        <v>-183720.96000000002</v>
      </c>
      <c r="AG399" s="21">
        <f t="shared" ref="AG399:AG445" si="358">+$Y399*M399</f>
        <v>0</v>
      </c>
      <c r="AH399" s="21">
        <f t="shared" ref="AH399:AH445" si="359">+$Y399*N399</f>
        <v>0</v>
      </c>
      <c r="AI399" s="21">
        <f t="shared" ref="AI399:AI445" si="360">+$Y399*O399</f>
        <v>-58831.199999999997</v>
      </c>
      <c r="AJ399" s="21">
        <f t="shared" ref="AJ399:AJ445" si="361">+$Y399*P399</f>
        <v>-77760</v>
      </c>
      <c r="AK399" s="21">
        <f t="shared" ref="AK399:AK445" si="362">+$Y399*Q399</f>
        <v>-213933.24</v>
      </c>
      <c r="AL399" s="21">
        <f t="shared" ref="AL399:AL445" si="363">+$Y399*R399</f>
        <v>0</v>
      </c>
      <c r="AM399" s="21">
        <f t="shared" ref="AM399:AM445" si="364">+$Y399*S399</f>
        <v>0</v>
      </c>
      <c r="AN399" s="21">
        <f t="shared" ref="AN399:AN445" si="365">+$Y399*T399</f>
        <v>0</v>
      </c>
      <c r="AO399" s="21">
        <f t="shared" ref="AO399:AO445" si="366">+$Y399*U399</f>
        <v>-64800</v>
      </c>
      <c r="AP399" s="21">
        <f t="shared" ref="AP399:AP445" si="367">+$Y399*V399</f>
        <v>0</v>
      </c>
      <c r="AQ399" s="21">
        <f t="shared" ref="AQ399:AQ445" si="368">+$Y399*W399</f>
        <v>-48600</v>
      </c>
    </row>
    <row r="400" spans="1:43" s="3" customFormat="1" x14ac:dyDescent="0.25">
      <c r="A400" s="33" t="s">
        <v>1096</v>
      </c>
      <c r="B400" t="s">
        <v>1097</v>
      </c>
      <c r="C400"/>
      <c r="D400" s="24">
        <f>+'PU con cambio '!N650</f>
        <v>0.48</v>
      </c>
      <c r="E400" s="19">
        <f t="shared" si="321"/>
        <v>29432.885200000001</v>
      </c>
      <c r="F400" s="25">
        <f>+D400*'PU con cambio '!O650</f>
        <v>2600.64</v>
      </c>
      <c r="G400" s="19">
        <f t="shared" si="350"/>
        <v>72</v>
      </c>
      <c r="H400" s="19">
        <f t="shared" si="350"/>
        <v>144</v>
      </c>
      <c r="I400" s="19">
        <f t="shared" si="350"/>
        <v>120</v>
      </c>
      <c r="J400" s="19">
        <f t="shared" si="350"/>
        <v>44.16</v>
      </c>
      <c r="K400" s="19">
        <f t="shared" si="350"/>
        <v>419.03999999999996</v>
      </c>
      <c r="L400" s="19">
        <f t="shared" si="349"/>
        <v>1801.44</v>
      </c>
      <c r="O400" s="4">
        <f>+'PU con cambio '!P651+'PU con cambio '!P654+'PU con cambio '!P652</f>
        <v>954.11519999999996</v>
      </c>
      <c r="Q400" s="4">
        <f>+'PU con cambio '!P653</f>
        <v>16159.5</v>
      </c>
      <c r="R400" s="4">
        <f>+'PU con cambio '!P657+'PU con cambio '!P658</f>
        <v>9212.7000000000007</v>
      </c>
      <c r="S400" s="4">
        <f>+'PU con cambio '!P655</f>
        <v>125.93</v>
      </c>
      <c r="U400" s="4">
        <f>+'PU con cambio '!P656</f>
        <v>380</v>
      </c>
      <c r="X400" s="6"/>
      <c r="Y400" s="3">
        <v>678.35521000000006</v>
      </c>
      <c r="Z400" s="60">
        <f t="shared" si="351"/>
        <v>19965951.020751894</v>
      </c>
      <c r="AA400" s="21">
        <f t="shared" si="352"/>
        <v>48841.575120000001</v>
      </c>
      <c r="AB400" s="21">
        <f t="shared" si="353"/>
        <v>97683.150240000003</v>
      </c>
      <c r="AC400" s="21">
        <f t="shared" si="354"/>
        <v>81402.625200000009</v>
      </c>
      <c r="AD400" s="21">
        <f t="shared" si="355"/>
        <v>29956.166073600001</v>
      </c>
      <c r="AE400" s="21">
        <f t="shared" si="356"/>
        <v>284257.9671984</v>
      </c>
      <c r="AF400" s="21">
        <f t="shared" si="357"/>
        <v>1222016.2095024001</v>
      </c>
      <c r="AG400" s="21">
        <f t="shared" si="358"/>
        <v>0</v>
      </c>
      <c r="AH400" s="21">
        <f t="shared" si="359"/>
        <v>0</v>
      </c>
      <c r="AI400" s="21">
        <f t="shared" si="360"/>
        <v>647229.01686019206</v>
      </c>
      <c r="AJ400" s="21">
        <f t="shared" si="361"/>
        <v>0</v>
      </c>
      <c r="AK400" s="21">
        <f t="shared" si="362"/>
        <v>10961881.015995001</v>
      </c>
      <c r="AL400" s="21">
        <f t="shared" si="363"/>
        <v>6249483.0431670006</v>
      </c>
      <c r="AM400" s="21">
        <f t="shared" si="364"/>
        <v>85425.271595300015</v>
      </c>
      <c r="AN400" s="21">
        <f t="shared" si="365"/>
        <v>0</v>
      </c>
      <c r="AO400" s="21">
        <f t="shared" si="366"/>
        <v>257774.97980000003</v>
      </c>
      <c r="AP400" s="21">
        <f t="shared" si="367"/>
        <v>0</v>
      </c>
      <c r="AQ400" s="21">
        <f t="shared" si="368"/>
        <v>0</v>
      </c>
    </row>
    <row r="401" spans="1:43" s="3" customFormat="1" x14ac:dyDescent="0.25">
      <c r="A401" s="52" t="s">
        <v>1098</v>
      </c>
      <c r="B401" t="s">
        <v>1099</v>
      </c>
      <c r="C401"/>
      <c r="D401" s="24">
        <f>+PU!E6870</f>
        <v>0.5</v>
      </c>
      <c r="E401" s="19">
        <f t="shared" si="321"/>
        <v>6657.49</v>
      </c>
      <c r="F401" s="25">
        <f>+D401*PU!F6870</f>
        <v>2709</v>
      </c>
      <c r="G401" s="19">
        <f t="shared" ref="G401:K410" si="369">$D401*G$3</f>
        <v>75</v>
      </c>
      <c r="H401" s="19">
        <f t="shared" si="369"/>
        <v>150</v>
      </c>
      <c r="I401" s="19">
        <f t="shared" si="369"/>
        <v>125</v>
      </c>
      <c r="J401" s="19">
        <f t="shared" si="369"/>
        <v>46</v>
      </c>
      <c r="K401" s="19">
        <f t="shared" si="369"/>
        <v>436.5</v>
      </c>
      <c r="L401" s="19">
        <f t="shared" si="349"/>
        <v>1876.5</v>
      </c>
      <c r="O401" s="4">
        <f>+PU!G6871</f>
        <v>772</v>
      </c>
      <c r="R401" s="4">
        <f>+PU!G6872</f>
        <v>2990</v>
      </c>
      <c r="S401" s="4">
        <f>+PU!G6873</f>
        <v>64</v>
      </c>
      <c r="T401" s="4">
        <f>+PU!F6874</f>
        <v>122.49</v>
      </c>
      <c r="X401" s="6"/>
      <c r="Y401" s="3">
        <v>-500</v>
      </c>
      <c r="Z401" s="21">
        <f t="shared" si="351"/>
        <v>-3328745</v>
      </c>
      <c r="AA401" s="21">
        <f t="shared" si="352"/>
        <v>-37500</v>
      </c>
      <c r="AB401" s="21">
        <f t="shared" si="353"/>
        <v>-75000</v>
      </c>
      <c r="AC401" s="21">
        <f t="shared" si="354"/>
        <v>-62500</v>
      </c>
      <c r="AD401" s="21">
        <f t="shared" si="355"/>
        <v>-23000</v>
      </c>
      <c r="AE401" s="21">
        <f t="shared" si="356"/>
        <v>-218250</v>
      </c>
      <c r="AF401" s="21">
        <f t="shared" si="357"/>
        <v>-938250</v>
      </c>
      <c r="AG401" s="21">
        <f t="shared" si="358"/>
        <v>0</v>
      </c>
      <c r="AH401" s="21">
        <f t="shared" si="359"/>
        <v>0</v>
      </c>
      <c r="AI401" s="21">
        <f t="shared" si="360"/>
        <v>-386000</v>
      </c>
      <c r="AJ401" s="21">
        <f t="shared" si="361"/>
        <v>0</v>
      </c>
      <c r="AK401" s="21">
        <f t="shared" si="362"/>
        <v>0</v>
      </c>
      <c r="AL401" s="21">
        <f t="shared" si="363"/>
        <v>-1495000</v>
      </c>
      <c r="AM401" s="21">
        <f t="shared" si="364"/>
        <v>-32000</v>
      </c>
      <c r="AN401" s="21">
        <f t="shared" si="365"/>
        <v>-61245</v>
      </c>
      <c r="AO401" s="21">
        <f t="shared" si="366"/>
        <v>0</v>
      </c>
      <c r="AP401" s="21">
        <f t="shared" si="367"/>
        <v>0</v>
      </c>
      <c r="AQ401" s="21">
        <f t="shared" si="368"/>
        <v>0</v>
      </c>
    </row>
    <row r="402" spans="1:43" s="3" customFormat="1" x14ac:dyDescent="0.25">
      <c r="A402" s="52" t="s">
        <v>1100</v>
      </c>
      <c r="B402" t="s">
        <v>1101</v>
      </c>
      <c r="C402"/>
      <c r="D402" s="24">
        <f>+PU!E6891</f>
        <v>1</v>
      </c>
      <c r="E402" s="19">
        <f t="shared" si="321"/>
        <v>7696.99</v>
      </c>
      <c r="F402" s="25">
        <f>+D402*PU!F6891</f>
        <v>5418</v>
      </c>
      <c r="G402" s="19">
        <f t="shared" si="369"/>
        <v>150</v>
      </c>
      <c r="H402" s="19">
        <f t="shared" si="369"/>
        <v>300</v>
      </c>
      <c r="I402" s="19">
        <f t="shared" si="369"/>
        <v>250</v>
      </c>
      <c r="J402" s="19">
        <f t="shared" si="369"/>
        <v>92</v>
      </c>
      <c r="K402" s="19">
        <f t="shared" si="369"/>
        <v>873</v>
      </c>
      <c r="L402" s="19">
        <f t="shared" si="349"/>
        <v>3753</v>
      </c>
      <c r="O402" s="4">
        <f>+PU!G6892</f>
        <v>1543.99</v>
      </c>
      <c r="S402" s="4">
        <f>+PU!G6894</f>
        <v>475</v>
      </c>
      <c r="W402" s="4">
        <f>+PU!G6893</f>
        <v>260</v>
      </c>
      <c r="X402" s="6"/>
      <c r="Y402" s="3">
        <v>50</v>
      </c>
      <c r="Z402" s="21">
        <f t="shared" si="351"/>
        <v>384849.5</v>
      </c>
      <c r="AA402" s="21">
        <f t="shared" si="352"/>
        <v>7500</v>
      </c>
      <c r="AB402" s="21">
        <f t="shared" si="353"/>
        <v>15000</v>
      </c>
      <c r="AC402" s="21">
        <f t="shared" si="354"/>
        <v>12500</v>
      </c>
      <c r="AD402" s="21">
        <f t="shared" si="355"/>
        <v>4600</v>
      </c>
      <c r="AE402" s="21">
        <f t="shared" si="356"/>
        <v>43650</v>
      </c>
      <c r="AF402" s="21">
        <f t="shared" si="357"/>
        <v>187650</v>
      </c>
      <c r="AG402" s="21">
        <f t="shared" si="358"/>
        <v>0</v>
      </c>
      <c r="AH402" s="21">
        <f t="shared" si="359"/>
        <v>0</v>
      </c>
      <c r="AI402" s="21">
        <f t="shared" si="360"/>
        <v>77199.5</v>
      </c>
      <c r="AJ402" s="21">
        <f t="shared" si="361"/>
        <v>0</v>
      </c>
      <c r="AK402" s="21">
        <f t="shared" si="362"/>
        <v>0</v>
      </c>
      <c r="AL402" s="21">
        <f t="shared" si="363"/>
        <v>0</v>
      </c>
      <c r="AM402" s="21">
        <f t="shared" si="364"/>
        <v>23750</v>
      </c>
      <c r="AN402" s="21">
        <f t="shared" si="365"/>
        <v>0</v>
      </c>
      <c r="AO402" s="21">
        <f t="shared" si="366"/>
        <v>0</v>
      </c>
      <c r="AP402" s="21">
        <f t="shared" si="367"/>
        <v>0</v>
      </c>
      <c r="AQ402" s="21">
        <f t="shared" si="368"/>
        <v>13000</v>
      </c>
    </row>
    <row r="403" spans="1:43" s="3" customFormat="1" x14ac:dyDescent="0.25">
      <c r="A403" s="52" t="s">
        <v>1102</v>
      </c>
      <c r="B403" t="s">
        <v>1103</v>
      </c>
      <c r="C403"/>
      <c r="D403" s="24">
        <f>+PU!E6910</f>
        <v>0.8</v>
      </c>
      <c r="E403" s="19">
        <f t="shared" si="321"/>
        <v>9569.59</v>
      </c>
      <c r="F403" s="25">
        <f>+D403*PU!F6910</f>
        <v>4334.4000000000005</v>
      </c>
      <c r="G403" s="19">
        <f t="shared" si="369"/>
        <v>120</v>
      </c>
      <c r="H403" s="19">
        <f t="shared" si="369"/>
        <v>240</v>
      </c>
      <c r="I403" s="19">
        <f t="shared" si="369"/>
        <v>200</v>
      </c>
      <c r="J403" s="19">
        <f t="shared" si="369"/>
        <v>73.600000000000009</v>
      </c>
      <c r="K403" s="19">
        <f t="shared" si="369"/>
        <v>698.40000000000009</v>
      </c>
      <c r="L403" s="19">
        <f t="shared" si="349"/>
        <v>3002.4000000000005</v>
      </c>
      <c r="O403" s="4">
        <f>+PU!G6911</f>
        <v>1235.19</v>
      </c>
      <c r="S403" s="4">
        <f>+PU!G6912+PU!G6914</f>
        <v>3793.5</v>
      </c>
      <c r="W403" s="4">
        <f>+PU!G6913</f>
        <v>206.5</v>
      </c>
      <c r="X403" s="6"/>
      <c r="Y403" s="3">
        <v>50</v>
      </c>
      <c r="Z403" s="21">
        <f t="shared" si="351"/>
        <v>478479.5</v>
      </c>
      <c r="AA403" s="21">
        <f t="shared" si="352"/>
        <v>6000</v>
      </c>
      <c r="AB403" s="21">
        <f t="shared" si="353"/>
        <v>12000</v>
      </c>
      <c r="AC403" s="21">
        <f t="shared" si="354"/>
        <v>10000</v>
      </c>
      <c r="AD403" s="21">
        <f t="shared" si="355"/>
        <v>3680.0000000000005</v>
      </c>
      <c r="AE403" s="21">
        <f t="shared" si="356"/>
        <v>34920.000000000007</v>
      </c>
      <c r="AF403" s="21">
        <f t="shared" si="357"/>
        <v>150120.00000000003</v>
      </c>
      <c r="AG403" s="21">
        <f t="shared" si="358"/>
        <v>0</v>
      </c>
      <c r="AH403" s="21">
        <f t="shared" si="359"/>
        <v>0</v>
      </c>
      <c r="AI403" s="21">
        <f t="shared" si="360"/>
        <v>61759.5</v>
      </c>
      <c r="AJ403" s="21">
        <f t="shared" si="361"/>
        <v>0</v>
      </c>
      <c r="AK403" s="21">
        <f t="shared" si="362"/>
        <v>0</v>
      </c>
      <c r="AL403" s="21">
        <f t="shared" si="363"/>
        <v>0</v>
      </c>
      <c r="AM403" s="21">
        <f t="shared" si="364"/>
        <v>189675</v>
      </c>
      <c r="AN403" s="21">
        <f t="shared" si="365"/>
        <v>0</v>
      </c>
      <c r="AO403" s="21">
        <f t="shared" si="366"/>
        <v>0</v>
      </c>
      <c r="AP403" s="21">
        <f t="shared" si="367"/>
        <v>0</v>
      </c>
      <c r="AQ403" s="21">
        <f t="shared" si="368"/>
        <v>10325</v>
      </c>
    </row>
    <row r="404" spans="1:43" s="3" customFormat="1" x14ac:dyDescent="0.25">
      <c r="A404" s="52" t="s">
        <v>1104</v>
      </c>
      <c r="B404" t="s">
        <v>1105</v>
      </c>
      <c r="C404"/>
      <c r="D404" s="24">
        <f>+PU!E6930</f>
        <v>1.2</v>
      </c>
      <c r="E404" s="19">
        <f t="shared" si="321"/>
        <v>28052.36</v>
      </c>
      <c r="F404" s="25">
        <f>+D404*PU!F6930</f>
        <v>6501.5999999999995</v>
      </c>
      <c r="G404" s="19">
        <f t="shared" si="369"/>
        <v>180</v>
      </c>
      <c r="H404" s="19">
        <f t="shared" si="369"/>
        <v>360</v>
      </c>
      <c r="I404" s="19">
        <f t="shared" si="369"/>
        <v>300</v>
      </c>
      <c r="J404" s="19">
        <f t="shared" si="369"/>
        <v>110.39999999999999</v>
      </c>
      <c r="K404" s="19">
        <f t="shared" si="369"/>
        <v>1047.5999999999999</v>
      </c>
      <c r="L404" s="19">
        <f t="shared" si="349"/>
        <v>4503.5999999999995</v>
      </c>
      <c r="O404" s="4">
        <f>+PU!G6931</f>
        <v>1852.79</v>
      </c>
      <c r="Q404" s="4">
        <f>+PU!G6932</f>
        <v>18400</v>
      </c>
      <c r="S404" s="4">
        <f>+PU!G6933</f>
        <v>950</v>
      </c>
      <c r="T404" s="4">
        <f>+PU!G6934</f>
        <v>347.97</v>
      </c>
      <c r="X404" s="6"/>
      <c r="Y404" s="3">
        <v>824</v>
      </c>
      <c r="Z404" s="21">
        <f t="shared" si="351"/>
        <v>23115144.640000001</v>
      </c>
      <c r="AA404" s="21">
        <f t="shared" si="352"/>
        <v>148320</v>
      </c>
      <c r="AB404" s="21">
        <f t="shared" si="353"/>
        <v>296640</v>
      </c>
      <c r="AC404" s="21">
        <f t="shared" si="354"/>
        <v>247200</v>
      </c>
      <c r="AD404" s="21">
        <f t="shared" si="355"/>
        <v>90969.599999999991</v>
      </c>
      <c r="AE404" s="21">
        <f t="shared" si="356"/>
        <v>863222.39999999991</v>
      </c>
      <c r="AF404" s="21">
        <f t="shared" si="357"/>
        <v>3710966.3999999994</v>
      </c>
      <c r="AG404" s="21">
        <f t="shared" si="358"/>
        <v>0</v>
      </c>
      <c r="AH404" s="21">
        <f t="shared" si="359"/>
        <v>0</v>
      </c>
      <c r="AI404" s="21">
        <f t="shared" si="360"/>
        <v>1526698.96</v>
      </c>
      <c r="AJ404" s="21">
        <f t="shared" si="361"/>
        <v>0</v>
      </c>
      <c r="AK404" s="21">
        <f t="shared" si="362"/>
        <v>15161600</v>
      </c>
      <c r="AL404" s="21">
        <f t="shared" si="363"/>
        <v>0</v>
      </c>
      <c r="AM404" s="21">
        <f t="shared" si="364"/>
        <v>782800</v>
      </c>
      <c r="AN404" s="21">
        <f t="shared" si="365"/>
        <v>286727.28000000003</v>
      </c>
      <c r="AO404" s="21">
        <f t="shared" si="366"/>
        <v>0</v>
      </c>
      <c r="AP404" s="21">
        <f t="shared" si="367"/>
        <v>0</v>
      </c>
      <c r="AQ404" s="21">
        <f t="shared" si="368"/>
        <v>0</v>
      </c>
    </row>
    <row r="405" spans="1:43" s="3" customFormat="1" x14ac:dyDescent="0.25">
      <c r="A405" s="52" t="s">
        <v>1106</v>
      </c>
      <c r="B405" t="s">
        <v>1107</v>
      </c>
      <c r="C405"/>
      <c r="D405" s="24">
        <f>+PU!E6951</f>
        <v>1</v>
      </c>
      <c r="E405" s="19">
        <f t="shared" ref="E405:E445" si="370">SUM(G405:W405)</f>
        <v>12809.96</v>
      </c>
      <c r="F405" s="25">
        <f>+D405*PU!F6951</f>
        <v>5418</v>
      </c>
      <c r="G405" s="19">
        <f t="shared" si="369"/>
        <v>150</v>
      </c>
      <c r="H405" s="19">
        <f t="shared" si="369"/>
        <v>300</v>
      </c>
      <c r="I405" s="19">
        <f t="shared" si="369"/>
        <v>250</v>
      </c>
      <c r="J405" s="19">
        <f t="shared" si="369"/>
        <v>92</v>
      </c>
      <c r="K405" s="19">
        <f t="shared" si="369"/>
        <v>873</v>
      </c>
      <c r="L405" s="19">
        <f t="shared" si="349"/>
        <v>3753</v>
      </c>
      <c r="O405" s="4">
        <f>+PU!G6952</f>
        <v>1543.99</v>
      </c>
      <c r="Q405" s="4">
        <f>+PU!G6953</f>
        <v>4550</v>
      </c>
      <c r="S405" s="4">
        <f>+PU!G6954</f>
        <v>950</v>
      </c>
      <c r="T405" s="4">
        <f>+PU!G6955</f>
        <v>347.97</v>
      </c>
      <c r="X405" s="6"/>
      <c r="Y405" s="3">
        <v>-1065</v>
      </c>
      <c r="Z405" s="21">
        <f t="shared" si="351"/>
        <v>-13642607.4</v>
      </c>
      <c r="AA405" s="21">
        <f t="shared" si="352"/>
        <v>-159750</v>
      </c>
      <c r="AB405" s="21">
        <f t="shared" si="353"/>
        <v>-319500</v>
      </c>
      <c r="AC405" s="21">
        <f t="shared" si="354"/>
        <v>-266250</v>
      </c>
      <c r="AD405" s="21">
        <f t="shared" si="355"/>
        <v>-97980</v>
      </c>
      <c r="AE405" s="21">
        <f t="shared" si="356"/>
        <v>-929745</v>
      </c>
      <c r="AF405" s="21">
        <f t="shared" si="357"/>
        <v>-3996945</v>
      </c>
      <c r="AG405" s="21">
        <f t="shared" si="358"/>
        <v>0</v>
      </c>
      <c r="AH405" s="21">
        <f t="shared" si="359"/>
        <v>0</v>
      </c>
      <c r="AI405" s="21">
        <f t="shared" si="360"/>
        <v>-1644349.35</v>
      </c>
      <c r="AJ405" s="21">
        <f t="shared" si="361"/>
        <v>0</v>
      </c>
      <c r="AK405" s="21">
        <f t="shared" si="362"/>
        <v>-4845750</v>
      </c>
      <c r="AL405" s="21">
        <f t="shared" si="363"/>
        <v>0</v>
      </c>
      <c r="AM405" s="21">
        <f t="shared" si="364"/>
        <v>-1011750</v>
      </c>
      <c r="AN405" s="21">
        <f t="shared" si="365"/>
        <v>-370588.05000000005</v>
      </c>
      <c r="AO405" s="21">
        <f t="shared" si="366"/>
        <v>0</v>
      </c>
      <c r="AP405" s="21">
        <f t="shared" si="367"/>
        <v>0</v>
      </c>
      <c r="AQ405" s="21">
        <f t="shared" si="368"/>
        <v>0</v>
      </c>
    </row>
    <row r="406" spans="1:43" s="3" customFormat="1" x14ac:dyDescent="0.25">
      <c r="A406" s="2" t="s">
        <v>1108</v>
      </c>
      <c r="B406" t="s">
        <v>1109</v>
      </c>
      <c r="C406"/>
      <c r="D406" s="24">
        <f>+PU!E6972</f>
        <v>1</v>
      </c>
      <c r="E406" s="19">
        <f t="shared" si="370"/>
        <v>5418</v>
      </c>
      <c r="F406" s="25">
        <f>+D406*PU!F6972</f>
        <v>5418</v>
      </c>
      <c r="G406" s="19">
        <f t="shared" si="369"/>
        <v>150</v>
      </c>
      <c r="H406" s="19">
        <f t="shared" si="369"/>
        <v>300</v>
      </c>
      <c r="I406" s="19">
        <f t="shared" si="369"/>
        <v>250</v>
      </c>
      <c r="J406" s="19">
        <f t="shared" si="369"/>
        <v>92</v>
      </c>
      <c r="K406" s="19">
        <f t="shared" si="369"/>
        <v>873</v>
      </c>
      <c r="L406" s="19">
        <f t="shared" si="349"/>
        <v>3753</v>
      </c>
      <c r="X406" s="6"/>
      <c r="Z406" s="21">
        <f t="shared" si="351"/>
        <v>0</v>
      </c>
      <c r="AA406" s="21">
        <f t="shared" si="352"/>
        <v>0</v>
      </c>
      <c r="AB406" s="21">
        <f t="shared" si="353"/>
        <v>0</v>
      </c>
      <c r="AC406" s="21">
        <f t="shared" si="354"/>
        <v>0</v>
      </c>
      <c r="AD406" s="21">
        <f t="shared" si="355"/>
        <v>0</v>
      </c>
      <c r="AE406" s="21">
        <f t="shared" si="356"/>
        <v>0</v>
      </c>
      <c r="AF406" s="21">
        <f t="shared" si="357"/>
        <v>0</v>
      </c>
      <c r="AG406" s="21">
        <f t="shared" si="358"/>
        <v>0</v>
      </c>
      <c r="AH406" s="21">
        <f t="shared" si="359"/>
        <v>0</v>
      </c>
      <c r="AI406" s="21">
        <f t="shared" si="360"/>
        <v>0</v>
      </c>
      <c r="AJ406" s="21">
        <f t="shared" si="361"/>
        <v>0</v>
      </c>
      <c r="AK406" s="21">
        <f t="shared" si="362"/>
        <v>0</v>
      </c>
      <c r="AL406" s="21">
        <f t="shared" si="363"/>
        <v>0</v>
      </c>
      <c r="AM406" s="21">
        <f t="shared" si="364"/>
        <v>0</v>
      </c>
      <c r="AN406" s="21">
        <f t="shared" si="365"/>
        <v>0</v>
      </c>
      <c r="AO406" s="21">
        <f t="shared" si="366"/>
        <v>0</v>
      </c>
      <c r="AP406" s="21">
        <f t="shared" si="367"/>
        <v>0</v>
      </c>
      <c r="AQ406" s="21">
        <f t="shared" si="368"/>
        <v>0</v>
      </c>
    </row>
    <row r="407" spans="1:43" s="3" customFormat="1" x14ac:dyDescent="0.25">
      <c r="A407" s="52" t="s">
        <v>1110</v>
      </c>
      <c r="B407" t="s">
        <v>1111</v>
      </c>
      <c r="C407"/>
      <c r="D407" s="24">
        <f>+PU!E6993</f>
        <v>1.2</v>
      </c>
      <c r="E407" s="19">
        <f t="shared" si="370"/>
        <v>17944.39</v>
      </c>
      <c r="F407" s="25">
        <f>+D407*PU!F6993</f>
        <v>6501.5999999999995</v>
      </c>
      <c r="G407" s="19">
        <f t="shared" si="369"/>
        <v>180</v>
      </c>
      <c r="H407" s="19">
        <f t="shared" si="369"/>
        <v>360</v>
      </c>
      <c r="I407" s="19">
        <f t="shared" si="369"/>
        <v>300</v>
      </c>
      <c r="J407" s="19">
        <f t="shared" si="369"/>
        <v>110.39999999999999</v>
      </c>
      <c r="K407" s="19">
        <f t="shared" si="369"/>
        <v>1047.5999999999999</v>
      </c>
      <c r="L407" s="19">
        <f t="shared" si="349"/>
        <v>4503.5999999999995</v>
      </c>
      <c r="O407" s="4">
        <f>+PU!G6994</f>
        <v>1852.79</v>
      </c>
      <c r="S407" s="4">
        <f>+PU!G6995+PU!G6996</f>
        <v>9590</v>
      </c>
      <c r="X407" s="6"/>
      <c r="Y407" s="3">
        <v>-200</v>
      </c>
      <c r="Z407" s="21">
        <f t="shared" si="351"/>
        <v>-3588878</v>
      </c>
      <c r="AA407" s="21">
        <f t="shared" si="352"/>
        <v>-36000</v>
      </c>
      <c r="AB407" s="21">
        <f t="shared" si="353"/>
        <v>-72000</v>
      </c>
      <c r="AC407" s="21">
        <f t="shared" si="354"/>
        <v>-60000</v>
      </c>
      <c r="AD407" s="21">
        <f t="shared" si="355"/>
        <v>-22080</v>
      </c>
      <c r="AE407" s="21">
        <f t="shared" si="356"/>
        <v>-209519.99999999997</v>
      </c>
      <c r="AF407" s="21">
        <f t="shared" si="357"/>
        <v>-900719.99999999988</v>
      </c>
      <c r="AG407" s="21">
        <f t="shared" si="358"/>
        <v>0</v>
      </c>
      <c r="AH407" s="21">
        <f t="shared" si="359"/>
        <v>0</v>
      </c>
      <c r="AI407" s="21">
        <f t="shared" si="360"/>
        <v>-370558</v>
      </c>
      <c r="AJ407" s="21">
        <f t="shared" si="361"/>
        <v>0</v>
      </c>
      <c r="AK407" s="21">
        <f t="shared" si="362"/>
        <v>0</v>
      </c>
      <c r="AL407" s="21">
        <f t="shared" si="363"/>
        <v>0</v>
      </c>
      <c r="AM407" s="21">
        <f t="shared" si="364"/>
        <v>-1918000</v>
      </c>
      <c r="AN407" s="21">
        <f t="shared" si="365"/>
        <v>0</v>
      </c>
      <c r="AO407" s="21">
        <f t="shared" si="366"/>
        <v>0</v>
      </c>
      <c r="AP407" s="21">
        <f t="shared" si="367"/>
        <v>0</v>
      </c>
      <c r="AQ407" s="21">
        <f t="shared" si="368"/>
        <v>0</v>
      </c>
    </row>
    <row r="408" spans="1:43" s="3" customFormat="1" x14ac:dyDescent="0.25">
      <c r="A408" s="2" t="s">
        <v>1114</v>
      </c>
      <c r="B408" t="s">
        <v>1115</v>
      </c>
      <c r="C408"/>
      <c r="D408" s="24">
        <f>+PU!E7012</f>
        <v>0.7</v>
      </c>
      <c r="E408" s="19">
        <f t="shared" si="370"/>
        <v>3792.6</v>
      </c>
      <c r="F408" s="25">
        <f>+D408*PU!F7012</f>
        <v>3792.6</v>
      </c>
      <c r="G408" s="19">
        <f t="shared" si="369"/>
        <v>105</v>
      </c>
      <c r="H408" s="19">
        <f t="shared" si="369"/>
        <v>210</v>
      </c>
      <c r="I408" s="19">
        <f t="shared" si="369"/>
        <v>175</v>
      </c>
      <c r="J408" s="19">
        <f t="shared" si="369"/>
        <v>64.399999999999991</v>
      </c>
      <c r="K408" s="19">
        <f t="shared" si="369"/>
        <v>611.09999999999991</v>
      </c>
      <c r="L408" s="19">
        <f t="shared" si="349"/>
        <v>2627.1</v>
      </c>
      <c r="X408" s="6"/>
      <c r="Z408" s="21">
        <f t="shared" si="351"/>
        <v>0</v>
      </c>
      <c r="AA408" s="21">
        <f t="shared" si="352"/>
        <v>0</v>
      </c>
      <c r="AB408" s="21">
        <f t="shared" si="353"/>
        <v>0</v>
      </c>
      <c r="AC408" s="21">
        <f t="shared" si="354"/>
        <v>0</v>
      </c>
      <c r="AD408" s="21">
        <f t="shared" si="355"/>
        <v>0</v>
      </c>
      <c r="AE408" s="21">
        <f t="shared" si="356"/>
        <v>0</v>
      </c>
      <c r="AF408" s="21">
        <f t="shared" si="357"/>
        <v>0</v>
      </c>
      <c r="AG408" s="21">
        <f t="shared" si="358"/>
        <v>0</v>
      </c>
      <c r="AH408" s="21">
        <f t="shared" si="359"/>
        <v>0</v>
      </c>
      <c r="AI408" s="21">
        <f t="shared" si="360"/>
        <v>0</v>
      </c>
      <c r="AJ408" s="21">
        <f t="shared" si="361"/>
        <v>0</v>
      </c>
      <c r="AK408" s="21">
        <f t="shared" si="362"/>
        <v>0</v>
      </c>
      <c r="AL408" s="21">
        <f t="shared" si="363"/>
        <v>0</v>
      </c>
      <c r="AM408" s="21">
        <f t="shared" si="364"/>
        <v>0</v>
      </c>
      <c r="AN408" s="21">
        <f t="shared" si="365"/>
        <v>0</v>
      </c>
      <c r="AO408" s="21">
        <f t="shared" si="366"/>
        <v>0</v>
      </c>
      <c r="AP408" s="21">
        <f t="shared" si="367"/>
        <v>0</v>
      </c>
      <c r="AQ408" s="21">
        <f t="shared" si="368"/>
        <v>0</v>
      </c>
    </row>
    <row r="409" spans="1:43" s="3" customFormat="1" x14ac:dyDescent="0.25">
      <c r="A409" s="2" t="s">
        <v>1119</v>
      </c>
      <c r="B409" t="s">
        <v>997</v>
      </c>
      <c r="C409"/>
      <c r="D409" s="24">
        <f>+PU!E7031</f>
        <v>0.2</v>
      </c>
      <c r="E409" s="19">
        <f t="shared" si="370"/>
        <v>1083.6000000000001</v>
      </c>
      <c r="F409" s="25">
        <f>+D409*PU!F7031</f>
        <v>1083.6000000000001</v>
      </c>
      <c r="G409" s="19">
        <f t="shared" si="369"/>
        <v>30</v>
      </c>
      <c r="H409" s="19">
        <f t="shared" si="369"/>
        <v>60</v>
      </c>
      <c r="I409" s="19">
        <f t="shared" si="369"/>
        <v>50</v>
      </c>
      <c r="J409" s="19">
        <f t="shared" si="369"/>
        <v>18.400000000000002</v>
      </c>
      <c r="K409" s="19">
        <f t="shared" si="369"/>
        <v>174.60000000000002</v>
      </c>
      <c r="L409" s="19">
        <f t="shared" si="349"/>
        <v>750.60000000000014</v>
      </c>
      <c r="X409" s="6"/>
      <c r="Z409" s="21">
        <f t="shared" si="351"/>
        <v>0</v>
      </c>
      <c r="AA409" s="21">
        <f t="shared" si="352"/>
        <v>0</v>
      </c>
      <c r="AB409" s="21">
        <f t="shared" si="353"/>
        <v>0</v>
      </c>
      <c r="AC409" s="21">
        <f t="shared" si="354"/>
        <v>0</v>
      </c>
      <c r="AD409" s="21">
        <f t="shared" si="355"/>
        <v>0</v>
      </c>
      <c r="AE409" s="21">
        <f t="shared" si="356"/>
        <v>0</v>
      </c>
      <c r="AF409" s="21">
        <f t="shared" si="357"/>
        <v>0</v>
      </c>
      <c r="AG409" s="21">
        <f t="shared" si="358"/>
        <v>0</v>
      </c>
      <c r="AH409" s="21">
        <f t="shared" si="359"/>
        <v>0</v>
      </c>
      <c r="AI409" s="21">
        <f t="shared" si="360"/>
        <v>0</v>
      </c>
      <c r="AJ409" s="21">
        <f t="shared" si="361"/>
        <v>0</v>
      </c>
      <c r="AK409" s="21">
        <f t="shared" si="362"/>
        <v>0</v>
      </c>
      <c r="AL409" s="21">
        <f t="shared" si="363"/>
        <v>0</v>
      </c>
      <c r="AM409" s="21">
        <f t="shared" si="364"/>
        <v>0</v>
      </c>
      <c r="AN409" s="21">
        <f t="shared" si="365"/>
        <v>0</v>
      </c>
      <c r="AO409" s="21">
        <f t="shared" si="366"/>
        <v>0</v>
      </c>
      <c r="AP409" s="21">
        <f t="shared" si="367"/>
        <v>0</v>
      </c>
      <c r="AQ409" s="21">
        <f t="shared" si="368"/>
        <v>0</v>
      </c>
    </row>
    <row r="410" spans="1:43" s="3" customFormat="1" x14ac:dyDescent="0.25">
      <c r="A410" s="2" t="s">
        <v>1120</v>
      </c>
      <c r="B410" t="s">
        <v>659</v>
      </c>
      <c r="C410"/>
      <c r="D410" s="24">
        <f>+PU!E7050</f>
        <v>0.2</v>
      </c>
      <c r="E410" s="19">
        <f t="shared" si="370"/>
        <v>1083.6000000000001</v>
      </c>
      <c r="F410" s="25">
        <f>+D410*PU!F7050</f>
        <v>1083.6000000000001</v>
      </c>
      <c r="G410" s="19">
        <f t="shared" si="369"/>
        <v>30</v>
      </c>
      <c r="H410" s="19">
        <f t="shared" si="369"/>
        <v>60</v>
      </c>
      <c r="I410" s="19">
        <f t="shared" si="369"/>
        <v>50</v>
      </c>
      <c r="J410" s="19">
        <f t="shared" si="369"/>
        <v>18.400000000000002</v>
      </c>
      <c r="K410" s="19">
        <f t="shared" si="369"/>
        <v>174.60000000000002</v>
      </c>
      <c r="L410" s="19">
        <f t="shared" si="349"/>
        <v>750.60000000000014</v>
      </c>
      <c r="X410" s="6"/>
      <c r="Z410" s="21">
        <f t="shared" si="351"/>
        <v>0</v>
      </c>
      <c r="AA410" s="21">
        <f t="shared" si="352"/>
        <v>0</v>
      </c>
      <c r="AB410" s="21">
        <f t="shared" si="353"/>
        <v>0</v>
      </c>
      <c r="AC410" s="21">
        <f t="shared" si="354"/>
        <v>0</v>
      </c>
      <c r="AD410" s="21">
        <f t="shared" si="355"/>
        <v>0</v>
      </c>
      <c r="AE410" s="21">
        <f t="shared" si="356"/>
        <v>0</v>
      </c>
      <c r="AF410" s="21">
        <f t="shared" si="357"/>
        <v>0</v>
      </c>
      <c r="AG410" s="21">
        <f t="shared" si="358"/>
        <v>0</v>
      </c>
      <c r="AH410" s="21">
        <f t="shared" si="359"/>
        <v>0</v>
      </c>
      <c r="AI410" s="21">
        <f t="shared" si="360"/>
        <v>0</v>
      </c>
      <c r="AJ410" s="21">
        <f t="shared" si="361"/>
        <v>0</v>
      </c>
      <c r="AK410" s="21">
        <f t="shared" si="362"/>
        <v>0</v>
      </c>
      <c r="AL410" s="21">
        <f t="shared" si="363"/>
        <v>0</v>
      </c>
      <c r="AM410" s="21">
        <f t="shared" si="364"/>
        <v>0</v>
      </c>
      <c r="AN410" s="21">
        <f t="shared" si="365"/>
        <v>0</v>
      </c>
      <c r="AO410" s="21">
        <f t="shared" si="366"/>
        <v>0</v>
      </c>
      <c r="AP410" s="21">
        <f t="shared" si="367"/>
        <v>0</v>
      </c>
      <c r="AQ410" s="21">
        <f t="shared" si="368"/>
        <v>0</v>
      </c>
    </row>
    <row r="411" spans="1:43" s="3" customFormat="1" x14ac:dyDescent="0.25">
      <c r="A411" s="2" t="s">
        <v>1121</v>
      </c>
      <c r="B411" t="s">
        <v>667</v>
      </c>
      <c r="C411"/>
      <c r="D411" s="24">
        <f>+PU!E7069</f>
        <v>0.7</v>
      </c>
      <c r="E411" s="19">
        <f t="shared" si="370"/>
        <v>3792.6</v>
      </c>
      <c r="F411" s="25">
        <f>+D411*PU!F7069</f>
        <v>3792.6</v>
      </c>
      <c r="G411" s="19">
        <f t="shared" ref="G411:K412" si="371">$D411*G$3</f>
        <v>105</v>
      </c>
      <c r="H411" s="19">
        <f t="shared" si="371"/>
        <v>210</v>
      </c>
      <c r="I411" s="19">
        <f t="shared" si="371"/>
        <v>175</v>
      </c>
      <c r="J411" s="19">
        <f t="shared" si="371"/>
        <v>64.399999999999991</v>
      </c>
      <c r="K411" s="19">
        <f t="shared" si="371"/>
        <v>611.09999999999991</v>
      </c>
      <c r="L411" s="19">
        <f t="shared" si="349"/>
        <v>2627.1</v>
      </c>
      <c r="X411" s="6"/>
      <c r="Z411" s="21">
        <f t="shared" si="351"/>
        <v>0</v>
      </c>
      <c r="AA411" s="21">
        <f t="shared" si="352"/>
        <v>0</v>
      </c>
      <c r="AB411" s="21">
        <f t="shared" si="353"/>
        <v>0</v>
      </c>
      <c r="AC411" s="21">
        <f t="shared" si="354"/>
        <v>0</v>
      </c>
      <c r="AD411" s="21">
        <f t="shared" si="355"/>
        <v>0</v>
      </c>
      <c r="AE411" s="21">
        <f t="shared" si="356"/>
        <v>0</v>
      </c>
      <c r="AF411" s="21">
        <f t="shared" si="357"/>
        <v>0</v>
      </c>
      <c r="AG411" s="21">
        <f t="shared" si="358"/>
        <v>0</v>
      </c>
      <c r="AH411" s="21">
        <f t="shared" si="359"/>
        <v>0</v>
      </c>
      <c r="AI411" s="21">
        <f t="shared" si="360"/>
        <v>0</v>
      </c>
      <c r="AJ411" s="21">
        <f t="shared" si="361"/>
        <v>0</v>
      </c>
      <c r="AK411" s="21">
        <f t="shared" si="362"/>
        <v>0</v>
      </c>
      <c r="AL411" s="21">
        <f t="shared" si="363"/>
        <v>0</v>
      </c>
      <c r="AM411" s="21">
        <f t="shared" si="364"/>
        <v>0</v>
      </c>
      <c r="AN411" s="21">
        <f t="shared" si="365"/>
        <v>0</v>
      </c>
      <c r="AO411" s="21">
        <f t="shared" si="366"/>
        <v>0</v>
      </c>
      <c r="AP411" s="21">
        <f t="shared" si="367"/>
        <v>0</v>
      </c>
      <c r="AQ411" s="21">
        <f t="shared" si="368"/>
        <v>0</v>
      </c>
    </row>
    <row r="412" spans="1:43" s="3" customFormat="1" x14ac:dyDescent="0.25">
      <c r="A412" s="52" t="s">
        <v>1122</v>
      </c>
      <c r="B412" t="s">
        <v>473</v>
      </c>
      <c r="C412"/>
      <c r="D412" s="24">
        <v>0</v>
      </c>
      <c r="E412" s="19">
        <f t="shared" si="370"/>
        <v>1566.57</v>
      </c>
      <c r="F412" s="25">
        <v>0</v>
      </c>
      <c r="G412" s="19">
        <f t="shared" si="371"/>
        <v>0</v>
      </c>
      <c r="H412" s="19">
        <f t="shared" si="371"/>
        <v>0</v>
      </c>
      <c r="I412" s="19">
        <f t="shared" si="371"/>
        <v>0</v>
      </c>
      <c r="J412" s="19">
        <f t="shared" si="371"/>
        <v>0</v>
      </c>
      <c r="K412" s="19">
        <f t="shared" si="371"/>
        <v>0</v>
      </c>
      <c r="L412" s="19">
        <f t="shared" si="349"/>
        <v>0</v>
      </c>
      <c r="R412" s="4">
        <f>+PU!G7086</f>
        <v>1532</v>
      </c>
      <c r="T412" s="4">
        <f>+PU!F7088</f>
        <v>34.57</v>
      </c>
      <c r="X412" s="6"/>
      <c r="Y412" s="3">
        <v>15503</v>
      </c>
      <c r="Z412" s="21">
        <f t="shared" si="351"/>
        <v>24286534.710000001</v>
      </c>
      <c r="AA412" s="21">
        <f t="shared" si="352"/>
        <v>0</v>
      </c>
      <c r="AB412" s="21">
        <f t="shared" si="353"/>
        <v>0</v>
      </c>
      <c r="AC412" s="21">
        <f t="shared" si="354"/>
        <v>0</v>
      </c>
      <c r="AD412" s="21">
        <f t="shared" si="355"/>
        <v>0</v>
      </c>
      <c r="AE412" s="21">
        <f t="shared" si="356"/>
        <v>0</v>
      </c>
      <c r="AF412" s="21">
        <f t="shared" si="357"/>
        <v>0</v>
      </c>
      <c r="AG412" s="21">
        <f t="shared" si="358"/>
        <v>0</v>
      </c>
      <c r="AH412" s="21">
        <f t="shared" si="359"/>
        <v>0</v>
      </c>
      <c r="AI412" s="21">
        <f t="shared" si="360"/>
        <v>0</v>
      </c>
      <c r="AJ412" s="21">
        <f t="shared" si="361"/>
        <v>0</v>
      </c>
      <c r="AK412" s="21">
        <f t="shared" si="362"/>
        <v>0</v>
      </c>
      <c r="AL412" s="21">
        <f t="shared" si="363"/>
        <v>23750596</v>
      </c>
      <c r="AM412" s="21">
        <f t="shared" si="364"/>
        <v>0</v>
      </c>
      <c r="AN412" s="21">
        <f t="shared" si="365"/>
        <v>535938.71</v>
      </c>
      <c r="AO412" s="21">
        <f t="shared" si="366"/>
        <v>0</v>
      </c>
      <c r="AP412" s="21">
        <f t="shared" si="367"/>
        <v>0</v>
      </c>
      <c r="AQ412" s="21">
        <f t="shared" si="368"/>
        <v>0</v>
      </c>
    </row>
    <row r="413" spans="1:43" s="3" customFormat="1" x14ac:dyDescent="0.25">
      <c r="A413" s="33" t="s">
        <v>1123</v>
      </c>
      <c r="B413" t="s">
        <v>475</v>
      </c>
      <c r="C413"/>
      <c r="D413" s="57">
        <f>+'PU con cambio '!N673</f>
        <v>9.8684210526315791E-2</v>
      </c>
      <c r="E413" s="19">
        <f t="shared" si="370"/>
        <v>846.53073999999992</v>
      </c>
      <c r="F413" s="25">
        <f>SUM(F414:F415)</f>
        <v>635.31931578947365</v>
      </c>
      <c r="G413" s="19">
        <f>SUM(G414:G415)</f>
        <v>14.952631578947368</v>
      </c>
      <c r="H413" s="19">
        <f t="shared" ref="H413:M413" si="372">SUM(H414:H415)</f>
        <v>29.905263157894737</v>
      </c>
      <c r="I413" s="19">
        <f t="shared" si="372"/>
        <v>24.921052631578949</v>
      </c>
      <c r="J413" s="19">
        <f t="shared" si="372"/>
        <v>9.1709473684210536</v>
      </c>
      <c r="K413" s="19">
        <f t="shared" si="372"/>
        <v>87.02431578947369</v>
      </c>
      <c r="L413" s="19">
        <f t="shared" si="372"/>
        <v>3.7530000000000001</v>
      </c>
      <c r="M413" s="19">
        <f t="shared" si="372"/>
        <v>465.59210526315786</v>
      </c>
      <c r="O413" s="4">
        <f>+'PU con cambio '!P674+'PU con cambio '!P676</f>
        <v>153.91142421052632</v>
      </c>
      <c r="Q413" s="4">
        <f>+'PU con cambio '!P677</f>
        <v>4.8</v>
      </c>
      <c r="R413" s="4">
        <f>+'PU con cambio '!P678</f>
        <v>52.5</v>
      </c>
      <c r="X413" s="6"/>
      <c r="Y413" s="3">
        <v>6523.8620000000001</v>
      </c>
      <c r="Z413" s="60">
        <f t="shared" si="351"/>
        <v>5522649.7265178803</v>
      </c>
      <c r="AA413" s="21">
        <f t="shared" si="352"/>
        <v>97548.904957894745</v>
      </c>
      <c r="AB413" s="21">
        <f t="shared" si="353"/>
        <v>195097.80991578949</v>
      </c>
      <c r="AC413" s="21">
        <f t="shared" si="354"/>
        <v>162581.50826315791</v>
      </c>
      <c r="AD413" s="21">
        <f t="shared" si="355"/>
        <v>59829.995040842114</v>
      </c>
      <c r="AE413" s="21">
        <f t="shared" si="356"/>
        <v>567734.62685494742</v>
      </c>
      <c r="AF413" s="21">
        <f t="shared" si="357"/>
        <v>24484.054086</v>
      </c>
      <c r="AG413" s="21">
        <f t="shared" si="358"/>
        <v>3037458.6430263156</v>
      </c>
      <c r="AH413" s="21">
        <f t="shared" si="359"/>
        <v>0</v>
      </c>
      <c r="AI413" s="21">
        <f t="shared" si="360"/>
        <v>1004096.8917729327</v>
      </c>
      <c r="AJ413" s="21">
        <f t="shared" si="361"/>
        <v>0</v>
      </c>
      <c r="AK413" s="21">
        <f t="shared" si="362"/>
        <v>31314.5376</v>
      </c>
      <c r="AL413" s="21">
        <f t="shared" si="363"/>
        <v>342502.755</v>
      </c>
      <c r="AM413" s="21">
        <f t="shared" si="364"/>
        <v>0</v>
      </c>
      <c r="AN413" s="21">
        <f t="shared" si="365"/>
        <v>0</v>
      </c>
      <c r="AO413" s="21">
        <f t="shared" si="366"/>
        <v>0</v>
      </c>
      <c r="AP413" s="21">
        <f t="shared" si="367"/>
        <v>0</v>
      </c>
      <c r="AQ413" s="21">
        <f t="shared" si="368"/>
        <v>0</v>
      </c>
    </row>
    <row r="414" spans="1:43" s="3" customFormat="1" x14ac:dyDescent="0.25">
      <c r="A414" s="43" t="s">
        <v>1123</v>
      </c>
      <c r="B414" t="s">
        <v>475</v>
      </c>
      <c r="C414"/>
      <c r="D414" s="57">
        <f>+'PU con cambio '!N673</f>
        <v>9.8684210526315791E-2</v>
      </c>
      <c r="E414" s="19">
        <f t="shared" si="370"/>
        <v>692.6193157894736</v>
      </c>
      <c r="F414" s="25">
        <f>+D414*'PU con cambio '!O673</f>
        <v>629.90131578947364</v>
      </c>
      <c r="G414" s="19">
        <f t="shared" ref="G414:K422" si="373">$D414*G$3</f>
        <v>14.802631578947368</v>
      </c>
      <c r="H414" s="19">
        <f t="shared" si="373"/>
        <v>29.605263157894736</v>
      </c>
      <c r="I414" s="19">
        <f t="shared" si="373"/>
        <v>24.671052631578949</v>
      </c>
      <c r="J414" s="19">
        <f t="shared" si="373"/>
        <v>9.0789473684210531</v>
      </c>
      <c r="K414" s="19">
        <f t="shared" si="373"/>
        <v>86.151315789473685</v>
      </c>
      <c r="M414" s="19">
        <f t="shared" ref="M414" si="374">F414-(SUM(G414:K414))</f>
        <v>465.59210526315786</v>
      </c>
      <c r="O414" s="4">
        <f>+'PU con cambio '!P675+'PU con cambio '!P677</f>
        <v>10.218</v>
      </c>
      <c r="Q414" s="4">
        <f>+'PU con cambio '!P678</f>
        <v>52.5</v>
      </c>
      <c r="R414" s="4">
        <f>+'PU con cambio '!P679</f>
        <v>0</v>
      </c>
      <c r="X414" s="6"/>
      <c r="Z414" s="21">
        <f t="shared" si="351"/>
        <v>0</v>
      </c>
      <c r="AA414" s="21">
        <f t="shared" si="352"/>
        <v>0</v>
      </c>
      <c r="AB414" s="21">
        <f t="shared" si="353"/>
        <v>0</v>
      </c>
      <c r="AC414" s="21">
        <f t="shared" si="354"/>
        <v>0</v>
      </c>
      <c r="AD414" s="21">
        <f t="shared" si="355"/>
        <v>0</v>
      </c>
      <c r="AE414" s="21">
        <f t="shared" si="356"/>
        <v>0</v>
      </c>
      <c r="AF414" s="21">
        <f t="shared" si="357"/>
        <v>0</v>
      </c>
      <c r="AG414" s="21">
        <f t="shared" si="358"/>
        <v>0</v>
      </c>
      <c r="AH414" s="21">
        <f t="shared" si="359"/>
        <v>0</v>
      </c>
      <c r="AI414" s="21">
        <f t="shared" si="360"/>
        <v>0</v>
      </c>
      <c r="AJ414" s="21">
        <f t="shared" si="361"/>
        <v>0</v>
      </c>
      <c r="AK414" s="21">
        <f t="shared" si="362"/>
        <v>0</v>
      </c>
      <c r="AL414" s="21">
        <f t="shared" si="363"/>
        <v>0</v>
      </c>
      <c r="AM414" s="21">
        <f t="shared" si="364"/>
        <v>0</v>
      </c>
      <c r="AN414" s="21">
        <f t="shared" si="365"/>
        <v>0</v>
      </c>
      <c r="AO414" s="21">
        <f t="shared" si="366"/>
        <v>0</v>
      </c>
      <c r="AP414" s="21">
        <f t="shared" si="367"/>
        <v>0</v>
      </c>
      <c r="AQ414" s="21">
        <f t="shared" si="368"/>
        <v>0</v>
      </c>
    </row>
    <row r="415" spans="1:43" s="3" customFormat="1" x14ac:dyDescent="0.25">
      <c r="A415" s="43" t="s">
        <v>1123</v>
      </c>
      <c r="B415" t="s">
        <v>475</v>
      </c>
      <c r="C415"/>
      <c r="D415" s="58">
        <f>+'PU con cambio '!N675</f>
        <v>1E-3</v>
      </c>
      <c r="E415" s="19">
        <f t="shared" si="370"/>
        <v>116.76199</v>
      </c>
      <c r="F415" s="25">
        <f>+D415*'PU con cambio '!O675</f>
        <v>5.4180000000000001</v>
      </c>
      <c r="G415" s="19">
        <f t="shared" si="373"/>
        <v>0.15</v>
      </c>
      <c r="H415" s="19">
        <f t="shared" si="373"/>
        <v>0.3</v>
      </c>
      <c r="I415" s="19">
        <f t="shared" si="373"/>
        <v>0.25</v>
      </c>
      <c r="J415" s="19">
        <f t="shared" si="373"/>
        <v>9.1999999999999998E-2</v>
      </c>
      <c r="K415" s="19">
        <f t="shared" si="373"/>
        <v>0.873</v>
      </c>
      <c r="L415" s="19">
        <f>F415-(SUM(G415:K415))</f>
        <v>3.7530000000000001</v>
      </c>
      <c r="O415" s="4">
        <f>+'PU con cambio '!P676+'PU con cambio '!P678</f>
        <v>54.043990000000001</v>
      </c>
      <c r="Q415" s="4">
        <f>+'PU con cambio '!P679</f>
        <v>0</v>
      </c>
      <c r="R415" s="4">
        <f>+'PU con cambio '!P680</f>
        <v>57.3</v>
      </c>
      <c r="X415" s="6"/>
      <c r="Z415" s="21">
        <f t="shared" si="351"/>
        <v>0</v>
      </c>
      <c r="AA415" s="21">
        <f t="shared" si="352"/>
        <v>0</v>
      </c>
      <c r="AB415" s="21">
        <f t="shared" si="353"/>
        <v>0</v>
      </c>
      <c r="AC415" s="21">
        <f t="shared" si="354"/>
        <v>0</v>
      </c>
      <c r="AD415" s="21">
        <f t="shared" si="355"/>
        <v>0</v>
      </c>
      <c r="AE415" s="21">
        <f t="shared" si="356"/>
        <v>0</v>
      </c>
      <c r="AF415" s="21">
        <f t="shared" si="357"/>
        <v>0</v>
      </c>
      <c r="AG415" s="21">
        <f t="shared" si="358"/>
        <v>0</v>
      </c>
      <c r="AH415" s="21">
        <f t="shared" si="359"/>
        <v>0</v>
      </c>
      <c r="AI415" s="21">
        <f t="shared" si="360"/>
        <v>0</v>
      </c>
      <c r="AJ415" s="21">
        <f t="shared" si="361"/>
        <v>0</v>
      </c>
      <c r="AK415" s="21">
        <f t="shared" si="362"/>
        <v>0</v>
      </c>
      <c r="AL415" s="21">
        <f t="shared" si="363"/>
        <v>0</v>
      </c>
      <c r="AM415" s="21">
        <f t="shared" si="364"/>
        <v>0</v>
      </c>
      <c r="AN415" s="21">
        <f t="shared" si="365"/>
        <v>0</v>
      </c>
      <c r="AO415" s="21">
        <f t="shared" si="366"/>
        <v>0</v>
      </c>
      <c r="AP415" s="21">
        <f t="shared" si="367"/>
        <v>0</v>
      </c>
      <c r="AQ415" s="21">
        <f t="shared" si="368"/>
        <v>0</v>
      </c>
    </row>
    <row r="416" spans="1:43" s="3" customFormat="1" x14ac:dyDescent="0.25">
      <c r="A416" s="2" t="s">
        <v>1124</v>
      </c>
      <c r="B416" t="s">
        <v>579</v>
      </c>
      <c r="C416"/>
      <c r="D416" s="24">
        <v>0</v>
      </c>
      <c r="E416" s="19">
        <f t="shared" si="370"/>
        <v>0</v>
      </c>
      <c r="F416" s="25">
        <v>0</v>
      </c>
      <c r="G416" s="19">
        <f t="shared" si="373"/>
        <v>0</v>
      </c>
      <c r="H416" s="19">
        <f t="shared" si="373"/>
        <v>0</v>
      </c>
      <c r="I416" s="19">
        <f t="shared" si="373"/>
        <v>0</v>
      </c>
      <c r="J416" s="19">
        <f t="shared" si="373"/>
        <v>0</v>
      </c>
      <c r="K416" s="19">
        <f t="shared" si="373"/>
        <v>0</v>
      </c>
      <c r="L416" s="19">
        <f t="shared" si="349"/>
        <v>0</v>
      </c>
      <c r="X416" s="6"/>
      <c r="Z416" s="21">
        <f t="shared" si="351"/>
        <v>0</v>
      </c>
      <c r="AA416" s="21">
        <f t="shared" si="352"/>
        <v>0</v>
      </c>
      <c r="AB416" s="21">
        <f t="shared" si="353"/>
        <v>0</v>
      </c>
      <c r="AC416" s="21">
        <f t="shared" si="354"/>
        <v>0</v>
      </c>
      <c r="AD416" s="21">
        <f t="shared" si="355"/>
        <v>0</v>
      </c>
      <c r="AE416" s="21">
        <f t="shared" si="356"/>
        <v>0</v>
      </c>
      <c r="AF416" s="21">
        <f t="shared" si="357"/>
        <v>0</v>
      </c>
      <c r="AG416" s="21">
        <f t="shared" si="358"/>
        <v>0</v>
      </c>
      <c r="AH416" s="21">
        <f t="shared" si="359"/>
        <v>0</v>
      </c>
      <c r="AI416" s="21">
        <f t="shared" si="360"/>
        <v>0</v>
      </c>
      <c r="AJ416" s="21">
        <f t="shared" si="361"/>
        <v>0</v>
      </c>
      <c r="AK416" s="21">
        <f t="shared" si="362"/>
        <v>0</v>
      </c>
      <c r="AL416" s="21">
        <f t="shared" si="363"/>
        <v>0</v>
      </c>
      <c r="AM416" s="21">
        <f t="shared" si="364"/>
        <v>0</v>
      </c>
      <c r="AN416" s="21">
        <f t="shared" si="365"/>
        <v>0</v>
      </c>
      <c r="AO416" s="21">
        <f t="shared" si="366"/>
        <v>0</v>
      </c>
      <c r="AP416" s="21">
        <f t="shared" si="367"/>
        <v>0</v>
      </c>
      <c r="AQ416" s="21">
        <f t="shared" si="368"/>
        <v>0</v>
      </c>
    </row>
    <row r="417" spans="1:43" s="3" customFormat="1" x14ac:dyDescent="0.25">
      <c r="A417" s="52" t="s">
        <v>1125</v>
      </c>
      <c r="B417" t="s">
        <v>1126</v>
      </c>
      <c r="C417"/>
      <c r="D417" s="24">
        <f>+PU!E7137</f>
        <v>1.1000000000000001</v>
      </c>
      <c r="E417" s="19">
        <f t="shared" si="370"/>
        <v>12263.19</v>
      </c>
      <c r="F417" s="25">
        <f>+D417*PU!F7137</f>
        <v>5959.8</v>
      </c>
      <c r="G417" s="19">
        <f t="shared" si="373"/>
        <v>165</v>
      </c>
      <c r="H417" s="19">
        <f t="shared" si="373"/>
        <v>330</v>
      </c>
      <c r="I417" s="19">
        <f t="shared" si="373"/>
        <v>275</v>
      </c>
      <c r="J417" s="19">
        <f t="shared" si="373"/>
        <v>101.2</v>
      </c>
      <c r="K417" s="19">
        <f t="shared" si="373"/>
        <v>960.30000000000007</v>
      </c>
      <c r="L417" s="19">
        <f t="shared" si="349"/>
        <v>4128.3</v>
      </c>
      <c r="O417" s="4">
        <f>+PU!G7138</f>
        <v>1698.39</v>
      </c>
      <c r="P417" s="4">
        <f>+PU!G7141</f>
        <v>480</v>
      </c>
      <c r="W417" s="4">
        <f>+PU!G7139+PU!G7140</f>
        <v>4125</v>
      </c>
      <c r="X417" s="6"/>
      <c r="Y417" s="3">
        <v>-230</v>
      </c>
      <c r="Z417" s="21">
        <f t="shared" si="351"/>
        <v>-2820533.7</v>
      </c>
      <c r="AA417" s="21">
        <f t="shared" si="352"/>
        <v>-37950</v>
      </c>
      <c r="AB417" s="21">
        <f t="shared" si="353"/>
        <v>-75900</v>
      </c>
      <c r="AC417" s="21">
        <f t="shared" si="354"/>
        <v>-63250</v>
      </c>
      <c r="AD417" s="21">
        <f t="shared" si="355"/>
        <v>-23276</v>
      </c>
      <c r="AE417" s="21">
        <f t="shared" si="356"/>
        <v>-220869.00000000003</v>
      </c>
      <c r="AF417" s="21">
        <f t="shared" si="357"/>
        <v>-949509</v>
      </c>
      <c r="AG417" s="21">
        <f t="shared" si="358"/>
        <v>0</v>
      </c>
      <c r="AH417" s="21">
        <f t="shared" si="359"/>
        <v>0</v>
      </c>
      <c r="AI417" s="21">
        <f t="shared" si="360"/>
        <v>-390629.7</v>
      </c>
      <c r="AJ417" s="21">
        <f t="shared" si="361"/>
        <v>-110400</v>
      </c>
      <c r="AK417" s="21">
        <f t="shared" si="362"/>
        <v>0</v>
      </c>
      <c r="AL417" s="21">
        <f t="shared" si="363"/>
        <v>0</v>
      </c>
      <c r="AM417" s="21">
        <f t="shared" si="364"/>
        <v>0</v>
      </c>
      <c r="AN417" s="21">
        <f t="shared" si="365"/>
        <v>0</v>
      </c>
      <c r="AO417" s="21">
        <f t="shared" si="366"/>
        <v>0</v>
      </c>
      <c r="AP417" s="21">
        <f t="shared" si="367"/>
        <v>0</v>
      </c>
      <c r="AQ417" s="21">
        <f t="shared" si="368"/>
        <v>-948750</v>
      </c>
    </row>
    <row r="418" spans="1:43" s="3" customFormat="1" x14ac:dyDescent="0.25">
      <c r="A418" s="52" t="s">
        <v>1127</v>
      </c>
      <c r="B418" t="s">
        <v>1128</v>
      </c>
      <c r="C418"/>
      <c r="D418" s="24">
        <f>+PU!E7157</f>
        <v>1.1000000000000001</v>
      </c>
      <c r="E418" s="19">
        <f t="shared" si="370"/>
        <v>7658.1900000000005</v>
      </c>
      <c r="F418" s="25">
        <f>+D418*PU!F7157</f>
        <v>5959.8</v>
      </c>
      <c r="G418" s="19">
        <f t="shared" si="373"/>
        <v>165</v>
      </c>
      <c r="H418" s="19">
        <f t="shared" si="373"/>
        <v>330</v>
      </c>
      <c r="I418" s="19">
        <f t="shared" si="373"/>
        <v>275</v>
      </c>
      <c r="J418" s="19">
        <f t="shared" si="373"/>
        <v>101.2</v>
      </c>
      <c r="K418" s="19">
        <f t="shared" si="373"/>
        <v>960.30000000000007</v>
      </c>
      <c r="L418" s="19">
        <f t="shared" si="349"/>
        <v>4128.3</v>
      </c>
      <c r="O418" s="4">
        <f>+PU!G7158</f>
        <v>1698.39</v>
      </c>
      <c r="X418" s="6"/>
      <c r="Y418" s="3">
        <v>-180</v>
      </c>
      <c r="Z418" s="21">
        <f t="shared" si="351"/>
        <v>-1378474.2</v>
      </c>
      <c r="AA418" s="21">
        <f t="shared" si="352"/>
        <v>-29700</v>
      </c>
      <c r="AB418" s="21">
        <f t="shared" si="353"/>
        <v>-59400</v>
      </c>
      <c r="AC418" s="21">
        <f t="shared" si="354"/>
        <v>-49500</v>
      </c>
      <c r="AD418" s="21">
        <f t="shared" si="355"/>
        <v>-18216</v>
      </c>
      <c r="AE418" s="21">
        <f t="shared" si="356"/>
        <v>-172854</v>
      </c>
      <c r="AF418" s="21">
        <f t="shared" si="357"/>
        <v>-743094</v>
      </c>
      <c r="AG418" s="21">
        <f t="shared" si="358"/>
        <v>0</v>
      </c>
      <c r="AH418" s="21">
        <f t="shared" si="359"/>
        <v>0</v>
      </c>
      <c r="AI418" s="21">
        <f t="shared" si="360"/>
        <v>-305710.2</v>
      </c>
      <c r="AJ418" s="21">
        <f t="shared" si="361"/>
        <v>0</v>
      </c>
      <c r="AK418" s="21">
        <f t="shared" si="362"/>
        <v>0</v>
      </c>
      <c r="AL418" s="21">
        <f t="shared" si="363"/>
        <v>0</v>
      </c>
      <c r="AM418" s="21">
        <f t="shared" si="364"/>
        <v>0</v>
      </c>
      <c r="AN418" s="21">
        <f t="shared" si="365"/>
        <v>0</v>
      </c>
      <c r="AO418" s="21">
        <f t="shared" si="366"/>
        <v>0</v>
      </c>
      <c r="AP418" s="21">
        <f t="shared" si="367"/>
        <v>0</v>
      </c>
      <c r="AQ418" s="21">
        <f t="shared" si="368"/>
        <v>0</v>
      </c>
    </row>
    <row r="419" spans="1:43" s="3" customFormat="1" x14ac:dyDescent="0.25">
      <c r="A419" s="52" t="s">
        <v>1130</v>
      </c>
      <c r="B419" t="s">
        <v>1131</v>
      </c>
      <c r="C419"/>
      <c r="D419" s="24">
        <f>+PU!E7173</f>
        <v>1</v>
      </c>
      <c r="E419" s="19">
        <f t="shared" si="370"/>
        <v>12809.96</v>
      </c>
      <c r="F419" s="25">
        <f>+D419*PU!F7173</f>
        <v>5418</v>
      </c>
      <c r="G419" s="19">
        <f t="shared" si="373"/>
        <v>150</v>
      </c>
      <c r="H419" s="19">
        <f t="shared" si="373"/>
        <v>300</v>
      </c>
      <c r="I419" s="19">
        <f t="shared" si="373"/>
        <v>250</v>
      </c>
      <c r="J419" s="19">
        <f t="shared" si="373"/>
        <v>92</v>
      </c>
      <c r="K419" s="19">
        <f t="shared" si="373"/>
        <v>873</v>
      </c>
      <c r="L419" s="19">
        <f t="shared" si="349"/>
        <v>3753</v>
      </c>
      <c r="O419" s="4">
        <f>+PU!G7174</f>
        <v>1543.99</v>
      </c>
      <c r="Q419" s="4">
        <f>+PU!G7175</f>
        <v>4550</v>
      </c>
      <c r="S419" s="4">
        <f>+PU!G7176</f>
        <v>950</v>
      </c>
      <c r="T419" s="4">
        <f>+PU!G7177</f>
        <v>347.97</v>
      </c>
      <c r="X419" s="6"/>
      <c r="Y419" s="3">
        <v>-250</v>
      </c>
      <c r="Z419" s="21">
        <f t="shared" si="351"/>
        <v>-3202490</v>
      </c>
      <c r="AA419" s="21">
        <f t="shared" si="352"/>
        <v>-37500</v>
      </c>
      <c r="AB419" s="21">
        <f t="shared" si="353"/>
        <v>-75000</v>
      </c>
      <c r="AC419" s="21">
        <f t="shared" si="354"/>
        <v>-62500</v>
      </c>
      <c r="AD419" s="21">
        <f t="shared" si="355"/>
        <v>-23000</v>
      </c>
      <c r="AE419" s="21">
        <f t="shared" si="356"/>
        <v>-218250</v>
      </c>
      <c r="AF419" s="21">
        <f t="shared" si="357"/>
        <v>-938250</v>
      </c>
      <c r="AG419" s="21">
        <f t="shared" si="358"/>
        <v>0</v>
      </c>
      <c r="AH419" s="21">
        <f t="shared" si="359"/>
        <v>0</v>
      </c>
      <c r="AI419" s="21">
        <f t="shared" si="360"/>
        <v>-385997.5</v>
      </c>
      <c r="AJ419" s="21">
        <f t="shared" si="361"/>
        <v>0</v>
      </c>
      <c r="AK419" s="21">
        <f t="shared" si="362"/>
        <v>-1137500</v>
      </c>
      <c r="AL419" s="21">
        <f t="shared" si="363"/>
        <v>0</v>
      </c>
      <c r="AM419" s="21">
        <f t="shared" si="364"/>
        <v>-237500</v>
      </c>
      <c r="AN419" s="21">
        <f t="shared" si="365"/>
        <v>-86992.5</v>
      </c>
      <c r="AO419" s="21">
        <f t="shared" si="366"/>
        <v>0</v>
      </c>
      <c r="AP419" s="21">
        <f t="shared" si="367"/>
        <v>0</v>
      </c>
      <c r="AQ419" s="21">
        <f t="shared" si="368"/>
        <v>0</v>
      </c>
    </row>
    <row r="420" spans="1:43" s="3" customFormat="1" x14ac:dyDescent="0.25">
      <c r="A420" s="52" t="s">
        <v>1132</v>
      </c>
      <c r="B420" t="s">
        <v>1133</v>
      </c>
      <c r="C420"/>
      <c r="D420" s="24">
        <f>+PU!E7193</f>
        <v>0.65</v>
      </c>
      <c r="E420" s="19">
        <f t="shared" si="370"/>
        <v>4525.29</v>
      </c>
      <c r="F420" s="25">
        <f>+D420*PU!F7193</f>
        <v>3521.7000000000003</v>
      </c>
      <c r="G420" s="19">
        <f t="shared" si="373"/>
        <v>97.5</v>
      </c>
      <c r="H420" s="19">
        <f t="shared" si="373"/>
        <v>195</v>
      </c>
      <c r="I420" s="19">
        <f t="shared" si="373"/>
        <v>162.5</v>
      </c>
      <c r="J420" s="19">
        <f t="shared" si="373"/>
        <v>59.800000000000004</v>
      </c>
      <c r="K420" s="19">
        <f t="shared" si="373"/>
        <v>567.45000000000005</v>
      </c>
      <c r="L420" s="19">
        <f t="shared" si="349"/>
        <v>2439.4500000000003</v>
      </c>
      <c r="O420" s="4">
        <f>+PU!G7194</f>
        <v>1003.59</v>
      </c>
      <c r="X420" s="6"/>
      <c r="Y420" s="3">
        <v>-140</v>
      </c>
      <c r="Z420" s="21">
        <f t="shared" si="351"/>
        <v>-633540.60000000009</v>
      </c>
      <c r="AA420" s="21">
        <f t="shared" si="352"/>
        <v>-13650</v>
      </c>
      <c r="AB420" s="21">
        <f t="shared" si="353"/>
        <v>-27300</v>
      </c>
      <c r="AC420" s="21">
        <f t="shared" si="354"/>
        <v>-22750</v>
      </c>
      <c r="AD420" s="21">
        <f t="shared" si="355"/>
        <v>-8372</v>
      </c>
      <c r="AE420" s="21">
        <f t="shared" si="356"/>
        <v>-79443</v>
      </c>
      <c r="AF420" s="21">
        <f t="shared" si="357"/>
        <v>-341523.00000000006</v>
      </c>
      <c r="AG420" s="21">
        <f t="shared" si="358"/>
        <v>0</v>
      </c>
      <c r="AH420" s="21">
        <f t="shared" si="359"/>
        <v>0</v>
      </c>
      <c r="AI420" s="21">
        <f t="shared" si="360"/>
        <v>-140502.6</v>
      </c>
      <c r="AJ420" s="21">
        <f t="shared" si="361"/>
        <v>0</v>
      </c>
      <c r="AK420" s="21">
        <f t="shared" si="362"/>
        <v>0</v>
      </c>
      <c r="AL420" s="21">
        <f t="shared" si="363"/>
        <v>0</v>
      </c>
      <c r="AM420" s="21">
        <f t="shared" si="364"/>
        <v>0</v>
      </c>
      <c r="AN420" s="21">
        <f t="shared" si="365"/>
        <v>0</v>
      </c>
      <c r="AO420" s="21">
        <f t="shared" si="366"/>
        <v>0</v>
      </c>
      <c r="AP420" s="21">
        <f t="shared" si="367"/>
        <v>0</v>
      </c>
      <c r="AQ420" s="21">
        <f t="shared" si="368"/>
        <v>0</v>
      </c>
    </row>
    <row r="421" spans="1:43" s="3" customFormat="1" x14ac:dyDescent="0.25">
      <c r="A421" s="52" t="s">
        <v>1134</v>
      </c>
      <c r="B421" t="s">
        <v>1135</v>
      </c>
      <c r="C421"/>
      <c r="D421" s="24">
        <f>+PU!E7209</f>
        <v>0.05</v>
      </c>
      <c r="E421" s="19">
        <f t="shared" si="370"/>
        <v>396.35</v>
      </c>
      <c r="F421" s="25">
        <f>+D421*PU!F7209</f>
        <v>319.15000000000003</v>
      </c>
      <c r="G421" s="19">
        <f t="shared" si="373"/>
        <v>7.5</v>
      </c>
      <c r="H421" s="19">
        <f t="shared" si="373"/>
        <v>15</v>
      </c>
      <c r="I421" s="19">
        <f t="shared" si="373"/>
        <v>12.5</v>
      </c>
      <c r="J421" s="19">
        <f t="shared" si="373"/>
        <v>4.6000000000000005</v>
      </c>
      <c r="K421" s="19">
        <f t="shared" si="373"/>
        <v>43.650000000000006</v>
      </c>
      <c r="L421" s="19">
        <f t="shared" si="349"/>
        <v>235.90000000000003</v>
      </c>
      <c r="O421" s="4">
        <f>+PU!G7210</f>
        <v>77.2</v>
      </c>
      <c r="X421" s="6"/>
      <c r="Y421" s="3">
        <v>-5700</v>
      </c>
      <c r="Z421" s="21">
        <f t="shared" si="351"/>
        <v>-2259195</v>
      </c>
      <c r="AA421" s="21">
        <f t="shared" si="352"/>
        <v>-42750</v>
      </c>
      <c r="AB421" s="21">
        <f t="shared" si="353"/>
        <v>-85500</v>
      </c>
      <c r="AC421" s="21">
        <f t="shared" si="354"/>
        <v>-71250</v>
      </c>
      <c r="AD421" s="21">
        <f t="shared" si="355"/>
        <v>-26220.000000000004</v>
      </c>
      <c r="AE421" s="21">
        <f t="shared" si="356"/>
        <v>-248805.00000000003</v>
      </c>
      <c r="AF421" s="21">
        <f t="shared" si="357"/>
        <v>-1344630.0000000002</v>
      </c>
      <c r="AG421" s="21">
        <f t="shared" si="358"/>
        <v>0</v>
      </c>
      <c r="AH421" s="21">
        <f t="shared" si="359"/>
        <v>0</v>
      </c>
      <c r="AI421" s="21">
        <f t="shared" si="360"/>
        <v>-440040</v>
      </c>
      <c r="AJ421" s="21">
        <f t="shared" si="361"/>
        <v>0</v>
      </c>
      <c r="AK421" s="21">
        <f t="shared" si="362"/>
        <v>0</v>
      </c>
      <c r="AL421" s="21">
        <f t="shared" si="363"/>
        <v>0</v>
      </c>
      <c r="AM421" s="21">
        <f t="shared" si="364"/>
        <v>0</v>
      </c>
      <c r="AN421" s="21">
        <f t="shared" si="365"/>
        <v>0</v>
      </c>
      <c r="AO421" s="21">
        <f t="shared" si="366"/>
        <v>0</v>
      </c>
      <c r="AP421" s="21">
        <f t="shared" si="367"/>
        <v>0</v>
      </c>
      <c r="AQ421" s="21">
        <f t="shared" si="368"/>
        <v>0</v>
      </c>
    </row>
    <row r="422" spans="1:43" s="3" customFormat="1" x14ac:dyDescent="0.25">
      <c r="A422" s="2" t="s">
        <v>1136</v>
      </c>
      <c r="B422" t="s">
        <v>1137</v>
      </c>
      <c r="C422"/>
      <c r="D422" s="24">
        <v>0</v>
      </c>
      <c r="E422" s="19">
        <f t="shared" si="370"/>
        <v>153409.1</v>
      </c>
      <c r="F422" s="25">
        <v>0</v>
      </c>
      <c r="G422" s="19">
        <f t="shared" si="373"/>
        <v>0</v>
      </c>
      <c r="H422" s="19">
        <f t="shared" si="373"/>
        <v>0</v>
      </c>
      <c r="I422" s="19">
        <f t="shared" si="373"/>
        <v>0</v>
      </c>
      <c r="J422" s="19">
        <f t="shared" si="373"/>
        <v>0</v>
      </c>
      <c r="K422" s="19">
        <f t="shared" si="373"/>
        <v>0</v>
      </c>
      <c r="L422" s="19">
        <f t="shared" si="349"/>
        <v>0</v>
      </c>
      <c r="V422" s="62">
        <f>+PU!G7223*1.3</f>
        <v>153409.1</v>
      </c>
      <c r="X422" s="6"/>
      <c r="Y422" s="63">
        <v>-20.76923</v>
      </c>
      <c r="Z422" s="60">
        <f t="shared" si="351"/>
        <v>-3186188.8819930004</v>
      </c>
      <c r="AA422" s="21">
        <f t="shared" si="352"/>
        <v>0</v>
      </c>
      <c r="AB422" s="21">
        <f t="shared" si="353"/>
        <v>0</v>
      </c>
      <c r="AC422" s="21">
        <f t="shared" si="354"/>
        <v>0</v>
      </c>
      <c r="AD422" s="21">
        <f t="shared" si="355"/>
        <v>0</v>
      </c>
      <c r="AE422" s="21">
        <f t="shared" si="356"/>
        <v>0</v>
      </c>
      <c r="AF422" s="21">
        <f t="shared" si="357"/>
        <v>0</v>
      </c>
      <c r="AG422" s="21">
        <f t="shared" si="358"/>
        <v>0</v>
      </c>
      <c r="AH422" s="21">
        <f t="shared" si="359"/>
        <v>0</v>
      </c>
      <c r="AI422" s="21">
        <f t="shared" si="360"/>
        <v>0</v>
      </c>
      <c r="AJ422" s="21">
        <f t="shared" si="361"/>
        <v>0</v>
      </c>
      <c r="AK422" s="21">
        <f t="shared" si="362"/>
        <v>0</v>
      </c>
      <c r="AL422" s="21">
        <f t="shared" si="363"/>
        <v>0</v>
      </c>
      <c r="AM422" s="21">
        <f t="shared" si="364"/>
        <v>0</v>
      </c>
      <c r="AN422" s="21">
        <f t="shared" si="365"/>
        <v>0</v>
      </c>
      <c r="AO422" s="21">
        <f t="shared" si="366"/>
        <v>0</v>
      </c>
      <c r="AP422" s="21">
        <f t="shared" si="367"/>
        <v>-3186188.8819930004</v>
      </c>
      <c r="AQ422" s="21">
        <f t="shared" si="368"/>
        <v>0</v>
      </c>
    </row>
    <row r="423" spans="1:43" s="3" customFormat="1" x14ac:dyDescent="0.25">
      <c r="A423" s="33" t="s">
        <v>1138</v>
      </c>
      <c r="B423" t="s">
        <v>1139</v>
      </c>
      <c r="C423"/>
      <c r="D423" s="57">
        <f>+'PU con cambio '!N693</f>
        <v>0.6428571428571429</v>
      </c>
      <c r="E423" s="19">
        <f t="shared" si="370"/>
        <v>44110.78</v>
      </c>
      <c r="F423" s="25">
        <f>+D423*'PU con cambio '!O693</f>
        <v>3348.6428571428573</v>
      </c>
      <c r="G423" s="19">
        <f t="shared" ref="G423:K432" si="375">$D423*G$3</f>
        <v>96.428571428571431</v>
      </c>
      <c r="H423" s="19">
        <f t="shared" si="375"/>
        <v>192.85714285714286</v>
      </c>
      <c r="I423" s="19">
        <f t="shared" si="375"/>
        <v>160.71428571428572</v>
      </c>
      <c r="J423" s="19">
        <f t="shared" si="375"/>
        <v>59.142857142857146</v>
      </c>
      <c r="K423" s="19">
        <f t="shared" si="375"/>
        <v>561.21428571428578</v>
      </c>
      <c r="L423" s="19">
        <f t="shared" si="349"/>
        <v>2278.2857142857147</v>
      </c>
      <c r="N423" s="4">
        <f>+'PU con cambio '!P698</f>
        <v>850</v>
      </c>
      <c r="O423" s="4">
        <f>+'PU con cambio '!P694+'PU con cambio '!P695+'PU con cambio '!P696+'PU con cambio '!P699</f>
        <v>36532.137142857144</v>
      </c>
      <c r="P423" s="4">
        <f>+'PU con cambio '!P697+'PU con cambio '!P700</f>
        <v>1380</v>
      </c>
      <c r="V423" s="4">
        <f>+'PU con cambio '!P701</f>
        <v>2000</v>
      </c>
      <c r="X423" s="6"/>
      <c r="Y423" s="63">
        <v>-54.668700032055661</v>
      </c>
      <c r="Z423" s="60">
        <f t="shared" si="351"/>
        <v>-2411479</v>
      </c>
      <c r="AA423" s="21">
        <f t="shared" si="352"/>
        <v>-5271.6246459482245</v>
      </c>
      <c r="AB423" s="21">
        <f t="shared" si="353"/>
        <v>-10543.249291896449</v>
      </c>
      <c r="AC423" s="21">
        <f t="shared" si="354"/>
        <v>-8786.0410765803754</v>
      </c>
      <c r="AD423" s="21">
        <f t="shared" si="355"/>
        <v>-3233.263116181578</v>
      </c>
      <c r="AE423" s="21">
        <f t="shared" si="356"/>
        <v>-30680.855439418669</v>
      </c>
      <c r="AF423" s="21">
        <f t="shared" si="357"/>
        <v>-124550.91830160341</v>
      </c>
      <c r="AG423" s="21">
        <f t="shared" si="358"/>
        <v>0</v>
      </c>
      <c r="AH423" s="21">
        <f t="shared" si="359"/>
        <v>-46468.395027247308</v>
      </c>
      <c r="AI423" s="21">
        <f t="shared" si="360"/>
        <v>-1997164.4469927761</v>
      </c>
      <c r="AJ423" s="21">
        <f t="shared" si="361"/>
        <v>-75442.806044236815</v>
      </c>
      <c r="AK423" s="21">
        <f t="shared" si="362"/>
        <v>0</v>
      </c>
      <c r="AL423" s="21">
        <f t="shared" si="363"/>
        <v>0</v>
      </c>
      <c r="AM423" s="21">
        <f t="shared" si="364"/>
        <v>0</v>
      </c>
      <c r="AN423" s="21">
        <f t="shared" si="365"/>
        <v>0</v>
      </c>
      <c r="AO423" s="21">
        <f t="shared" si="366"/>
        <v>0</v>
      </c>
      <c r="AP423" s="21">
        <f t="shared" si="367"/>
        <v>-109337.40006411132</v>
      </c>
      <c r="AQ423" s="21">
        <f t="shared" si="368"/>
        <v>0</v>
      </c>
    </row>
    <row r="424" spans="1:43" s="3" customFormat="1" x14ac:dyDescent="0.25">
      <c r="A424" s="52" t="s">
        <v>1140</v>
      </c>
      <c r="B424" t="s">
        <v>399</v>
      </c>
      <c r="C424"/>
      <c r="D424" s="24">
        <f>+PU!E7262</f>
        <v>3.6</v>
      </c>
      <c r="E424" s="19">
        <f t="shared" si="370"/>
        <v>81223.16</v>
      </c>
      <c r="F424" s="25">
        <f>+D424*PU!F7262</f>
        <v>19504.8</v>
      </c>
      <c r="G424" s="19">
        <f t="shared" si="375"/>
        <v>540</v>
      </c>
      <c r="H424" s="19">
        <f t="shared" si="375"/>
        <v>1080</v>
      </c>
      <c r="I424" s="19">
        <f t="shared" si="375"/>
        <v>900</v>
      </c>
      <c r="J424" s="19">
        <f t="shared" si="375"/>
        <v>331.2</v>
      </c>
      <c r="K424" s="19">
        <f t="shared" si="375"/>
        <v>3142.8</v>
      </c>
      <c r="L424" s="19">
        <f t="shared" si="349"/>
        <v>13510.8</v>
      </c>
      <c r="O424" s="4">
        <f>+PU!G7263</f>
        <v>5558.36</v>
      </c>
      <c r="Q424" s="4">
        <f>+PU!G7265</f>
        <v>51960</v>
      </c>
      <c r="S424" s="4">
        <f>+PU!G7264</f>
        <v>4200</v>
      </c>
      <c r="X424" s="6"/>
      <c r="Y424" s="3">
        <v>-7</v>
      </c>
      <c r="Z424" s="21">
        <f t="shared" si="351"/>
        <v>-568562.12</v>
      </c>
      <c r="AA424" s="21">
        <f t="shared" si="352"/>
        <v>-3780</v>
      </c>
      <c r="AB424" s="21">
        <f t="shared" si="353"/>
        <v>-7560</v>
      </c>
      <c r="AC424" s="21">
        <f t="shared" si="354"/>
        <v>-6300</v>
      </c>
      <c r="AD424" s="21">
        <f t="shared" si="355"/>
        <v>-2318.4</v>
      </c>
      <c r="AE424" s="21">
        <f t="shared" si="356"/>
        <v>-21999.600000000002</v>
      </c>
      <c r="AF424" s="21">
        <f t="shared" si="357"/>
        <v>-94575.599999999991</v>
      </c>
      <c r="AG424" s="21">
        <f t="shared" si="358"/>
        <v>0</v>
      </c>
      <c r="AH424" s="21">
        <f t="shared" si="359"/>
        <v>0</v>
      </c>
      <c r="AI424" s="21">
        <f t="shared" si="360"/>
        <v>-38908.519999999997</v>
      </c>
      <c r="AJ424" s="21">
        <f t="shared" si="361"/>
        <v>0</v>
      </c>
      <c r="AK424" s="21">
        <f t="shared" si="362"/>
        <v>-363720</v>
      </c>
      <c r="AL424" s="21">
        <f t="shared" si="363"/>
        <v>0</v>
      </c>
      <c r="AM424" s="21">
        <f t="shared" si="364"/>
        <v>-29400</v>
      </c>
      <c r="AN424" s="21">
        <f t="shared" si="365"/>
        <v>0</v>
      </c>
      <c r="AO424" s="21">
        <f t="shared" si="366"/>
        <v>0</v>
      </c>
      <c r="AP424" s="21">
        <f t="shared" si="367"/>
        <v>0</v>
      </c>
      <c r="AQ424" s="21">
        <f t="shared" si="368"/>
        <v>0</v>
      </c>
    </row>
    <row r="425" spans="1:43" s="3" customFormat="1" x14ac:dyDescent="0.25">
      <c r="A425" s="52" t="s">
        <v>1141</v>
      </c>
      <c r="B425" t="s">
        <v>401</v>
      </c>
      <c r="C425"/>
      <c r="D425" s="24">
        <f>+PU!E7281</f>
        <v>4.4999999999999998E-2</v>
      </c>
      <c r="E425" s="19">
        <f t="shared" si="370"/>
        <v>836.62</v>
      </c>
      <c r="F425" s="25">
        <f>+D425*PU!F7281</f>
        <v>243.81</v>
      </c>
      <c r="G425" s="19">
        <f t="shared" si="375"/>
        <v>6.75</v>
      </c>
      <c r="H425" s="19">
        <f t="shared" si="375"/>
        <v>13.5</v>
      </c>
      <c r="I425" s="19">
        <f t="shared" si="375"/>
        <v>11.25</v>
      </c>
      <c r="J425" s="19">
        <f t="shared" si="375"/>
        <v>4.1399999999999997</v>
      </c>
      <c r="K425" s="19">
        <f t="shared" si="375"/>
        <v>39.284999999999997</v>
      </c>
      <c r="L425" s="19">
        <f t="shared" si="349"/>
        <v>168.88499999999999</v>
      </c>
      <c r="O425" s="4">
        <f>+PU!G7282</f>
        <v>69.48</v>
      </c>
      <c r="Q425" s="4">
        <f>+PU!G7283</f>
        <v>504</v>
      </c>
      <c r="S425" s="4">
        <f>+PU!G7284</f>
        <v>6.7</v>
      </c>
      <c r="T425" s="4">
        <f>+PU!F7285</f>
        <v>12.63</v>
      </c>
      <c r="X425" s="6"/>
      <c r="Y425" s="3">
        <v>-8880</v>
      </c>
      <c r="Z425" s="21">
        <f t="shared" si="351"/>
        <v>-7429185.5999999996</v>
      </c>
      <c r="AA425" s="21">
        <f t="shared" si="352"/>
        <v>-59940</v>
      </c>
      <c r="AB425" s="21">
        <f t="shared" si="353"/>
        <v>-119880</v>
      </c>
      <c r="AC425" s="21">
        <f t="shared" si="354"/>
        <v>-99900</v>
      </c>
      <c r="AD425" s="21">
        <f t="shared" si="355"/>
        <v>-36763.199999999997</v>
      </c>
      <c r="AE425" s="21">
        <f t="shared" si="356"/>
        <v>-348850.8</v>
      </c>
      <c r="AF425" s="21">
        <f t="shared" si="357"/>
        <v>-1499698.7999999998</v>
      </c>
      <c r="AG425" s="21">
        <f t="shared" si="358"/>
        <v>0</v>
      </c>
      <c r="AH425" s="21">
        <f t="shared" si="359"/>
        <v>0</v>
      </c>
      <c r="AI425" s="21">
        <f t="shared" si="360"/>
        <v>-616982.4</v>
      </c>
      <c r="AJ425" s="21">
        <f t="shared" si="361"/>
        <v>0</v>
      </c>
      <c r="AK425" s="21">
        <f t="shared" si="362"/>
        <v>-4475520</v>
      </c>
      <c r="AL425" s="21">
        <f t="shared" si="363"/>
        <v>0</v>
      </c>
      <c r="AM425" s="21">
        <f t="shared" si="364"/>
        <v>-59496</v>
      </c>
      <c r="AN425" s="21">
        <f t="shared" si="365"/>
        <v>-112154.40000000001</v>
      </c>
      <c r="AO425" s="21">
        <f t="shared" si="366"/>
        <v>0</v>
      </c>
      <c r="AP425" s="21">
        <f t="shared" si="367"/>
        <v>0</v>
      </c>
      <c r="AQ425" s="21">
        <f t="shared" si="368"/>
        <v>0</v>
      </c>
    </row>
    <row r="426" spans="1:43" s="3" customFormat="1" x14ac:dyDescent="0.25">
      <c r="A426" s="52" t="s">
        <v>1142</v>
      </c>
      <c r="B426" t="s">
        <v>403</v>
      </c>
      <c r="C426"/>
      <c r="D426" s="24">
        <f>+PU!E7302</f>
        <v>2.5</v>
      </c>
      <c r="E426" s="19">
        <f t="shared" si="370"/>
        <v>21524.37</v>
      </c>
      <c r="F426" s="25">
        <f>+D426*PU!F7302</f>
        <v>13545</v>
      </c>
      <c r="G426" s="19">
        <f t="shared" si="375"/>
        <v>375</v>
      </c>
      <c r="H426" s="19">
        <f t="shared" si="375"/>
        <v>750</v>
      </c>
      <c r="I426" s="19">
        <f t="shared" si="375"/>
        <v>625</v>
      </c>
      <c r="J426" s="19">
        <f t="shared" si="375"/>
        <v>230</v>
      </c>
      <c r="K426" s="19">
        <f t="shared" si="375"/>
        <v>2182.5</v>
      </c>
      <c r="L426" s="19">
        <f t="shared" si="349"/>
        <v>9382.5</v>
      </c>
      <c r="O426" s="4">
        <f>+PU!G7303+PU!G7304</f>
        <v>7141.23</v>
      </c>
      <c r="S426" s="4">
        <f>+PU!G7305+PU!G7306+PU!G7307</f>
        <v>500</v>
      </c>
      <c r="T426" s="4">
        <f>+PU!G7308</f>
        <v>338.14</v>
      </c>
      <c r="X426" s="6"/>
      <c r="Y426" s="3">
        <v>-124</v>
      </c>
      <c r="Z426" s="21">
        <f t="shared" si="351"/>
        <v>-2669021.88</v>
      </c>
      <c r="AA426" s="21">
        <f t="shared" si="352"/>
        <v>-46500</v>
      </c>
      <c r="AB426" s="21">
        <f t="shared" si="353"/>
        <v>-93000</v>
      </c>
      <c r="AC426" s="21">
        <f t="shared" si="354"/>
        <v>-77500</v>
      </c>
      <c r="AD426" s="21">
        <f t="shared" si="355"/>
        <v>-28520</v>
      </c>
      <c r="AE426" s="21">
        <f t="shared" si="356"/>
        <v>-270630</v>
      </c>
      <c r="AF426" s="21">
        <f t="shared" si="357"/>
        <v>-1163430</v>
      </c>
      <c r="AG426" s="21">
        <f t="shared" si="358"/>
        <v>0</v>
      </c>
      <c r="AH426" s="21">
        <f t="shared" si="359"/>
        <v>0</v>
      </c>
      <c r="AI426" s="21">
        <f t="shared" si="360"/>
        <v>-885512.5199999999</v>
      </c>
      <c r="AJ426" s="21">
        <f t="shared" si="361"/>
        <v>0</v>
      </c>
      <c r="AK426" s="21">
        <f t="shared" si="362"/>
        <v>0</v>
      </c>
      <c r="AL426" s="21">
        <f t="shared" si="363"/>
        <v>0</v>
      </c>
      <c r="AM426" s="21">
        <f t="shared" si="364"/>
        <v>-62000</v>
      </c>
      <c r="AN426" s="21">
        <f t="shared" si="365"/>
        <v>-41929.360000000001</v>
      </c>
      <c r="AO426" s="21">
        <f t="shared" si="366"/>
        <v>0</v>
      </c>
      <c r="AP426" s="21">
        <f t="shared" si="367"/>
        <v>0</v>
      </c>
      <c r="AQ426" s="21">
        <f t="shared" si="368"/>
        <v>0</v>
      </c>
    </row>
    <row r="427" spans="1:43" s="3" customFormat="1" x14ac:dyDescent="0.25">
      <c r="A427" s="52" t="s">
        <v>1143</v>
      </c>
      <c r="B427" t="s">
        <v>449</v>
      </c>
      <c r="C427"/>
      <c r="D427" s="24">
        <f>+PU!E7325</f>
        <v>2.4</v>
      </c>
      <c r="E427" s="19">
        <f t="shared" si="370"/>
        <v>81479.02</v>
      </c>
      <c r="F427" s="25">
        <f>+D427*PU!F7325</f>
        <v>13003.199999999999</v>
      </c>
      <c r="G427" s="19">
        <f t="shared" si="375"/>
        <v>360</v>
      </c>
      <c r="H427" s="19">
        <f t="shared" si="375"/>
        <v>720</v>
      </c>
      <c r="I427" s="19">
        <f t="shared" si="375"/>
        <v>600</v>
      </c>
      <c r="J427" s="19">
        <f t="shared" si="375"/>
        <v>220.79999999999998</v>
      </c>
      <c r="K427" s="19">
        <f t="shared" si="375"/>
        <v>2095.1999999999998</v>
      </c>
      <c r="L427" s="19">
        <f t="shared" si="349"/>
        <v>9007.1999999999989</v>
      </c>
      <c r="O427" s="4">
        <f>+PU!G7326</f>
        <v>3705.58</v>
      </c>
      <c r="Q427" s="4">
        <f>+PU!G7329+PU!G7330</f>
        <v>61950</v>
      </c>
      <c r="S427" s="4">
        <f>+PU!G7331</f>
        <v>359.8</v>
      </c>
      <c r="U427" s="4">
        <f>+PU!G7332</f>
        <v>1900</v>
      </c>
      <c r="W427" s="4">
        <f>+PU!G7328+1</f>
        <v>560.44000000000005</v>
      </c>
      <c r="X427" s="6"/>
      <c r="Y427" s="3">
        <v>-77</v>
      </c>
      <c r="Z427" s="21">
        <f t="shared" si="351"/>
        <v>-6273884.5399999991</v>
      </c>
      <c r="AA427" s="21">
        <f t="shared" si="352"/>
        <v>-27720</v>
      </c>
      <c r="AB427" s="21">
        <f t="shared" si="353"/>
        <v>-55440</v>
      </c>
      <c r="AC427" s="21">
        <f t="shared" si="354"/>
        <v>-46200</v>
      </c>
      <c r="AD427" s="21">
        <f t="shared" si="355"/>
        <v>-17001.599999999999</v>
      </c>
      <c r="AE427" s="21">
        <f t="shared" si="356"/>
        <v>-161330.4</v>
      </c>
      <c r="AF427" s="21">
        <f t="shared" si="357"/>
        <v>-693554.39999999991</v>
      </c>
      <c r="AG427" s="21">
        <f t="shared" si="358"/>
        <v>0</v>
      </c>
      <c r="AH427" s="21">
        <f t="shared" si="359"/>
        <v>0</v>
      </c>
      <c r="AI427" s="21">
        <f t="shared" si="360"/>
        <v>-285329.65999999997</v>
      </c>
      <c r="AJ427" s="21">
        <f t="shared" si="361"/>
        <v>0</v>
      </c>
      <c r="AK427" s="21">
        <f t="shared" si="362"/>
        <v>-4770150</v>
      </c>
      <c r="AL427" s="21">
        <f t="shared" si="363"/>
        <v>0</v>
      </c>
      <c r="AM427" s="21">
        <f t="shared" si="364"/>
        <v>-27704.600000000002</v>
      </c>
      <c r="AN427" s="21">
        <f t="shared" si="365"/>
        <v>0</v>
      </c>
      <c r="AO427" s="21">
        <f t="shared" si="366"/>
        <v>-146300</v>
      </c>
      <c r="AP427" s="21">
        <f t="shared" si="367"/>
        <v>0</v>
      </c>
      <c r="AQ427" s="21">
        <f t="shared" si="368"/>
        <v>-43153.880000000005</v>
      </c>
    </row>
    <row r="428" spans="1:43" s="3" customFormat="1" x14ac:dyDescent="0.25">
      <c r="A428" s="33" t="s">
        <v>1144</v>
      </c>
      <c r="B428" t="s">
        <v>724</v>
      </c>
      <c r="C428"/>
      <c r="D428" s="24">
        <f>+'PU con cambio '!N717</f>
        <v>0.3</v>
      </c>
      <c r="E428" s="19">
        <f t="shared" si="370"/>
        <v>4993.5969999999998</v>
      </c>
      <c r="F428" s="25">
        <f>+D428*'PU con cambio '!O717</f>
        <v>1625.3999999999999</v>
      </c>
      <c r="G428" s="19">
        <f t="shared" si="375"/>
        <v>45</v>
      </c>
      <c r="H428" s="19">
        <f t="shared" si="375"/>
        <v>90</v>
      </c>
      <c r="I428" s="19">
        <f t="shared" si="375"/>
        <v>75</v>
      </c>
      <c r="J428" s="19">
        <f t="shared" si="375"/>
        <v>27.599999999999998</v>
      </c>
      <c r="K428" s="19">
        <f t="shared" si="375"/>
        <v>261.89999999999998</v>
      </c>
      <c r="L428" s="19">
        <f t="shared" si="349"/>
        <v>1125.8999999999999</v>
      </c>
      <c r="O428" s="4">
        <f>+'PU con cambio '!P718</f>
        <v>463.197</v>
      </c>
      <c r="R428" s="4">
        <f>+'PU con cambio '!P719</f>
        <v>2856</v>
      </c>
      <c r="T428" s="4">
        <f>+'PU con cambio '!P720</f>
        <v>49</v>
      </c>
      <c r="X428" s="6"/>
      <c r="Y428" s="63">
        <v>-220.59589510326927</v>
      </c>
      <c r="Z428" s="60">
        <f t="shared" si="351"/>
        <v>-1101567.0000000002</v>
      </c>
      <c r="AA428" s="21">
        <f t="shared" si="352"/>
        <v>-9926.8152796471168</v>
      </c>
      <c r="AB428" s="21">
        <f t="shared" si="353"/>
        <v>-19853.630559294234</v>
      </c>
      <c r="AC428" s="21">
        <f t="shared" si="354"/>
        <v>-16544.692132745196</v>
      </c>
      <c r="AD428" s="21">
        <f t="shared" si="355"/>
        <v>-6088.4467048502311</v>
      </c>
      <c r="AE428" s="21">
        <f t="shared" si="356"/>
        <v>-57774.06492754622</v>
      </c>
      <c r="AF428" s="21">
        <f t="shared" si="357"/>
        <v>-248368.91829677083</v>
      </c>
      <c r="AG428" s="21">
        <f t="shared" si="358"/>
        <v>0</v>
      </c>
      <c r="AH428" s="21">
        <f t="shared" si="359"/>
        <v>0</v>
      </c>
      <c r="AI428" s="21">
        <f t="shared" si="360"/>
        <v>-102179.35682414901</v>
      </c>
      <c r="AJ428" s="21">
        <f t="shared" si="361"/>
        <v>0</v>
      </c>
      <c r="AK428" s="21">
        <f t="shared" si="362"/>
        <v>0</v>
      </c>
      <c r="AL428" s="21">
        <f t="shared" si="363"/>
        <v>-630021.87641493708</v>
      </c>
      <c r="AM428" s="21">
        <f t="shared" si="364"/>
        <v>0</v>
      </c>
      <c r="AN428" s="21">
        <f t="shared" si="365"/>
        <v>-10809.198860060194</v>
      </c>
      <c r="AO428" s="21">
        <f t="shared" si="366"/>
        <v>0</v>
      </c>
      <c r="AP428" s="21">
        <f t="shared" si="367"/>
        <v>0</v>
      </c>
      <c r="AQ428" s="21">
        <f t="shared" si="368"/>
        <v>0</v>
      </c>
    </row>
    <row r="429" spans="1:43" s="3" customFormat="1" x14ac:dyDescent="0.25">
      <c r="A429" s="33" t="s">
        <v>1145</v>
      </c>
      <c r="B429" t="s">
        <v>1146</v>
      </c>
      <c r="C429"/>
      <c r="D429" s="24">
        <f>+'PU con cambio '!N736</f>
        <v>0.06</v>
      </c>
      <c r="E429" s="19">
        <f t="shared" si="370"/>
        <v>3310.6194</v>
      </c>
      <c r="F429" s="25">
        <f>+D429*'PU con cambio '!O736</f>
        <v>382.97999999999996</v>
      </c>
      <c r="G429" s="19">
        <f t="shared" si="375"/>
        <v>9</v>
      </c>
      <c r="H429" s="19">
        <f t="shared" si="375"/>
        <v>18</v>
      </c>
      <c r="I429" s="19">
        <f t="shared" si="375"/>
        <v>15</v>
      </c>
      <c r="J429" s="19">
        <f t="shared" si="375"/>
        <v>5.52</v>
      </c>
      <c r="K429" s="19">
        <f t="shared" si="375"/>
        <v>52.379999999999995</v>
      </c>
      <c r="L429" s="19">
        <f t="shared" si="349"/>
        <v>283.08</v>
      </c>
      <c r="O429" s="4">
        <f>+'PU con cambio '!P737</f>
        <v>92.639399999999995</v>
      </c>
      <c r="Q429" s="4">
        <f>+'PU con cambio '!P738</f>
        <v>2800</v>
      </c>
      <c r="T429" s="4">
        <f>+'PU con cambio '!P739</f>
        <v>35</v>
      </c>
      <c r="X429" s="6"/>
      <c r="Y429" s="63">
        <v>-504.56703056835823</v>
      </c>
      <c r="Z429" s="60">
        <f t="shared" si="351"/>
        <v>-1670429.4</v>
      </c>
      <c r="AA429" s="21">
        <f t="shared" si="352"/>
        <v>-4541.1032751152243</v>
      </c>
      <c r="AB429" s="21">
        <f t="shared" si="353"/>
        <v>-9082.2065502304486</v>
      </c>
      <c r="AC429" s="21">
        <f t="shared" si="354"/>
        <v>-7568.5054585253738</v>
      </c>
      <c r="AD429" s="21">
        <f t="shared" si="355"/>
        <v>-2785.2100087373374</v>
      </c>
      <c r="AE429" s="21">
        <f t="shared" si="356"/>
        <v>-26429.221061170603</v>
      </c>
      <c r="AF429" s="21">
        <f t="shared" si="357"/>
        <v>-142832.83501329084</v>
      </c>
      <c r="AG429" s="21">
        <f t="shared" si="358"/>
        <v>0</v>
      </c>
      <c r="AH429" s="21">
        <f t="shared" si="359"/>
        <v>0</v>
      </c>
      <c r="AI429" s="21">
        <f t="shared" si="360"/>
        <v>-46742.786971634363</v>
      </c>
      <c r="AJ429" s="21">
        <f t="shared" si="361"/>
        <v>0</v>
      </c>
      <c r="AK429" s="21">
        <f t="shared" si="362"/>
        <v>-1412787.6855914032</v>
      </c>
      <c r="AL429" s="21">
        <f t="shared" si="363"/>
        <v>0</v>
      </c>
      <c r="AM429" s="21">
        <f t="shared" si="364"/>
        <v>0</v>
      </c>
      <c r="AN429" s="21">
        <f t="shared" si="365"/>
        <v>-17659.846069892537</v>
      </c>
      <c r="AO429" s="21">
        <f t="shared" si="366"/>
        <v>0</v>
      </c>
      <c r="AP429" s="21">
        <f t="shared" si="367"/>
        <v>0</v>
      </c>
      <c r="AQ429" s="21">
        <f t="shared" si="368"/>
        <v>0</v>
      </c>
    </row>
    <row r="430" spans="1:43" s="3" customFormat="1" x14ac:dyDescent="0.25">
      <c r="A430" s="52" t="s">
        <v>1147</v>
      </c>
      <c r="B430" t="s">
        <v>1148</v>
      </c>
      <c r="C430"/>
      <c r="D430" s="24">
        <f>+PU!E7388</f>
        <v>1.1200000000000001</v>
      </c>
      <c r="E430" s="19">
        <f t="shared" si="370"/>
        <v>28380.43</v>
      </c>
      <c r="F430" s="25">
        <f>+D430*PU!F7388</f>
        <v>6068.1600000000008</v>
      </c>
      <c r="G430" s="19">
        <f t="shared" si="375"/>
        <v>168.00000000000003</v>
      </c>
      <c r="H430" s="19">
        <f t="shared" si="375"/>
        <v>336.00000000000006</v>
      </c>
      <c r="I430" s="19">
        <f t="shared" si="375"/>
        <v>280</v>
      </c>
      <c r="J430" s="19">
        <f t="shared" si="375"/>
        <v>103.04</v>
      </c>
      <c r="K430" s="19">
        <f t="shared" si="375"/>
        <v>977.7600000000001</v>
      </c>
      <c r="L430" s="19">
        <f t="shared" si="349"/>
        <v>4203.3600000000006</v>
      </c>
      <c r="O430" s="4">
        <f>+PU!G7389+PU!G7390+PU!G7391</f>
        <v>22312.27</v>
      </c>
      <c r="X430" s="6"/>
      <c r="Y430" s="3">
        <v>-14</v>
      </c>
      <c r="Z430" s="21">
        <f t="shared" si="351"/>
        <v>-397326.02</v>
      </c>
      <c r="AA430" s="21">
        <f t="shared" si="352"/>
        <v>-2352.0000000000005</v>
      </c>
      <c r="AB430" s="21">
        <f t="shared" si="353"/>
        <v>-4704.0000000000009</v>
      </c>
      <c r="AC430" s="21">
        <f t="shared" si="354"/>
        <v>-3920</v>
      </c>
      <c r="AD430" s="21">
        <f t="shared" si="355"/>
        <v>-1442.5600000000002</v>
      </c>
      <c r="AE430" s="21">
        <f t="shared" si="356"/>
        <v>-13688.640000000001</v>
      </c>
      <c r="AF430" s="21">
        <f t="shared" si="357"/>
        <v>-58847.040000000008</v>
      </c>
      <c r="AG430" s="21">
        <f t="shared" si="358"/>
        <v>0</v>
      </c>
      <c r="AH430" s="21">
        <f t="shared" si="359"/>
        <v>0</v>
      </c>
      <c r="AI430" s="21">
        <f t="shared" si="360"/>
        <v>-312371.78000000003</v>
      </c>
      <c r="AJ430" s="21">
        <f t="shared" si="361"/>
        <v>0</v>
      </c>
      <c r="AK430" s="21">
        <f t="shared" si="362"/>
        <v>0</v>
      </c>
      <c r="AL430" s="21">
        <f t="shared" si="363"/>
        <v>0</v>
      </c>
      <c r="AM430" s="21">
        <f t="shared" si="364"/>
        <v>0</v>
      </c>
      <c r="AN430" s="21">
        <f t="shared" si="365"/>
        <v>0</v>
      </c>
      <c r="AO430" s="21">
        <f t="shared" si="366"/>
        <v>0</v>
      </c>
      <c r="AP430" s="21">
        <f t="shared" si="367"/>
        <v>0</v>
      </c>
      <c r="AQ430" s="21">
        <f t="shared" si="368"/>
        <v>0</v>
      </c>
    </row>
    <row r="431" spans="1:43" s="3" customFormat="1" x14ac:dyDescent="0.25">
      <c r="A431" s="52" t="s">
        <v>1149</v>
      </c>
      <c r="B431" t="s">
        <v>1150</v>
      </c>
      <c r="C431"/>
      <c r="D431" s="24">
        <f>+PU!E7406</f>
        <v>1.44</v>
      </c>
      <c r="E431" s="19">
        <f t="shared" si="370"/>
        <v>20387.75</v>
      </c>
      <c r="F431" s="25">
        <f>+D431*PU!F7406</f>
        <v>7500.96</v>
      </c>
      <c r="G431" s="19">
        <f t="shared" si="375"/>
        <v>216</v>
      </c>
      <c r="H431" s="19">
        <f t="shared" si="375"/>
        <v>432</v>
      </c>
      <c r="I431" s="19">
        <f t="shared" si="375"/>
        <v>360</v>
      </c>
      <c r="J431" s="19">
        <f t="shared" si="375"/>
        <v>132.47999999999999</v>
      </c>
      <c r="K431" s="19">
        <f t="shared" si="375"/>
        <v>1257.1199999999999</v>
      </c>
      <c r="L431" s="19">
        <f t="shared" si="349"/>
        <v>5103.3600000000006</v>
      </c>
      <c r="O431" s="4">
        <f>+PU!G7407+PU!G7408</f>
        <v>1634.1999999999998</v>
      </c>
      <c r="P431" s="4">
        <f>+PU!G7410</f>
        <v>2160</v>
      </c>
      <c r="Q431" s="4">
        <f>+PU!G7411</f>
        <v>5942.59</v>
      </c>
      <c r="U431" s="4">
        <f>+PU!G7412</f>
        <v>1800</v>
      </c>
      <c r="W431" s="4">
        <f>+PU!G7409</f>
        <v>1350</v>
      </c>
      <c r="X431" s="6"/>
      <c r="Z431" s="21">
        <f t="shared" si="351"/>
        <v>0</v>
      </c>
      <c r="AA431" s="21">
        <f t="shared" si="352"/>
        <v>0</v>
      </c>
      <c r="AB431" s="21">
        <f t="shared" si="353"/>
        <v>0</v>
      </c>
      <c r="AC431" s="21">
        <f t="shared" si="354"/>
        <v>0</v>
      </c>
      <c r="AD431" s="21">
        <f t="shared" si="355"/>
        <v>0</v>
      </c>
      <c r="AE431" s="21">
        <f t="shared" si="356"/>
        <v>0</v>
      </c>
      <c r="AF431" s="21">
        <f t="shared" si="357"/>
        <v>0</v>
      </c>
      <c r="AG431" s="21">
        <f t="shared" si="358"/>
        <v>0</v>
      </c>
      <c r="AH431" s="21">
        <f t="shared" si="359"/>
        <v>0</v>
      </c>
      <c r="AI431" s="21">
        <f t="shared" si="360"/>
        <v>0</v>
      </c>
      <c r="AJ431" s="21">
        <f t="shared" si="361"/>
        <v>0</v>
      </c>
      <c r="AK431" s="21">
        <f t="shared" si="362"/>
        <v>0</v>
      </c>
      <c r="AL431" s="21">
        <f t="shared" si="363"/>
        <v>0</v>
      </c>
      <c r="AM431" s="21">
        <f t="shared" si="364"/>
        <v>0</v>
      </c>
      <c r="AN431" s="21">
        <f t="shared" si="365"/>
        <v>0</v>
      </c>
      <c r="AO431" s="21">
        <f t="shared" si="366"/>
        <v>0</v>
      </c>
      <c r="AP431" s="21">
        <f t="shared" si="367"/>
        <v>0</v>
      </c>
      <c r="AQ431" s="21">
        <f t="shared" si="368"/>
        <v>0</v>
      </c>
    </row>
    <row r="432" spans="1:43" s="3" customFormat="1" x14ac:dyDescent="0.25">
      <c r="A432" s="52" t="s">
        <v>1151</v>
      </c>
      <c r="B432" t="s">
        <v>1152</v>
      </c>
      <c r="C432"/>
      <c r="D432" s="24">
        <f>+PU!E7429</f>
        <v>2.4</v>
      </c>
      <c r="E432" s="19">
        <f t="shared" si="370"/>
        <v>81479.02</v>
      </c>
      <c r="F432" s="25">
        <f>+D432*PU!F7429</f>
        <v>13003.199999999999</v>
      </c>
      <c r="G432" s="19">
        <f t="shared" si="375"/>
        <v>360</v>
      </c>
      <c r="H432" s="19">
        <f t="shared" si="375"/>
        <v>720</v>
      </c>
      <c r="I432" s="19">
        <f t="shared" si="375"/>
        <v>600</v>
      </c>
      <c r="J432" s="19">
        <f t="shared" si="375"/>
        <v>220.79999999999998</v>
      </c>
      <c r="K432" s="19">
        <f t="shared" si="375"/>
        <v>2095.1999999999998</v>
      </c>
      <c r="L432" s="19">
        <f t="shared" si="349"/>
        <v>9007.1999999999989</v>
      </c>
      <c r="O432" s="4">
        <f>+PU!G7430</f>
        <v>3705.58</v>
      </c>
      <c r="Q432" s="4">
        <f>+PU!G7433+PU!G7434</f>
        <v>61950</v>
      </c>
      <c r="S432" s="4">
        <f>+PU!G7435</f>
        <v>359.8</v>
      </c>
      <c r="U432" s="4">
        <f>+PU!G7436</f>
        <v>1900</v>
      </c>
      <c r="W432" s="4">
        <f>+PU!G7432+1</f>
        <v>560.44000000000005</v>
      </c>
      <c r="X432" s="6"/>
      <c r="Z432" s="21">
        <f t="shared" si="351"/>
        <v>0</v>
      </c>
      <c r="AA432" s="21">
        <f t="shared" si="352"/>
        <v>0</v>
      </c>
      <c r="AB432" s="21">
        <f t="shared" si="353"/>
        <v>0</v>
      </c>
      <c r="AC432" s="21">
        <f t="shared" si="354"/>
        <v>0</v>
      </c>
      <c r="AD432" s="21">
        <f t="shared" si="355"/>
        <v>0</v>
      </c>
      <c r="AE432" s="21">
        <f t="shared" si="356"/>
        <v>0</v>
      </c>
      <c r="AF432" s="21">
        <f t="shared" si="357"/>
        <v>0</v>
      </c>
      <c r="AG432" s="21">
        <f t="shared" si="358"/>
        <v>0</v>
      </c>
      <c r="AH432" s="21">
        <f t="shared" si="359"/>
        <v>0</v>
      </c>
      <c r="AI432" s="21">
        <f t="shared" si="360"/>
        <v>0</v>
      </c>
      <c r="AJ432" s="21">
        <f t="shared" si="361"/>
        <v>0</v>
      </c>
      <c r="AK432" s="21">
        <f t="shared" si="362"/>
        <v>0</v>
      </c>
      <c r="AL432" s="21">
        <f t="shared" si="363"/>
        <v>0</v>
      </c>
      <c r="AM432" s="21">
        <f t="shared" si="364"/>
        <v>0</v>
      </c>
      <c r="AN432" s="21">
        <f t="shared" si="365"/>
        <v>0</v>
      </c>
      <c r="AO432" s="21">
        <f t="shared" si="366"/>
        <v>0</v>
      </c>
      <c r="AP432" s="21">
        <f t="shared" si="367"/>
        <v>0</v>
      </c>
      <c r="AQ432" s="21">
        <f t="shared" si="368"/>
        <v>0</v>
      </c>
    </row>
    <row r="433" spans="1:43" s="3" customFormat="1" x14ac:dyDescent="0.25">
      <c r="A433" s="52" t="s">
        <v>1153</v>
      </c>
      <c r="B433" t="s">
        <v>640</v>
      </c>
      <c r="C433"/>
      <c r="D433" s="24">
        <f>+PU!E7452</f>
        <v>0.5</v>
      </c>
      <c r="E433" s="19">
        <f t="shared" si="370"/>
        <v>6657.49</v>
      </c>
      <c r="F433" s="25">
        <f>+D433*PU!F7452</f>
        <v>2709</v>
      </c>
      <c r="G433" s="19">
        <f t="shared" ref="G433:K445" si="376">$D433*G$3</f>
        <v>75</v>
      </c>
      <c r="H433" s="19">
        <f t="shared" si="376"/>
        <v>150</v>
      </c>
      <c r="I433" s="19">
        <f t="shared" si="376"/>
        <v>125</v>
      </c>
      <c r="J433" s="19">
        <f t="shared" si="376"/>
        <v>46</v>
      </c>
      <c r="K433" s="19">
        <f t="shared" si="376"/>
        <v>436.5</v>
      </c>
      <c r="L433" s="19">
        <f t="shared" si="349"/>
        <v>1876.5</v>
      </c>
      <c r="O433" s="4">
        <f>+PU!G7453</f>
        <v>772</v>
      </c>
      <c r="R433" s="4">
        <f>+PU!G7454</f>
        <v>2990</v>
      </c>
      <c r="S433" s="4">
        <f>+PU!G7455</f>
        <v>64</v>
      </c>
      <c r="T433" s="4">
        <f>+PU!F7456</f>
        <v>122.49</v>
      </c>
      <c r="X433" s="6"/>
      <c r="Y433" s="3">
        <v>-8</v>
      </c>
      <c r="Z433" s="21">
        <f t="shared" si="351"/>
        <v>-53259.92</v>
      </c>
      <c r="AA433" s="21">
        <f t="shared" si="352"/>
        <v>-600</v>
      </c>
      <c r="AB433" s="21">
        <f t="shared" si="353"/>
        <v>-1200</v>
      </c>
      <c r="AC433" s="21">
        <f t="shared" si="354"/>
        <v>-1000</v>
      </c>
      <c r="AD433" s="21">
        <f t="shared" si="355"/>
        <v>-368</v>
      </c>
      <c r="AE433" s="21">
        <f t="shared" si="356"/>
        <v>-3492</v>
      </c>
      <c r="AF433" s="21">
        <f t="shared" si="357"/>
        <v>-15012</v>
      </c>
      <c r="AG433" s="21">
        <f t="shared" si="358"/>
        <v>0</v>
      </c>
      <c r="AH433" s="21">
        <f t="shared" si="359"/>
        <v>0</v>
      </c>
      <c r="AI433" s="21">
        <f t="shared" si="360"/>
        <v>-6176</v>
      </c>
      <c r="AJ433" s="21">
        <f t="shared" si="361"/>
        <v>0</v>
      </c>
      <c r="AK433" s="21">
        <f t="shared" si="362"/>
        <v>0</v>
      </c>
      <c r="AL433" s="21">
        <f t="shared" si="363"/>
        <v>-23920</v>
      </c>
      <c r="AM433" s="21">
        <f t="shared" si="364"/>
        <v>-512</v>
      </c>
      <c r="AN433" s="21">
        <f t="shared" si="365"/>
        <v>-979.92</v>
      </c>
      <c r="AO433" s="21">
        <f t="shared" si="366"/>
        <v>0</v>
      </c>
      <c r="AP433" s="21">
        <f t="shared" si="367"/>
        <v>0</v>
      </c>
      <c r="AQ433" s="21">
        <f t="shared" si="368"/>
        <v>0</v>
      </c>
    </row>
    <row r="434" spans="1:43" s="3" customFormat="1" x14ac:dyDescent="0.25">
      <c r="A434" s="52" t="s">
        <v>1154</v>
      </c>
      <c r="B434" t="s">
        <v>1155</v>
      </c>
      <c r="C434"/>
      <c r="D434" s="24">
        <f>+PU!E7473</f>
        <v>1</v>
      </c>
      <c r="E434" s="19">
        <f t="shared" si="370"/>
        <v>7696.99</v>
      </c>
      <c r="F434" s="25">
        <f>+D434*PU!F7473</f>
        <v>5418</v>
      </c>
      <c r="G434" s="19">
        <f t="shared" si="376"/>
        <v>150</v>
      </c>
      <c r="H434" s="19">
        <f t="shared" si="376"/>
        <v>300</v>
      </c>
      <c r="I434" s="19">
        <f t="shared" si="376"/>
        <v>250</v>
      </c>
      <c r="J434" s="19">
        <f t="shared" si="376"/>
        <v>92</v>
      </c>
      <c r="K434" s="19">
        <f t="shared" si="376"/>
        <v>873</v>
      </c>
      <c r="L434" s="19">
        <f t="shared" si="349"/>
        <v>3753</v>
      </c>
      <c r="O434" s="4">
        <f>+PU!G7474</f>
        <v>1543.99</v>
      </c>
      <c r="S434" s="4">
        <f>+PU!G7476</f>
        <v>475</v>
      </c>
      <c r="W434" s="4">
        <f>+PU!G7475</f>
        <v>260</v>
      </c>
      <c r="X434" s="6"/>
      <c r="Y434" s="3">
        <v>-10</v>
      </c>
      <c r="Z434" s="21">
        <f t="shared" si="351"/>
        <v>-76969.899999999994</v>
      </c>
      <c r="AA434" s="21">
        <f t="shared" si="352"/>
        <v>-1500</v>
      </c>
      <c r="AB434" s="21">
        <f t="shared" si="353"/>
        <v>-3000</v>
      </c>
      <c r="AC434" s="21">
        <f t="shared" si="354"/>
        <v>-2500</v>
      </c>
      <c r="AD434" s="21">
        <f t="shared" si="355"/>
        <v>-920</v>
      </c>
      <c r="AE434" s="21">
        <f t="shared" si="356"/>
        <v>-8730</v>
      </c>
      <c r="AF434" s="21">
        <f t="shared" si="357"/>
        <v>-37530</v>
      </c>
      <c r="AG434" s="21">
        <f t="shared" si="358"/>
        <v>0</v>
      </c>
      <c r="AH434" s="21">
        <f t="shared" si="359"/>
        <v>0</v>
      </c>
      <c r="AI434" s="21">
        <f t="shared" si="360"/>
        <v>-15439.9</v>
      </c>
      <c r="AJ434" s="21">
        <f t="shared" si="361"/>
        <v>0</v>
      </c>
      <c r="AK434" s="21">
        <f t="shared" si="362"/>
        <v>0</v>
      </c>
      <c r="AL434" s="21">
        <f t="shared" si="363"/>
        <v>0</v>
      </c>
      <c r="AM434" s="21">
        <f t="shared" si="364"/>
        <v>-4750</v>
      </c>
      <c r="AN434" s="21">
        <f t="shared" si="365"/>
        <v>0</v>
      </c>
      <c r="AO434" s="21">
        <f t="shared" si="366"/>
        <v>0</v>
      </c>
      <c r="AP434" s="21">
        <f t="shared" si="367"/>
        <v>0</v>
      </c>
      <c r="AQ434" s="21">
        <f t="shared" si="368"/>
        <v>-2600</v>
      </c>
    </row>
    <row r="435" spans="1:43" s="3" customFormat="1" x14ac:dyDescent="0.25">
      <c r="A435" s="52" t="s">
        <v>1156</v>
      </c>
      <c r="B435" t="s">
        <v>1103</v>
      </c>
      <c r="C435"/>
      <c r="D435" s="24">
        <f>+PU!E7492</f>
        <v>0.8</v>
      </c>
      <c r="E435" s="19">
        <f t="shared" si="370"/>
        <v>9569.59</v>
      </c>
      <c r="F435" s="25">
        <f>+D435*PU!F7492</f>
        <v>4334.4000000000005</v>
      </c>
      <c r="G435" s="19">
        <f t="shared" si="376"/>
        <v>120</v>
      </c>
      <c r="H435" s="19">
        <f t="shared" si="376"/>
        <v>240</v>
      </c>
      <c r="I435" s="19">
        <f t="shared" si="376"/>
        <v>200</v>
      </c>
      <c r="J435" s="19">
        <f t="shared" si="376"/>
        <v>73.600000000000009</v>
      </c>
      <c r="K435" s="19">
        <f t="shared" si="376"/>
        <v>698.40000000000009</v>
      </c>
      <c r="L435" s="19">
        <f t="shared" si="349"/>
        <v>3002.4000000000005</v>
      </c>
      <c r="O435" s="4">
        <f>+PU!G7493</f>
        <v>1235.19</v>
      </c>
      <c r="S435" s="4">
        <f>+PU!G7494+PU!G7496</f>
        <v>3793.5</v>
      </c>
      <c r="W435" s="4">
        <f>+PU!G7495</f>
        <v>206.5</v>
      </c>
      <c r="X435" s="6"/>
      <c r="Y435" s="3">
        <v>-10</v>
      </c>
      <c r="Z435" s="21">
        <f t="shared" si="351"/>
        <v>-95695.900000000009</v>
      </c>
      <c r="AA435" s="21">
        <f t="shared" si="352"/>
        <v>-1200</v>
      </c>
      <c r="AB435" s="21">
        <f t="shared" si="353"/>
        <v>-2400</v>
      </c>
      <c r="AC435" s="21">
        <f t="shared" si="354"/>
        <v>-2000</v>
      </c>
      <c r="AD435" s="21">
        <f t="shared" si="355"/>
        <v>-736.00000000000011</v>
      </c>
      <c r="AE435" s="21">
        <f t="shared" si="356"/>
        <v>-6984.0000000000009</v>
      </c>
      <c r="AF435" s="21">
        <f t="shared" si="357"/>
        <v>-30024.000000000007</v>
      </c>
      <c r="AG435" s="21">
        <f t="shared" si="358"/>
        <v>0</v>
      </c>
      <c r="AH435" s="21">
        <f t="shared" si="359"/>
        <v>0</v>
      </c>
      <c r="AI435" s="21">
        <f t="shared" si="360"/>
        <v>-12351.900000000001</v>
      </c>
      <c r="AJ435" s="21">
        <f t="shared" si="361"/>
        <v>0</v>
      </c>
      <c r="AK435" s="21">
        <f t="shared" si="362"/>
        <v>0</v>
      </c>
      <c r="AL435" s="21">
        <f t="shared" si="363"/>
        <v>0</v>
      </c>
      <c r="AM435" s="21">
        <f t="shared" si="364"/>
        <v>-37935</v>
      </c>
      <c r="AN435" s="21">
        <f t="shared" si="365"/>
        <v>0</v>
      </c>
      <c r="AO435" s="21">
        <f t="shared" si="366"/>
        <v>0</v>
      </c>
      <c r="AP435" s="21">
        <f t="shared" si="367"/>
        <v>0</v>
      </c>
      <c r="AQ435" s="21">
        <f t="shared" si="368"/>
        <v>-2065</v>
      </c>
    </row>
    <row r="436" spans="1:43" s="3" customFormat="1" x14ac:dyDescent="0.25">
      <c r="A436" s="56" t="s">
        <v>1157</v>
      </c>
      <c r="B436" t="s">
        <v>1158</v>
      </c>
      <c r="C436"/>
      <c r="D436" s="24">
        <v>0</v>
      </c>
      <c r="E436" s="19">
        <f t="shared" si="370"/>
        <v>22495</v>
      </c>
      <c r="F436" s="25">
        <v>0</v>
      </c>
      <c r="G436" s="19">
        <f t="shared" si="376"/>
        <v>0</v>
      </c>
      <c r="H436" s="19">
        <f t="shared" si="376"/>
        <v>0</v>
      </c>
      <c r="I436" s="19">
        <f t="shared" si="376"/>
        <v>0</v>
      </c>
      <c r="J436" s="19">
        <f t="shared" si="376"/>
        <v>0</v>
      </c>
      <c r="K436" s="19">
        <f t="shared" si="376"/>
        <v>0</v>
      </c>
      <c r="L436" s="19">
        <f t="shared" si="349"/>
        <v>0</v>
      </c>
      <c r="V436" s="3">
        <v>22495</v>
      </c>
      <c r="X436" s="6"/>
      <c r="Y436" s="3">
        <v>339</v>
      </c>
      <c r="Z436" s="65">
        <f t="shared" si="351"/>
        <v>7625805</v>
      </c>
      <c r="AA436" s="21">
        <f t="shared" si="352"/>
        <v>0</v>
      </c>
      <c r="AB436" s="21">
        <f t="shared" si="353"/>
        <v>0</v>
      </c>
      <c r="AC436" s="21">
        <f t="shared" si="354"/>
        <v>0</v>
      </c>
      <c r="AD436" s="21">
        <f t="shared" si="355"/>
        <v>0</v>
      </c>
      <c r="AE436" s="21">
        <f t="shared" si="356"/>
        <v>0</v>
      </c>
      <c r="AF436" s="21">
        <f t="shared" si="357"/>
        <v>0</v>
      </c>
      <c r="AG436" s="21">
        <f t="shared" si="358"/>
        <v>0</v>
      </c>
      <c r="AH436" s="21">
        <f t="shared" si="359"/>
        <v>0</v>
      </c>
      <c r="AI436" s="21">
        <f t="shared" si="360"/>
        <v>0</v>
      </c>
      <c r="AJ436" s="21">
        <f t="shared" si="361"/>
        <v>0</v>
      </c>
      <c r="AK436" s="21">
        <f t="shared" si="362"/>
        <v>0</v>
      </c>
      <c r="AL436" s="21">
        <f t="shared" si="363"/>
        <v>0</v>
      </c>
      <c r="AM436" s="21">
        <f t="shared" si="364"/>
        <v>0</v>
      </c>
      <c r="AN436" s="21">
        <f t="shared" si="365"/>
        <v>0</v>
      </c>
      <c r="AO436" s="21">
        <f t="shared" si="366"/>
        <v>0</v>
      </c>
      <c r="AP436" s="21">
        <f t="shared" si="367"/>
        <v>7625805</v>
      </c>
      <c r="AQ436" s="21">
        <f t="shared" si="368"/>
        <v>0</v>
      </c>
    </row>
    <row r="437" spans="1:43" s="3" customFormat="1" x14ac:dyDescent="0.25">
      <c r="A437" s="2" t="s">
        <v>1160</v>
      </c>
      <c r="B437" t="s">
        <v>11</v>
      </c>
      <c r="C437"/>
      <c r="D437" s="24">
        <f>+PU!E7528</f>
        <v>3.7999999999999999E-2</v>
      </c>
      <c r="E437" s="19">
        <f t="shared" si="370"/>
        <v>197.94200000000001</v>
      </c>
      <c r="F437" s="25">
        <f>+D437*PU!F7528</f>
        <v>197.94200000000001</v>
      </c>
      <c r="G437" s="19">
        <f t="shared" si="376"/>
        <v>5.7</v>
      </c>
      <c r="H437" s="19">
        <f t="shared" si="376"/>
        <v>11.4</v>
      </c>
      <c r="I437" s="19">
        <f t="shared" si="376"/>
        <v>9.5</v>
      </c>
      <c r="J437" s="19">
        <f t="shared" si="376"/>
        <v>3.496</v>
      </c>
      <c r="K437" s="19">
        <f t="shared" si="376"/>
        <v>33.173999999999999</v>
      </c>
      <c r="L437" s="19">
        <f t="shared" si="349"/>
        <v>134.67200000000003</v>
      </c>
      <c r="X437" s="6"/>
      <c r="Z437" s="21">
        <f t="shared" si="351"/>
        <v>0</v>
      </c>
      <c r="AA437" s="21">
        <f t="shared" si="352"/>
        <v>0</v>
      </c>
      <c r="AB437" s="21">
        <f t="shared" si="353"/>
        <v>0</v>
      </c>
      <c r="AC437" s="21">
        <f t="shared" si="354"/>
        <v>0</v>
      </c>
      <c r="AD437" s="21">
        <f t="shared" si="355"/>
        <v>0</v>
      </c>
      <c r="AE437" s="21">
        <f t="shared" si="356"/>
        <v>0</v>
      </c>
      <c r="AF437" s="21">
        <f t="shared" si="357"/>
        <v>0</v>
      </c>
      <c r="AG437" s="21">
        <f t="shared" si="358"/>
        <v>0</v>
      </c>
      <c r="AH437" s="21">
        <f t="shared" si="359"/>
        <v>0</v>
      </c>
      <c r="AI437" s="21">
        <f t="shared" si="360"/>
        <v>0</v>
      </c>
      <c r="AJ437" s="21">
        <f t="shared" si="361"/>
        <v>0</v>
      </c>
      <c r="AK437" s="21">
        <f t="shared" si="362"/>
        <v>0</v>
      </c>
      <c r="AL437" s="21">
        <f t="shared" si="363"/>
        <v>0</v>
      </c>
      <c r="AM437" s="21">
        <f t="shared" si="364"/>
        <v>0</v>
      </c>
      <c r="AN437" s="21">
        <f t="shared" si="365"/>
        <v>0</v>
      </c>
      <c r="AO437" s="21">
        <f t="shared" si="366"/>
        <v>0</v>
      </c>
      <c r="AP437" s="21">
        <f t="shared" si="367"/>
        <v>0</v>
      </c>
      <c r="AQ437" s="21">
        <f t="shared" si="368"/>
        <v>0</v>
      </c>
    </row>
    <row r="438" spans="1:43" s="3" customFormat="1" x14ac:dyDescent="0.25">
      <c r="A438" s="2" t="s">
        <v>1161</v>
      </c>
      <c r="B438" t="s">
        <v>1162</v>
      </c>
      <c r="C438"/>
      <c r="D438" s="24">
        <f>+PU!E7552</f>
        <v>1.44</v>
      </c>
      <c r="E438" s="19">
        <f t="shared" si="370"/>
        <v>7500.9600000000009</v>
      </c>
      <c r="F438" s="25">
        <f>+D438*PU!F7552</f>
        <v>7500.96</v>
      </c>
      <c r="G438" s="19">
        <f t="shared" si="376"/>
        <v>216</v>
      </c>
      <c r="H438" s="19">
        <f t="shared" si="376"/>
        <v>432</v>
      </c>
      <c r="I438" s="19">
        <f t="shared" si="376"/>
        <v>360</v>
      </c>
      <c r="J438" s="19">
        <f t="shared" si="376"/>
        <v>132.47999999999999</v>
      </c>
      <c r="K438" s="19">
        <f t="shared" si="376"/>
        <v>1257.1199999999999</v>
      </c>
      <c r="L438" s="19">
        <f t="shared" si="349"/>
        <v>5103.3600000000006</v>
      </c>
      <c r="X438" s="6"/>
      <c r="Z438" s="21">
        <f t="shared" si="351"/>
        <v>0</v>
      </c>
      <c r="AA438" s="21">
        <f t="shared" si="352"/>
        <v>0</v>
      </c>
      <c r="AB438" s="21">
        <f t="shared" si="353"/>
        <v>0</v>
      </c>
      <c r="AC438" s="21">
        <f t="shared" si="354"/>
        <v>0</v>
      </c>
      <c r="AD438" s="21">
        <f t="shared" si="355"/>
        <v>0</v>
      </c>
      <c r="AE438" s="21">
        <f t="shared" si="356"/>
        <v>0</v>
      </c>
      <c r="AF438" s="21">
        <f t="shared" si="357"/>
        <v>0</v>
      </c>
      <c r="AG438" s="21">
        <f t="shared" si="358"/>
        <v>0</v>
      </c>
      <c r="AH438" s="21">
        <f t="shared" si="359"/>
        <v>0</v>
      </c>
      <c r="AI438" s="21">
        <f t="shared" si="360"/>
        <v>0</v>
      </c>
      <c r="AJ438" s="21">
        <f t="shared" si="361"/>
        <v>0</v>
      </c>
      <c r="AK438" s="21">
        <f t="shared" si="362"/>
        <v>0</v>
      </c>
      <c r="AL438" s="21">
        <f t="shared" si="363"/>
        <v>0</v>
      </c>
      <c r="AM438" s="21">
        <f t="shared" si="364"/>
        <v>0</v>
      </c>
      <c r="AN438" s="21">
        <f t="shared" si="365"/>
        <v>0</v>
      </c>
      <c r="AO438" s="21">
        <f t="shared" si="366"/>
        <v>0</v>
      </c>
      <c r="AP438" s="21">
        <f t="shared" si="367"/>
        <v>0</v>
      </c>
      <c r="AQ438" s="21">
        <f t="shared" si="368"/>
        <v>0</v>
      </c>
    </row>
    <row r="439" spans="1:43" s="3" customFormat="1" x14ac:dyDescent="0.25">
      <c r="A439" s="2" t="s">
        <v>1163</v>
      </c>
      <c r="B439" t="s">
        <v>1164</v>
      </c>
      <c r="C439"/>
      <c r="D439" s="24">
        <f>+PU!E7575</f>
        <v>1.44</v>
      </c>
      <c r="E439" s="19">
        <f t="shared" si="370"/>
        <v>7500.9600000000009</v>
      </c>
      <c r="F439" s="25">
        <f>+D439*PU!F7575</f>
        <v>7500.96</v>
      </c>
      <c r="G439" s="19">
        <f t="shared" si="376"/>
        <v>216</v>
      </c>
      <c r="H439" s="19">
        <f t="shared" si="376"/>
        <v>432</v>
      </c>
      <c r="I439" s="19">
        <f t="shared" si="376"/>
        <v>360</v>
      </c>
      <c r="J439" s="19">
        <f t="shared" si="376"/>
        <v>132.47999999999999</v>
      </c>
      <c r="K439" s="19">
        <f t="shared" si="376"/>
        <v>1257.1199999999999</v>
      </c>
      <c r="L439" s="19">
        <f t="shared" si="349"/>
        <v>5103.3600000000006</v>
      </c>
      <c r="X439" s="6"/>
      <c r="Z439" s="21">
        <f t="shared" si="351"/>
        <v>0</v>
      </c>
      <c r="AA439" s="21">
        <f t="shared" si="352"/>
        <v>0</v>
      </c>
      <c r="AB439" s="21">
        <f t="shared" si="353"/>
        <v>0</v>
      </c>
      <c r="AC439" s="21">
        <f t="shared" si="354"/>
        <v>0</v>
      </c>
      <c r="AD439" s="21">
        <f t="shared" si="355"/>
        <v>0</v>
      </c>
      <c r="AE439" s="21">
        <f t="shared" si="356"/>
        <v>0</v>
      </c>
      <c r="AF439" s="21">
        <f t="shared" si="357"/>
        <v>0</v>
      </c>
      <c r="AG439" s="21">
        <f t="shared" si="358"/>
        <v>0</v>
      </c>
      <c r="AH439" s="21">
        <f t="shared" si="359"/>
        <v>0</v>
      </c>
      <c r="AI439" s="21">
        <f t="shared" si="360"/>
        <v>0</v>
      </c>
      <c r="AJ439" s="21">
        <f t="shared" si="361"/>
        <v>0</v>
      </c>
      <c r="AK439" s="21">
        <f t="shared" si="362"/>
        <v>0</v>
      </c>
      <c r="AL439" s="21">
        <f t="shared" si="363"/>
        <v>0</v>
      </c>
      <c r="AM439" s="21">
        <f t="shared" si="364"/>
        <v>0</v>
      </c>
      <c r="AN439" s="21">
        <f t="shared" si="365"/>
        <v>0</v>
      </c>
      <c r="AO439" s="21">
        <f t="shared" si="366"/>
        <v>0</v>
      </c>
      <c r="AP439" s="21">
        <f t="shared" si="367"/>
        <v>0</v>
      </c>
      <c r="AQ439" s="21">
        <f t="shared" si="368"/>
        <v>0</v>
      </c>
    </row>
    <row r="440" spans="1:43" s="3" customFormat="1" x14ac:dyDescent="0.25">
      <c r="A440" s="2" t="s">
        <v>1167</v>
      </c>
      <c r="B440" t="s">
        <v>1168</v>
      </c>
      <c r="C440"/>
      <c r="D440" s="24">
        <f>+PU!E7594</f>
        <v>0.3</v>
      </c>
      <c r="E440" s="19">
        <f t="shared" si="370"/>
        <v>1625.3999999999999</v>
      </c>
      <c r="F440" s="25">
        <f>+D440*PU!F7594</f>
        <v>1625.3999999999999</v>
      </c>
      <c r="G440" s="19">
        <f t="shared" si="376"/>
        <v>45</v>
      </c>
      <c r="H440" s="19">
        <f t="shared" si="376"/>
        <v>90</v>
      </c>
      <c r="I440" s="19">
        <f t="shared" si="376"/>
        <v>75</v>
      </c>
      <c r="J440" s="19">
        <f t="shared" si="376"/>
        <v>27.599999999999998</v>
      </c>
      <c r="K440" s="19">
        <f t="shared" si="376"/>
        <v>261.89999999999998</v>
      </c>
      <c r="L440" s="19">
        <f t="shared" si="349"/>
        <v>1125.8999999999999</v>
      </c>
      <c r="X440" s="6"/>
      <c r="Z440" s="21">
        <f t="shared" si="351"/>
        <v>0</v>
      </c>
      <c r="AA440" s="21">
        <f t="shared" si="352"/>
        <v>0</v>
      </c>
      <c r="AB440" s="21">
        <f t="shared" si="353"/>
        <v>0</v>
      </c>
      <c r="AC440" s="21">
        <f t="shared" si="354"/>
        <v>0</v>
      </c>
      <c r="AD440" s="21">
        <f t="shared" si="355"/>
        <v>0</v>
      </c>
      <c r="AE440" s="21">
        <f t="shared" si="356"/>
        <v>0</v>
      </c>
      <c r="AF440" s="21">
        <f t="shared" si="357"/>
        <v>0</v>
      </c>
      <c r="AG440" s="21">
        <f t="shared" si="358"/>
        <v>0</v>
      </c>
      <c r="AH440" s="21">
        <f t="shared" si="359"/>
        <v>0</v>
      </c>
      <c r="AI440" s="21">
        <f t="shared" si="360"/>
        <v>0</v>
      </c>
      <c r="AJ440" s="21">
        <f t="shared" si="361"/>
        <v>0</v>
      </c>
      <c r="AK440" s="21">
        <f t="shared" si="362"/>
        <v>0</v>
      </c>
      <c r="AL440" s="21">
        <f t="shared" si="363"/>
        <v>0</v>
      </c>
      <c r="AM440" s="21">
        <f t="shared" si="364"/>
        <v>0</v>
      </c>
      <c r="AN440" s="21">
        <f t="shared" si="365"/>
        <v>0</v>
      </c>
      <c r="AO440" s="21">
        <f t="shared" si="366"/>
        <v>0</v>
      </c>
      <c r="AP440" s="21">
        <f t="shared" si="367"/>
        <v>0</v>
      </c>
      <c r="AQ440" s="21">
        <f t="shared" si="368"/>
        <v>0</v>
      </c>
    </row>
    <row r="441" spans="1:43" s="3" customFormat="1" x14ac:dyDescent="0.25">
      <c r="A441" s="2" t="s">
        <v>1169</v>
      </c>
      <c r="B441" t="s">
        <v>1170</v>
      </c>
      <c r="C441"/>
      <c r="D441" s="24">
        <v>0</v>
      </c>
      <c r="E441" s="19">
        <f t="shared" si="370"/>
        <v>0</v>
      </c>
      <c r="F441" s="25">
        <v>0</v>
      </c>
      <c r="G441" s="19">
        <f t="shared" si="376"/>
        <v>0</v>
      </c>
      <c r="H441" s="19">
        <f t="shared" si="376"/>
        <v>0</v>
      </c>
      <c r="I441" s="19">
        <f t="shared" si="376"/>
        <v>0</v>
      </c>
      <c r="J441" s="19">
        <f t="shared" si="376"/>
        <v>0</v>
      </c>
      <c r="K441" s="19">
        <f t="shared" si="376"/>
        <v>0</v>
      </c>
      <c r="L441" s="19">
        <f t="shared" si="349"/>
        <v>0</v>
      </c>
      <c r="X441" s="6"/>
      <c r="Z441" s="21">
        <f t="shared" si="351"/>
        <v>0</v>
      </c>
      <c r="AA441" s="21">
        <f t="shared" si="352"/>
        <v>0</v>
      </c>
      <c r="AB441" s="21">
        <f t="shared" si="353"/>
        <v>0</v>
      </c>
      <c r="AC441" s="21">
        <f t="shared" si="354"/>
        <v>0</v>
      </c>
      <c r="AD441" s="21">
        <f t="shared" si="355"/>
        <v>0</v>
      </c>
      <c r="AE441" s="21">
        <f t="shared" si="356"/>
        <v>0</v>
      </c>
      <c r="AF441" s="21">
        <f t="shared" si="357"/>
        <v>0</v>
      </c>
      <c r="AG441" s="21">
        <f t="shared" si="358"/>
        <v>0</v>
      </c>
      <c r="AH441" s="21">
        <f t="shared" si="359"/>
        <v>0</v>
      </c>
      <c r="AI441" s="21">
        <f t="shared" si="360"/>
        <v>0</v>
      </c>
      <c r="AJ441" s="21">
        <f t="shared" si="361"/>
        <v>0</v>
      </c>
      <c r="AK441" s="21">
        <f t="shared" si="362"/>
        <v>0</v>
      </c>
      <c r="AL441" s="21">
        <f t="shared" si="363"/>
        <v>0</v>
      </c>
      <c r="AM441" s="21">
        <f t="shared" si="364"/>
        <v>0</v>
      </c>
      <c r="AN441" s="21">
        <f t="shared" si="365"/>
        <v>0</v>
      </c>
      <c r="AO441" s="21">
        <f t="shared" si="366"/>
        <v>0</v>
      </c>
      <c r="AP441" s="21">
        <f t="shared" si="367"/>
        <v>0</v>
      </c>
      <c r="AQ441" s="21">
        <f t="shared" si="368"/>
        <v>0</v>
      </c>
    </row>
    <row r="442" spans="1:43" s="3" customFormat="1" x14ac:dyDescent="0.25">
      <c r="A442" s="2" t="s">
        <v>1171</v>
      </c>
      <c r="B442" t="s">
        <v>1172</v>
      </c>
      <c r="C442"/>
      <c r="D442" s="24">
        <f>+PU!E7627</f>
        <v>1.5</v>
      </c>
      <c r="E442" s="19">
        <f t="shared" si="370"/>
        <v>8127</v>
      </c>
      <c r="F442" s="25">
        <f>+D442*PU!F7627</f>
        <v>8127</v>
      </c>
      <c r="G442" s="19">
        <f t="shared" si="376"/>
        <v>225</v>
      </c>
      <c r="H442" s="19">
        <f t="shared" si="376"/>
        <v>450</v>
      </c>
      <c r="I442" s="19">
        <f t="shared" si="376"/>
        <v>375</v>
      </c>
      <c r="J442" s="19">
        <f t="shared" si="376"/>
        <v>138</v>
      </c>
      <c r="K442" s="19">
        <f t="shared" si="376"/>
        <v>1309.5</v>
      </c>
      <c r="L442" s="19">
        <f t="shared" si="349"/>
        <v>5629.5</v>
      </c>
      <c r="X442" s="6"/>
      <c r="Z442" s="21">
        <f t="shared" si="351"/>
        <v>0</v>
      </c>
      <c r="AA442" s="21">
        <f t="shared" si="352"/>
        <v>0</v>
      </c>
      <c r="AB442" s="21">
        <f t="shared" si="353"/>
        <v>0</v>
      </c>
      <c r="AC442" s="21">
        <f t="shared" si="354"/>
        <v>0</v>
      </c>
      <c r="AD442" s="21">
        <f t="shared" si="355"/>
        <v>0</v>
      </c>
      <c r="AE442" s="21">
        <f t="shared" si="356"/>
        <v>0</v>
      </c>
      <c r="AF442" s="21">
        <f t="shared" si="357"/>
        <v>0</v>
      </c>
      <c r="AG442" s="21">
        <f t="shared" si="358"/>
        <v>0</v>
      </c>
      <c r="AH442" s="21">
        <f t="shared" si="359"/>
        <v>0</v>
      </c>
      <c r="AI442" s="21">
        <f t="shared" si="360"/>
        <v>0</v>
      </c>
      <c r="AJ442" s="21">
        <f t="shared" si="361"/>
        <v>0</v>
      </c>
      <c r="AK442" s="21">
        <f t="shared" si="362"/>
        <v>0</v>
      </c>
      <c r="AL442" s="21">
        <f t="shared" si="363"/>
        <v>0</v>
      </c>
      <c r="AM442" s="21">
        <f t="shared" si="364"/>
        <v>0</v>
      </c>
      <c r="AN442" s="21">
        <f t="shared" si="365"/>
        <v>0</v>
      </c>
      <c r="AO442" s="21">
        <f t="shared" si="366"/>
        <v>0</v>
      </c>
      <c r="AP442" s="21">
        <f t="shared" si="367"/>
        <v>0</v>
      </c>
      <c r="AQ442" s="21">
        <f t="shared" si="368"/>
        <v>0</v>
      </c>
    </row>
    <row r="443" spans="1:43" s="3" customFormat="1" x14ac:dyDescent="0.25">
      <c r="A443" s="2" t="s">
        <v>1176</v>
      </c>
      <c r="B443" t="s">
        <v>1177</v>
      </c>
      <c r="C443" t="s">
        <v>1313</v>
      </c>
      <c r="D443" s="28">
        <f>+PU!E7646</f>
        <v>1152</v>
      </c>
      <c r="E443" s="19">
        <f t="shared" si="370"/>
        <v>7353216</v>
      </c>
      <c r="F443" s="25">
        <f>+D443*PU!F7646</f>
        <v>7353216</v>
      </c>
      <c r="G443" s="19">
        <f t="shared" si="376"/>
        <v>172800</v>
      </c>
      <c r="H443" s="19">
        <f t="shared" si="376"/>
        <v>345600</v>
      </c>
      <c r="I443" s="19">
        <f t="shared" si="376"/>
        <v>288000</v>
      </c>
      <c r="J443" s="19">
        <f t="shared" si="376"/>
        <v>105984</v>
      </c>
      <c r="K443" s="19">
        <f t="shared" si="376"/>
        <v>1005696</v>
      </c>
      <c r="M443" s="19">
        <f>F443-(SUM(G443:K443))</f>
        <v>5435136</v>
      </c>
      <c r="X443" s="6"/>
      <c r="Z443" s="21">
        <f t="shared" si="351"/>
        <v>0</v>
      </c>
      <c r="AA443" s="21">
        <f t="shared" si="352"/>
        <v>0</v>
      </c>
      <c r="AB443" s="21">
        <f t="shared" si="353"/>
        <v>0</v>
      </c>
      <c r="AC443" s="21">
        <f t="shared" si="354"/>
        <v>0</v>
      </c>
      <c r="AD443" s="21">
        <f t="shared" si="355"/>
        <v>0</v>
      </c>
      <c r="AE443" s="21">
        <f t="shared" si="356"/>
        <v>0</v>
      </c>
      <c r="AF443" s="21">
        <f t="shared" si="357"/>
        <v>0</v>
      </c>
      <c r="AG443" s="21">
        <f t="shared" si="358"/>
        <v>0</v>
      </c>
      <c r="AH443" s="21">
        <f t="shared" si="359"/>
        <v>0</v>
      </c>
      <c r="AI443" s="21">
        <f t="shared" si="360"/>
        <v>0</v>
      </c>
      <c r="AJ443" s="21">
        <f t="shared" si="361"/>
        <v>0</v>
      </c>
      <c r="AK443" s="21">
        <f t="shared" si="362"/>
        <v>0</v>
      </c>
      <c r="AL443" s="21">
        <f t="shared" si="363"/>
        <v>0</v>
      </c>
      <c r="AM443" s="21">
        <f t="shared" si="364"/>
        <v>0</v>
      </c>
      <c r="AN443" s="21">
        <f t="shared" si="365"/>
        <v>0</v>
      </c>
      <c r="AO443" s="21">
        <f t="shared" si="366"/>
        <v>0</v>
      </c>
      <c r="AP443" s="21">
        <f t="shared" si="367"/>
        <v>0</v>
      </c>
      <c r="AQ443" s="21">
        <f t="shared" si="368"/>
        <v>0</v>
      </c>
    </row>
    <row r="444" spans="1:43" s="3" customFormat="1" x14ac:dyDescent="0.25">
      <c r="A444" s="2" t="s">
        <v>1178</v>
      </c>
      <c r="B444" t="s">
        <v>1179</v>
      </c>
      <c r="C444" t="s">
        <v>1313</v>
      </c>
      <c r="D444" s="24">
        <v>0</v>
      </c>
      <c r="E444" s="19">
        <f t="shared" si="370"/>
        <v>0</v>
      </c>
      <c r="F444" s="25">
        <v>0</v>
      </c>
      <c r="G444" s="19">
        <f t="shared" si="376"/>
        <v>0</v>
      </c>
      <c r="H444" s="19">
        <f t="shared" si="376"/>
        <v>0</v>
      </c>
      <c r="I444" s="19">
        <f t="shared" si="376"/>
        <v>0</v>
      </c>
      <c r="J444" s="19">
        <f t="shared" si="376"/>
        <v>0</v>
      </c>
      <c r="K444" s="19">
        <f t="shared" si="376"/>
        <v>0</v>
      </c>
      <c r="L444" s="19">
        <f t="shared" si="349"/>
        <v>0</v>
      </c>
      <c r="X444" s="6"/>
      <c r="Z444" s="21">
        <f t="shared" si="351"/>
        <v>0</v>
      </c>
      <c r="AA444" s="21">
        <f t="shared" si="352"/>
        <v>0</v>
      </c>
      <c r="AB444" s="21">
        <f t="shared" si="353"/>
        <v>0</v>
      </c>
      <c r="AC444" s="21">
        <f t="shared" si="354"/>
        <v>0</v>
      </c>
      <c r="AD444" s="21">
        <f t="shared" si="355"/>
        <v>0</v>
      </c>
      <c r="AE444" s="21">
        <f t="shared" si="356"/>
        <v>0</v>
      </c>
      <c r="AF444" s="21">
        <f t="shared" si="357"/>
        <v>0</v>
      </c>
      <c r="AG444" s="21">
        <f t="shared" si="358"/>
        <v>0</v>
      </c>
      <c r="AH444" s="21">
        <f t="shared" si="359"/>
        <v>0</v>
      </c>
      <c r="AI444" s="21">
        <f t="shared" si="360"/>
        <v>0</v>
      </c>
      <c r="AJ444" s="21">
        <f t="shared" si="361"/>
        <v>0</v>
      </c>
      <c r="AK444" s="21">
        <f t="shared" si="362"/>
        <v>0</v>
      </c>
      <c r="AL444" s="21">
        <f t="shared" si="363"/>
        <v>0</v>
      </c>
      <c r="AM444" s="21">
        <f t="shared" si="364"/>
        <v>0</v>
      </c>
      <c r="AN444" s="21">
        <f t="shared" si="365"/>
        <v>0</v>
      </c>
      <c r="AO444" s="21">
        <f t="shared" si="366"/>
        <v>0</v>
      </c>
      <c r="AP444" s="21">
        <f t="shared" si="367"/>
        <v>0</v>
      </c>
      <c r="AQ444" s="21">
        <f t="shared" si="368"/>
        <v>0</v>
      </c>
    </row>
    <row r="445" spans="1:43" s="3" customFormat="1" x14ac:dyDescent="0.25">
      <c r="A445" s="2" t="s">
        <v>1180</v>
      </c>
      <c r="B445" t="s">
        <v>1181</v>
      </c>
      <c r="C445" t="s">
        <v>1313</v>
      </c>
      <c r="D445" s="28">
        <f>+PU!E7678</f>
        <v>2000</v>
      </c>
      <c r="E445" s="19">
        <f t="shared" si="370"/>
        <v>10418000</v>
      </c>
      <c r="F445" s="25">
        <f>+D445*PU!F7678</f>
        <v>10418000</v>
      </c>
      <c r="G445" s="19">
        <f t="shared" si="376"/>
        <v>300000</v>
      </c>
      <c r="H445" s="19">
        <f t="shared" si="376"/>
        <v>600000</v>
      </c>
      <c r="I445" s="19">
        <f t="shared" si="376"/>
        <v>500000</v>
      </c>
      <c r="J445" s="19">
        <f t="shared" si="376"/>
        <v>184000</v>
      </c>
      <c r="K445" s="19">
        <f t="shared" si="376"/>
        <v>1746000</v>
      </c>
      <c r="L445" s="19">
        <f t="shared" si="349"/>
        <v>7088000</v>
      </c>
      <c r="X445" s="6"/>
      <c r="Z445" s="21">
        <f t="shared" si="351"/>
        <v>0</v>
      </c>
      <c r="AA445" s="21">
        <f t="shared" si="352"/>
        <v>0</v>
      </c>
      <c r="AB445" s="21">
        <f t="shared" si="353"/>
        <v>0</v>
      </c>
      <c r="AC445" s="21">
        <f t="shared" si="354"/>
        <v>0</v>
      </c>
      <c r="AD445" s="21">
        <f t="shared" si="355"/>
        <v>0</v>
      </c>
      <c r="AE445" s="21">
        <f t="shared" si="356"/>
        <v>0</v>
      </c>
      <c r="AF445" s="21">
        <f t="shared" si="357"/>
        <v>0</v>
      </c>
      <c r="AG445" s="21">
        <f t="shared" si="358"/>
        <v>0</v>
      </c>
      <c r="AH445" s="21">
        <f t="shared" si="359"/>
        <v>0</v>
      </c>
      <c r="AI445" s="21">
        <f t="shared" si="360"/>
        <v>0</v>
      </c>
      <c r="AJ445" s="21">
        <f t="shared" si="361"/>
        <v>0</v>
      </c>
      <c r="AK445" s="21">
        <f t="shared" si="362"/>
        <v>0</v>
      </c>
      <c r="AL445" s="21">
        <f t="shared" si="363"/>
        <v>0</v>
      </c>
      <c r="AM445" s="21">
        <f t="shared" si="364"/>
        <v>0</v>
      </c>
      <c r="AN445" s="21">
        <f t="shared" si="365"/>
        <v>0</v>
      </c>
      <c r="AO445" s="21">
        <f t="shared" si="366"/>
        <v>0</v>
      </c>
      <c r="AP445" s="21">
        <f t="shared" si="367"/>
        <v>0</v>
      </c>
      <c r="AQ445" s="21">
        <f t="shared" si="368"/>
        <v>0</v>
      </c>
    </row>
    <row r="446" spans="1:43" s="3" customFormat="1" x14ac:dyDescent="0.25">
      <c r="D446" s="24"/>
      <c r="E446" s="28"/>
      <c r="F446" s="24"/>
      <c r="G446" s="25"/>
      <c r="H446" s="25"/>
      <c r="X446" s="6"/>
    </row>
    <row r="447" spans="1:43" x14ac:dyDescent="0.25">
      <c r="D447" s="26"/>
      <c r="E447" s="26"/>
      <c r="F447" s="26"/>
      <c r="G447" s="27"/>
      <c r="H447" s="27"/>
    </row>
    <row r="448" spans="1:43" s="3" customFormat="1" x14ac:dyDescent="0.25">
      <c r="B448" s="5"/>
      <c r="C448" s="5"/>
      <c r="D448" s="28"/>
      <c r="E448" s="28"/>
      <c r="F448" s="24"/>
      <c r="G448" s="25"/>
      <c r="H448" s="25"/>
      <c r="X448" s="6"/>
    </row>
    <row r="449" spans="2:24" s="3" customFormat="1" x14ac:dyDescent="0.25">
      <c r="B449" s="5"/>
      <c r="C449" s="5"/>
      <c r="D449" s="28"/>
      <c r="E449" s="28"/>
      <c r="F449" s="24"/>
      <c r="G449" s="25"/>
      <c r="H449" s="25"/>
      <c r="X449" s="6"/>
    </row>
    <row r="450" spans="2:24" x14ac:dyDescent="0.25">
      <c r="D450" s="26"/>
      <c r="E450" s="26"/>
      <c r="F450" s="26"/>
      <c r="G450" s="26"/>
      <c r="H450" s="26"/>
    </row>
  </sheetData>
  <autoFilter ref="A2:E445"/>
  <pageMargins left="0.7" right="0.7" top="0.75" bottom="0.75" header="0.3" footer="0.3"/>
  <pageSetup paperSize="9" orientation="portrait" r:id="rId1"/>
  <ignoredErrors>
    <ignoredError sqref="G50:K50 G380:K380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7"/>
  <sheetViews>
    <sheetView zoomScale="85" zoomScaleNormal="85" workbookViewId="0">
      <selection activeCell="P708" sqref="P708"/>
    </sheetView>
  </sheetViews>
  <sheetFormatPr baseColWidth="10" defaultRowHeight="15" x14ac:dyDescent="0.25"/>
  <cols>
    <col min="2" max="2" width="43.42578125" bestFit="1" customWidth="1"/>
    <col min="5" max="5" width="11.5703125" bestFit="1" customWidth="1"/>
    <col min="6" max="6" width="15.140625" bestFit="1" customWidth="1"/>
    <col min="7" max="7" width="17.85546875" bestFit="1" customWidth="1"/>
    <col min="8" max="8" width="22.5703125" bestFit="1" customWidth="1"/>
    <col min="9" max="9" width="27.28515625" bestFit="1" customWidth="1"/>
    <col min="10" max="10" width="13.140625" bestFit="1" customWidth="1"/>
  </cols>
  <sheetData>
    <row r="3" spans="2:10" ht="30" x14ac:dyDescent="0.25">
      <c r="B3" s="20" t="s">
        <v>1208</v>
      </c>
      <c r="C3" s="20" t="s">
        <v>1209</v>
      </c>
      <c r="D3" s="20" t="s">
        <v>1211</v>
      </c>
      <c r="E3" s="20" t="s">
        <v>1212</v>
      </c>
      <c r="F3" s="20" t="s">
        <v>1213</v>
      </c>
      <c r="G3" s="20" t="s">
        <v>1214</v>
      </c>
      <c r="H3" s="20" t="s">
        <v>1215</v>
      </c>
      <c r="I3" s="20" t="s">
        <v>1216</v>
      </c>
    </row>
    <row r="4" spans="2:10" x14ac:dyDescent="0.25">
      <c r="B4" t="s">
        <v>13</v>
      </c>
      <c r="C4" s="2">
        <v>5209</v>
      </c>
      <c r="D4" s="19">
        <v>150</v>
      </c>
      <c r="E4" s="19">
        <v>300</v>
      </c>
      <c r="F4" s="19">
        <v>250</v>
      </c>
      <c r="G4" s="19">
        <v>92</v>
      </c>
      <c r="H4" s="19">
        <v>873</v>
      </c>
      <c r="I4" s="19">
        <f>+C4-SUM(D4:H4)</f>
        <v>3544</v>
      </c>
    </row>
    <row r="5" spans="2:10" x14ac:dyDescent="0.25">
      <c r="B5" t="s">
        <v>1210</v>
      </c>
      <c r="C5" s="19">
        <v>5418</v>
      </c>
      <c r="D5" s="19">
        <v>150</v>
      </c>
      <c r="E5" s="19">
        <v>300</v>
      </c>
      <c r="F5" s="19">
        <v>250</v>
      </c>
      <c r="G5" s="19">
        <v>92</v>
      </c>
      <c r="H5" s="19">
        <v>873</v>
      </c>
      <c r="I5" s="19">
        <f>+C5-SUM(D5:H5)</f>
        <v>3753</v>
      </c>
    </row>
    <row r="13" spans="2:10" ht="30" x14ac:dyDescent="0.25">
      <c r="B13" t="s">
        <v>1217</v>
      </c>
      <c r="C13" t="s">
        <v>1219</v>
      </c>
      <c r="D13" s="20" t="s">
        <v>1211</v>
      </c>
      <c r="E13" s="20" t="s">
        <v>1212</v>
      </c>
      <c r="F13" s="20" t="s">
        <v>1213</v>
      </c>
      <c r="G13" s="20" t="s">
        <v>1214</v>
      </c>
      <c r="H13" s="20" t="s">
        <v>1215</v>
      </c>
      <c r="I13" s="20" t="s">
        <v>1216</v>
      </c>
      <c r="J13" s="20" t="s">
        <v>1220</v>
      </c>
    </row>
    <row r="14" spans="2:10" x14ac:dyDescent="0.25">
      <c r="B14" t="s">
        <v>1218</v>
      </c>
      <c r="C14" s="23">
        <v>2</v>
      </c>
      <c r="D14" s="21">
        <f>+$C$14*D5</f>
        <v>300</v>
      </c>
      <c r="E14" s="21">
        <f t="shared" ref="E14:I14" si="0">+$C$14*E5</f>
        <v>600</v>
      </c>
      <c r="F14" s="21">
        <f t="shared" si="0"/>
        <v>500</v>
      </c>
      <c r="G14" s="21">
        <f t="shared" si="0"/>
        <v>184</v>
      </c>
      <c r="H14" s="21">
        <f t="shared" si="0"/>
        <v>1746</v>
      </c>
      <c r="I14" s="21">
        <f t="shared" si="0"/>
        <v>7506</v>
      </c>
      <c r="J14" s="21">
        <f>SUM(D14:I14)</f>
        <v>10836</v>
      </c>
    </row>
    <row r="15" spans="2:10" x14ac:dyDescent="0.25">
      <c r="C15" s="23"/>
      <c r="D15">
        <f>+D14*300</f>
        <v>90000</v>
      </c>
      <c r="E15">
        <f t="shared" ref="E15:I15" si="1">+E14*300</f>
        <v>180000</v>
      </c>
      <c r="F15">
        <f t="shared" si="1"/>
        <v>150000</v>
      </c>
      <c r="G15">
        <f t="shared" si="1"/>
        <v>55200</v>
      </c>
      <c r="H15">
        <f t="shared" si="1"/>
        <v>523800</v>
      </c>
      <c r="I15">
        <f t="shared" si="1"/>
        <v>2251800</v>
      </c>
      <c r="J15" s="19">
        <f>SUM(D15:I15)</f>
        <v>3250800</v>
      </c>
    </row>
    <row r="16" spans="2:10" x14ac:dyDescent="0.25">
      <c r="B16">
        <v>1.4</v>
      </c>
      <c r="C16" s="23">
        <v>30</v>
      </c>
      <c r="D16" s="21">
        <f>+$C$16*D5*2</f>
        <v>9000</v>
      </c>
      <c r="E16" s="21">
        <f t="shared" ref="E16:I16" si="2">+$C$16*E5*2</f>
        <v>18000</v>
      </c>
      <c r="F16" s="21">
        <f t="shared" si="2"/>
        <v>15000</v>
      </c>
      <c r="G16" s="21">
        <f t="shared" si="2"/>
        <v>5520</v>
      </c>
      <c r="H16" s="21">
        <f t="shared" si="2"/>
        <v>52380</v>
      </c>
      <c r="I16" s="21">
        <f t="shared" si="2"/>
        <v>225180</v>
      </c>
      <c r="J16" s="19">
        <f>SUM(D16:I16)</f>
        <v>325080</v>
      </c>
    </row>
    <row r="17" spans="3:3" x14ac:dyDescent="0.25">
      <c r="C17" s="23"/>
    </row>
    <row r="18" spans="3:3" x14ac:dyDescent="0.25">
      <c r="C18" s="23"/>
    </row>
    <row r="19" spans="3:3" x14ac:dyDescent="0.25">
      <c r="C19" s="23"/>
    </row>
    <row r="20" spans="3:3" x14ac:dyDescent="0.25">
      <c r="C20" s="23"/>
    </row>
    <row r="21" spans="3:3" x14ac:dyDescent="0.25">
      <c r="C21" s="23"/>
    </row>
    <row r="22" spans="3:3" x14ac:dyDescent="0.25">
      <c r="C22" s="23"/>
    </row>
    <row r="23" spans="3:3" x14ac:dyDescent="0.25">
      <c r="C23" s="23"/>
    </row>
    <row r="24" spans="3:3" x14ac:dyDescent="0.25">
      <c r="C24" s="23"/>
    </row>
    <row r="25" spans="3:3" x14ac:dyDescent="0.25">
      <c r="C25" s="23"/>
    </row>
    <row r="26" spans="3:3" x14ac:dyDescent="0.25">
      <c r="C26" s="23"/>
    </row>
    <row r="27" spans="3:3" x14ac:dyDescent="0.25">
      <c r="C27" s="23"/>
    </row>
    <row r="28" spans="3:3" x14ac:dyDescent="0.25">
      <c r="C28" s="23"/>
    </row>
    <row r="29" spans="3:3" x14ac:dyDescent="0.25">
      <c r="C29" s="23"/>
    </row>
    <row r="30" spans="3:3" x14ac:dyDescent="0.25">
      <c r="C30" s="23"/>
    </row>
    <row r="31" spans="3:3" x14ac:dyDescent="0.25">
      <c r="C31" s="23"/>
    </row>
    <row r="32" spans="3:3" x14ac:dyDescent="0.25">
      <c r="C32" s="23"/>
    </row>
    <row r="33" spans="3:3" x14ac:dyDescent="0.25">
      <c r="C33" s="23"/>
    </row>
    <row r="34" spans="3:3" x14ac:dyDescent="0.25">
      <c r="C34" s="23"/>
    </row>
    <row r="35" spans="3:3" x14ac:dyDescent="0.25">
      <c r="C35" s="23"/>
    </row>
    <row r="36" spans="3:3" x14ac:dyDescent="0.25">
      <c r="C36" s="23"/>
    </row>
    <row r="37" spans="3:3" x14ac:dyDescent="0.25">
      <c r="C37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xSplit="4" ySplit="1" topLeftCell="E2" activePane="bottomRight" state="frozen"/>
      <selection activeCell="P708" sqref="P708"/>
      <selection pane="topRight" activeCell="P708" sqref="P708"/>
      <selection pane="bottomLeft" activeCell="P708" sqref="P708"/>
      <selection pane="bottomRight" activeCell="P708" sqref="P708"/>
    </sheetView>
  </sheetViews>
  <sheetFormatPr baseColWidth="10" defaultRowHeight="15" x14ac:dyDescent="0.25"/>
  <cols>
    <col min="2" max="2" width="47.5703125" bestFit="1" customWidth="1"/>
    <col min="4" max="4" width="13.28515625" customWidth="1"/>
    <col min="11" max="11" width="11" bestFit="1" customWidth="1"/>
  </cols>
  <sheetData>
    <row r="1" spans="1:21" ht="60" x14ac:dyDescent="0.25">
      <c r="A1" s="23" t="s">
        <v>1217</v>
      </c>
      <c r="B1" s="23" t="s">
        <v>1243</v>
      </c>
      <c r="C1" s="20" t="s">
        <v>1244</v>
      </c>
      <c r="D1" s="23" t="s">
        <v>1245</v>
      </c>
      <c r="E1" s="20" t="s">
        <v>1211</v>
      </c>
      <c r="F1" s="20" t="s">
        <v>1212</v>
      </c>
      <c r="G1" s="20" t="s">
        <v>1213</v>
      </c>
      <c r="H1" s="20" t="s">
        <v>1214</v>
      </c>
      <c r="I1" s="20" t="s">
        <v>1215</v>
      </c>
      <c r="J1" s="20" t="s">
        <v>1225</v>
      </c>
      <c r="K1" s="20" t="s">
        <v>1227</v>
      </c>
      <c r="L1" s="20" t="s">
        <v>1240</v>
      </c>
      <c r="M1" s="20" t="s">
        <v>1228</v>
      </c>
      <c r="N1" s="20" t="s">
        <v>1229</v>
      </c>
      <c r="O1" s="20" t="s">
        <v>1234</v>
      </c>
      <c r="P1" s="20" t="s">
        <v>1242</v>
      </c>
      <c r="Q1" s="20" t="s">
        <v>1233</v>
      </c>
      <c r="R1" s="20" t="s">
        <v>1235</v>
      </c>
      <c r="S1" s="20" t="s">
        <v>1238</v>
      </c>
      <c r="T1" s="20" t="s">
        <v>1239</v>
      </c>
      <c r="U1" s="20" t="s">
        <v>1241</v>
      </c>
    </row>
    <row r="2" spans="1:21" x14ac:dyDescent="0.25">
      <c r="A2" s="2" t="s">
        <v>45</v>
      </c>
      <c r="B2" t="str">
        <f>VLOOKUP('AUMENTO SUMA ALZADA'!A2,Hoja2!$A$2:$B$445,2)</f>
        <v xml:space="preserve">Cierre perimetral con pino impregnado y malla tipo </v>
      </c>
      <c r="C2">
        <v>300</v>
      </c>
      <c r="D2" s="42">
        <f>SUM(E2:U2)</f>
        <v>9397875</v>
      </c>
      <c r="E2">
        <f>VLOOKUP($A2,Hoja2!$A$4:$W$445,6)*C2</f>
        <v>3250800</v>
      </c>
      <c r="F2">
        <f>VLOOKUP($A2,Hoja2!$A$4:$W$445,7)*C2</f>
        <v>90000</v>
      </c>
      <c r="G2">
        <f>VLOOKUP($A2,Hoja2!$A$4:$W$445,8)*C2</f>
        <v>180000</v>
      </c>
      <c r="H2">
        <f>VLOOKUP($A2,Hoja2!$A$4:$W$445,9)*C2</f>
        <v>150000</v>
      </c>
      <c r="I2">
        <f>VLOOKUP($A2,Hoja2!$A$4:$W$445,10)*C2</f>
        <v>55200</v>
      </c>
      <c r="J2">
        <f>VLOOKUP($A2,Hoja2!$A$4:$W$445,11)*C2</f>
        <v>523800</v>
      </c>
      <c r="K2">
        <f>VLOOKUP($A2,Hoja2!$A$4:$W$445,12)*C2</f>
        <v>2251800</v>
      </c>
      <c r="L2">
        <f>VLOOKUP($A2,Hoja2!$A$4:$W$445,13)*C2</f>
        <v>0</v>
      </c>
      <c r="M2">
        <f>VLOOKUP($A2,Hoja2!$A$4:$W$445,14)*C2</f>
        <v>0</v>
      </c>
      <c r="N2">
        <f>VLOOKUP($A2,Hoja2!$A$4:$W$445,15)*C2</f>
        <v>926394</v>
      </c>
      <c r="O2">
        <f>VLOOKUP($A2,Hoja2!$A$4:$W$445,16)*C2</f>
        <v>0</v>
      </c>
      <c r="P2">
        <f>VLOOKUP($A2,Hoja2!$A$4:$W$445,17)*C2</f>
        <v>0</v>
      </c>
      <c r="Q2">
        <f>VLOOKUP($A2,Hoja2!$A$4:$W$445,18)*C2</f>
        <v>0</v>
      </c>
      <c r="R2">
        <f>VLOOKUP($A2,Hoja2!$A$4:$W$445,19)*C2</f>
        <v>1771743.0000000002</v>
      </c>
      <c r="S2">
        <f>VLOOKUP($A2,Hoja2!$A$4:$W$445,20)*C2</f>
        <v>198138</v>
      </c>
      <c r="T2">
        <f>VLOOKUP($A2,Hoja2!$A$4:$W$445,21)*C2</f>
        <v>0</v>
      </c>
      <c r="U2">
        <f>VLOOKUP($A2,Hoja2!$A$4:$W$445,22)*C2</f>
        <v>0</v>
      </c>
    </row>
    <row r="3" spans="1:21" x14ac:dyDescent="0.25">
      <c r="A3" s="2" t="s">
        <v>77</v>
      </c>
      <c r="B3" t="str">
        <f>VLOOKUP('AUMENTO SUMA ALZADA'!A3,Hoja2!$A$2:$B$445,2)</f>
        <v xml:space="preserve">Portones acceso instalacion faena                               </v>
      </c>
      <c r="C3">
        <v>2</v>
      </c>
      <c r="D3" s="42">
        <f t="shared" ref="D3:D30" si="0">SUM(E3:U3)</f>
        <v>1140299.3999999999</v>
      </c>
      <c r="E3">
        <f>VLOOKUP($A3,Hoja2!$A$4:$W$445,6)*C3</f>
        <v>325080</v>
      </c>
      <c r="F3">
        <f>VLOOKUP($A$3,Hoja2!$A$2:$W$445,7)*C3</f>
        <v>9000</v>
      </c>
      <c r="G3">
        <f>VLOOKUP($A$3,Hoja2!$A$2:$W$445,8)*C3</f>
        <v>18000</v>
      </c>
      <c r="H3">
        <f>VLOOKUP($A$3,Hoja2!$A$2:$W$445,9)*C3</f>
        <v>15000</v>
      </c>
      <c r="I3">
        <f>VLOOKUP($A$3,Hoja2!$A$2:$W$445,10)*C3</f>
        <v>5520</v>
      </c>
      <c r="J3">
        <f>VLOOKUP($A$3,Hoja2!$A$2:$W$445,11)*C3</f>
        <v>52380</v>
      </c>
      <c r="K3">
        <f>VLOOKUP($A$3,Hoja2!$A$2:$W$445,12)*C3</f>
        <v>225180</v>
      </c>
      <c r="L3">
        <f>VLOOKUP($A$3,Hoja2!$A$2:$W$445,13)*C3</f>
        <v>0</v>
      </c>
      <c r="M3">
        <f>VLOOKUP($A$3,Hoja2!$A$2:$W$445,14)*C3</f>
        <v>0</v>
      </c>
      <c r="N3">
        <f>VLOOKUP($A$3,Hoja2!$A$2:$W$445,15)*C3</f>
        <v>92639.4</v>
      </c>
      <c r="O3">
        <f>VLOOKUP($A$3,Hoja2!$A$2:$W$445,16)*C3</f>
        <v>0</v>
      </c>
      <c r="P3">
        <f>VLOOKUP($A$3,Hoja2!$A$2:$W$445,17)*C3</f>
        <v>0</v>
      </c>
      <c r="Q3">
        <f>VLOOKUP($A$3,Hoja2!$A$2:$W$445,18)*C3</f>
        <v>0</v>
      </c>
      <c r="R3">
        <f>VLOOKUP($A$3,Hoja2!$A$2:$W$445,19)*C3</f>
        <v>300000</v>
      </c>
      <c r="S3">
        <f>VLOOKUP($A$3,Hoja2!$A$2:$W$445,20)*C3</f>
        <v>97500</v>
      </c>
      <c r="T3">
        <f>VLOOKUP($A$3,Hoja2!$A$2:$W$445,21)</f>
        <v>0</v>
      </c>
      <c r="U3">
        <f>VLOOKUP($A$3,Hoja2!$A$2:$W$445,22)</f>
        <v>0</v>
      </c>
    </row>
    <row r="4" spans="1:21" x14ac:dyDescent="0.25">
      <c r="A4" s="2" t="s">
        <v>1246</v>
      </c>
      <c r="B4" t="str">
        <f>VLOOKUP(A4,Hoja2!A4:B131,2)</f>
        <v xml:space="preserve">Excavaciones Con Maquina                                        </v>
      </c>
      <c r="C4">
        <v>1</v>
      </c>
      <c r="D4" s="42">
        <f t="shared" si="0"/>
        <v>10418000</v>
      </c>
      <c r="E4">
        <f>VLOOKUP($A4,Hoja2!$A$4:$W$445,6)*C4</f>
        <v>10418000</v>
      </c>
    </row>
    <row r="5" spans="1:21" x14ac:dyDescent="0.25">
      <c r="A5" s="2" t="s">
        <v>138</v>
      </c>
      <c r="B5" t="str">
        <f>VLOOKUP(A5,Hoja2!A4:B22,2)</f>
        <v xml:space="preserve">Excavación a Mano                                               </v>
      </c>
      <c r="C5">
        <v>1</v>
      </c>
      <c r="D5" s="42">
        <f t="shared" si="0"/>
        <v>10418000</v>
      </c>
      <c r="E5">
        <f>VLOOKUP($A5,Hoja2!$A$4:$W$445,6)*C5</f>
        <v>10418000</v>
      </c>
    </row>
    <row r="6" spans="1:21" x14ac:dyDescent="0.25">
      <c r="A6" s="2" t="s">
        <v>142</v>
      </c>
      <c r="B6" t="str">
        <f>VLOOKUP(A6,Hoja2!A4:B22,2)</f>
        <v xml:space="preserve">Estructural Compactado                                          </v>
      </c>
      <c r="C6">
        <v>1</v>
      </c>
      <c r="D6" s="42">
        <f t="shared" si="0"/>
        <v>10418000</v>
      </c>
      <c r="E6">
        <f>VLOOKUP($A6,Hoja2!$A$4:$W$445,6)*C6</f>
        <v>10418000</v>
      </c>
    </row>
    <row r="7" spans="1:21" x14ac:dyDescent="0.25">
      <c r="A7" s="2" t="s">
        <v>148</v>
      </c>
      <c r="B7" t="str">
        <f>VLOOKUP(A7,Hoja2!A5:B23,2)</f>
        <v xml:space="preserve">Hormigón Pobre                                                  </v>
      </c>
      <c r="C7">
        <v>1</v>
      </c>
      <c r="D7" s="42">
        <f t="shared" si="0"/>
        <v>10418000</v>
      </c>
      <c r="E7">
        <f>VLOOKUP($A7,Hoja2!$A$4:$W$445,6)*C7</f>
        <v>10418000</v>
      </c>
    </row>
    <row r="8" spans="1:21" x14ac:dyDescent="0.25">
      <c r="A8" s="2" t="s">
        <v>156</v>
      </c>
      <c r="B8" t="str">
        <f>VLOOKUP(A8,Hoja2!A6:B24,2)</f>
        <v xml:space="preserve">Hormigón Radier                                                 </v>
      </c>
      <c r="C8">
        <v>1</v>
      </c>
      <c r="D8" s="42">
        <f t="shared" si="0"/>
        <v>10418000</v>
      </c>
      <c r="E8">
        <f>VLOOKUP($A8,Hoja2!$A$4:$W$445,6)*C8</f>
        <v>10418000</v>
      </c>
    </row>
    <row r="9" spans="1:21" x14ac:dyDescent="0.25">
      <c r="A9" s="2" t="s">
        <v>175</v>
      </c>
      <c r="B9" t="str">
        <f>VLOOKUP(A9,Hoja2!A7:B25,2)</f>
        <v xml:space="preserve">Hormigón Fundaciones                                            </v>
      </c>
      <c r="C9">
        <v>1</v>
      </c>
      <c r="D9" s="42">
        <f t="shared" si="0"/>
        <v>10418000</v>
      </c>
      <c r="E9">
        <f>VLOOKUP($A9,Hoja2!$A$4:$W$445,6)*C9</f>
        <v>10418000</v>
      </c>
    </row>
    <row r="10" spans="1:21" x14ac:dyDescent="0.25">
      <c r="A10" s="2" t="s">
        <v>177</v>
      </c>
      <c r="B10" t="str">
        <f>VLOOKUP(A10,Hoja2!A8:B26,2)</f>
        <v xml:space="preserve">Hormigon pedestales                                             </v>
      </c>
      <c r="C10">
        <v>1</v>
      </c>
      <c r="D10" s="42">
        <f t="shared" si="0"/>
        <v>10418000</v>
      </c>
      <c r="E10">
        <f>VLOOKUP($A10,Hoja2!$A$4:$W$445,6)*C10</f>
        <v>10418000</v>
      </c>
    </row>
    <row r="11" spans="1:21" x14ac:dyDescent="0.25">
      <c r="A11" s="2" t="s">
        <v>180</v>
      </c>
      <c r="B11" t="str">
        <f>VLOOKUP(A11,Hoja2!A9:B27,2)</f>
        <v xml:space="preserve">Hormigón Muros                                                  </v>
      </c>
      <c r="C11">
        <v>1</v>
      </c>
      <c r="D11" s="42">
        <f t="shared" si="0"/>
        <v>10418000</v>
      </c>
      <c r="E11">
        <f>VLOOKUP($A11,Hoja2!$A$4:$W$445,6)*C11</f>
        <v>10418000</v>
      </c>
    </row>
    <row r="12" spans="1:21" x14ac:dyDescent="0.25">
      <c r="A12" s="2" t="s">
        <v>182</v>
      </c>
      <c r="B12" t="str">
        <f>VLOOKUP(A12,Hoja2!A10:B28,2)</f>
        <v xml:space="preserve">Hormigón Columnas                                               </v>
      </c>
      <c r="C12">
        <v>1</v>
      </c>
      <c r="D12" s="42">
        <f t="shared" si="0"/>
        <v>10418000</v>
      </c>
      <c r="E12">
        <f>VLOOKUP($A12,Hoja2!$A$4:$W$445,6)*C12</f>
        <v>10418000</v>
      </c>
    </row>
    <row r="13" spans="1:21" x14ac:dyDescent="0.25">
      <c r="A13" s="2" t="s">
        <v>184</v>
      </c>
      <c r="B13" t="str">
        <f>VLOOKUP(A13,Hoja2!A11:B29,2)</f>
        <v xml:space="preserve">Hormigón Vigas                                                  </v>
      </c>
      <c r="C13">
        <v>1</v>
      </c>
      <c r="D13" s="42">
        <f t="shared" si="0"/>
        <v>10418000</v>
      </c>
      <c r="E13">
        <f>VLOOKUP($A13,Hoja2!$A$4:$W$445,6)*C13</f>
        <v>10418000</v>
      </c>
    </row>
    <row r="14" spans="1:21" x14ac:dyDescent="0.25">
      <c r="A14" s="2" t="s">
        <v>186</v>
      </c>
      <c r="B14" t="str">
        <f>VLOOKUP(A14,Hoja2!A12:B30,2)</f>
        <v xml:space="preserve">Moldaje Fundaciones                                             </v>
      </c>
      <c r="C14">
        <v>1</v>
      </c>
      <c r="D14" s="42">
        <f t="shared" si="0"/>
        <v>10418000</v>
      </c>
      <c r="E14">
        <f>VLOOKUP($A14,Hoja2!$A$4:$W$445,6)*C14</f>
        <v>10418000</v>
      </c>
    </row>
    <row r="15" spans="1:21" x14ac:dyDescent="0.25">
      <c r="A15" s="2" t="s">
        <v>203</v>
      </c>
      <c r="B15" t="str">
        <f>VLOOKUP(A15,Hoja2!A13:B31,2)</f>
        <v xml:space="preserve">Moldaje Muros                                                   </v>
      </c>
      <c r="C15">
        <v>1</v>
      </c>
      <c r="D15" s="42">
        <f t="shared" si="0"/>
        <v>10418000</v>
      </c>
      <c r="E15">
        <f>VLOOKUP($A15,Hoja2!$A$4:$W$445,6)*C15</f>
        <v>10418000</v>
      </c>
    </row>
    <row r="16" spans="1:21" x14ac:dyDescent="0.25">
      <c r="A16" s="2" t="s">
        <v>205</v>
      </c>
      <c r="B16" t="str">
        <f>VLOOKUP(A16,Hoja2!A14:B32,2)</f>
        <v xml:space="preserve">Moldaje pedestales                                              </v>
      </c>
      <c r="C16">
        <v>1</v>
      </c>
      <c r="D16" s="42">
        <f t="shared" si="0"/>
        <v>10418000</v>
      </c>
      <c r="E16">
        <f>VLOOKUP($A16,Hoja2!$A$4:$W$445,6)*C16</f>
        <v>10418000</v>
      </c>
    </row>
    <row r="17" spans="1:21" x14ac:dyDescent="0.25">
      <c r="A17" s="2" t="s">
        <v>207</v>
      </c>
      <c r="B17" t="str">
        <f>VLOOKUP(A17,Hoja2!A15:B33,2)</f>
        <v xml:space="preserve">Moldaje Columnas                                                </v>
      </c>
      <c r="C17">
        <v>1</v>
      </c>
      <c r="D17" s="42">
        <f t="shared" si="0"/>
        <v>10418000</v>
      </c>
      <c r="E17">
        <f>VLOOKUP($A17,Hoja2!$A$4:$W$445,6)*C17</f>
        <v>10418000</v>
      </c>
    </row>
    <row r="18" spans="1:21" x14ac:dyDescent="0.25">
      <c r="A18" s="2" t="s">
        <v>209</v>
      </c>
      <c r="B18" t="str">
        <f>VLOOKUP(A18,Hoja2!A16:B34,2)</f>
        <v xml:space="preserve">Moldaje Vigas                                                   </v>
      </c>
      <c r="C18">
        <v>1</v>
      </c>
      <c r="D18" s="42">
        <f t="shared" si="0"/>
        <v>10418000</v>
      </c>
      <c r="E18">
        <f>VLOOKUP($A18,Hoja2!$A$4:$W$445,6)*C18</f>
        <v>10418000</v>
      </c>
    </row>
    <row r="19" spans="1:21" x14ac:dyDescent="0.25">
      <c r="A19" s="2" t="s">
        <v>211</v>
      </c>
      <c r="B19" t="str">
        <f>VLOOKUP(A19,Hoja2!A17:B35,2)</f>
        <v xml:space="preserve">Acero de refuerzo                                               </v>
      </c>
      <c r="D19" s="42">
        <f t="shared" si="0"/>
        <v>0</v>
      </c>
      <c r="E19">
        <f>VLOOKUP($A19,Hoja2!$A$4:$W$445,6)*C19</f>
        <v>0</v>
      </c>
    </row>
    <row r="20" spans="1:21" x14ac:dyDescent="0.25">
      <c r="A20" s="2" t="s">
        <v>225</v>
      </c>
      <c r="B20" t="str">
        <f>VLOOKUP(A20,Hoja2!A18:B36,2)</f>
        <v xml:space="preserve">Suministro e instalacion dowell                                 </v>
      </c>
      <c r="D20" s="42">
        <f t="shared" si="0"/>
        <v>0</v>
      </c>
      <c r="E20">
        <f>VLOOKUP($A20,Hoja2!$A$4:$W$445,6)*C20</f>
        <v>0</v>
      </c>
    </row>
    <row r="21" spans="1:21" x14ac:dyDescent="0.25">
      <c r="A21" s="2" t="s">
        <v>231</v>
      </c>
      <c r="B21" t="str">
        <f>VLOOKUP(A21,Hoja2!A19:B37,2)</f>
        <v xml:space="preserve">Insertos metálicos galvanizados en caliente                     </v>
      </c>
      <c r="D21" s="42">
        <f t="shared" si="0"/>
        <v>0</v>
      </c>
      <c r="E21">
        <f>VLOOKUP($A21,Hoja2!$A$4:$W$445,6)*C21</f>
        <v>0</v>
      </c>
    </row>
    <row r="22" spans="1:21" x14ac:dyDescent="0.25">
      <c r="A22" s="2" t="s">
        <v>235</v>
      </c>
      <c r="B22" t="str">
        <f>VLOOKUP(A22,Hoja2!A20:B38,2)</f>
        <v xml:space="preserve">Pernos de anclaje Rieles                                        </v>
      </c>
      <c r="D22" s="42">
        <f t="shared" si="0"/>
        <v>0</v>
      </c>
      <c r="E22">
        <f>VLOOKUP($A22,Hoja2!$A$4:$W$445,6)*C22</f>
        <v>0</v>
      </c>
    </row>
    <row r="23" spans="1:21" x14ac:dyDescent="0.25">
      <c r="A23" s="2" t="s">
        <v>241</v>
      </c>
      <c r="B23" t="str">
        <f>VLOOKUP(A23,Hoja2!A21:B39,2)</f>
        <v xml:space="preserve">Grout 328 CL                                                    </v>
      </c>
      <c r="D23" s="42">
        <f t="shared" si="0"/>
        <v>0</v>
      </c>
      <c r="E23">
        <f>VLOOKUP($A23,Hoja2!$A$4:$W$445,6)*C23</f>
        <v>0</v>
      </c>
    </row>
    <row r="24" spans="1:21" x14ac:dyDescent="0.25">
      <c r="A24" s="2" t="s">
        <v>252</v>
      </c>
      <c r="B24" t="str">
        <f>VLOOKUP(A24,Hoja2!A22:B40,2)</f>
        <v xml:space="preserve">Grout Sika dur 42 cl                                            </v>
      </c>
      <c r="D24" s="42">
        <f t="shared" si="0"/>
        <v>0</v>
      </c>
      <c r="E24">
        <f>VLOOKUP($A24,Hoja2!$A$4:$W$445,6)*C24</f>
        <v>0</v>
      </c>
    </row>
    <row r="25" spans="1:21" x14ac:dyDescent="0.25">
      <c r="A25" s="2" t="s">
        <v>258</v>
      </c>
      <c r="B25" t="str">
        <f>VLOOKUP(A25,Hoja2!A23:B41,2)</f>
        <v xml:space="preserve">Inyeccion Sika dur 52                                           </v>
      </c>
      <c r="D25" s="42">
        <f t="shared" si="0"/>
        <v>0</v>
      </c>
      <c r="E25">
        <f>VLOOKUP($A25,Hoja2!$A$4:$W$445,6)*C25</f>
        <v>0</v>
      </c>
    </row>
    <row r="26" spans="1:21" x14ac:dyDescent="0.25">
      <c r="A26" s="2" t="s">
        <v>264</v>
      </c>
      <c r="B26" t="str">
        <f>VLOOKUP(A26,Hoja2!A24:B42,2)</f>
        <v xml:space="preserve">Tratamiento de juntas                                           </v>
      </c>
      <c r="D26" s="42">
        <f t="shared" si="0"/>
        <v>0</v>
      </c>
      <c r="E26">
        <f>VLOOKUP($A26,Hoja2!$A$4:$W$445,6)*C26</f>
        <v>0</v>
      </c>
    </row>
    <row r="27" spans="1:21" x14ac:dyDescent="0.25">
      <c r="A27" s="44" t="s">
        <v>300</v>
      </c>
      <c r="B27" t="str">
        <f>VLOOKUP(A27,Hoja2!A25:B43,2)</f>
        <v xml:space="preserve">Tratamiento Juntas                                              </v>
      </c>
      <c r="D27" s="42">
        <f t="shared" si="0"/>
        <v>0</v>
      </c>
      <c r="E27">
        <f>VLOOKUP($A27,Hoja2!$A$4:$W$445,6)*C27</f>
        <v>0</v>
      </c>
    </row>
    <row r="28" spans="1:21" x14ac:dyDescent="0.25">
      <c r="A28" s="44" t="s">
        <v>317</v>
      </c>
      <c r="B28" t="str">
        <f>VLOOKUP(A28,Hoja2!A26:B44,2)</f>
        <v xml:space="preserve">Fundaciones (H-30)                                              </v>
      </c>
      <c r="D28" s="42">
        <f t="shared" si="0"/>
        <v>0</v>
      </c>
      <c r="E28">
        <f>VLOOKUP($A28,Hoja2!$A$4:$W$445,6)*C28</f>
        <v>0</v>
      </c>
    </row>
    <row r="29" spans="1:21" x14ac:dyDescent="0.25">
      <c r="A29" s="44" t="s">
        <v>324</v>
      </c>
      <c r="B29" t="str">
        <f>VLOOKUP(A29,Hoja2!A27:B45,2)</f>
        <v xml:space="preserve">Moldaje Fundaciones                                             </v>
      </c>
      <c r="D29" s="42">
        <f t="shared" si="0"/>
        <v>0</v>
      </c>
      <c r="E29">
        <f>VLOOKUP($A29,Hoja2!$A$4:$W$445,6)*C29</f>
        <v>0</v>
      </c>
    </row>
    <row r="30" spans="1:21" x14ac:dyDescent="0.25">
      <c r="A30" s="44" t="s">
        <v>565</v>
      </c>
      <c r="B30" t="str">
        <f>VLOOKUP(A30,Hoja2!A28:B46,2)</f>
        <v xml:space="preserve">Recesos para pernos 15x15x30 cm                                 </v>
      </c>
      <c r="C30">
        <v>1</v>
      </c>
      <c r="D30" s="42">
        <f t="shared" si="0"/>
        <v>20836000</v>
      </c>
      <c r="E30">
        <f>VLOOKUP($A30,Hoja2!$A$4:$W$445,6)*$C$30</f>
        <v>10418000</v>
      </c>
      <c r="F30">
        <f>VLOOKUP($A30,Hoja2!$A$4:$W$445,7)*$C$30</f>
        <v>300000</v>
      </c>
      <c r="G30">
        <f>VLOOKUP($A30,Hoja2!$A$4:$W$445,8)*$C$30</f>
        <v>600000</v>
      </c>
      <c r="H30">
        <f>VLOOKUP($A30,Hoja2!$A$4:$W$445,9)*$C$30</f>
        <v>500000</v>
      </c>
      <c r="I30">
        <f>VLOOKUP($A30,Hoja2!$A$4:$W$445,10)*$C$30</f>
        <v>184000</v>
      </c>
      <c r="J30">
        <f>VLOOKUP($A30,Hoja2!$A$4:$W$445,11)*$C$30</f>
        <v>1746000</v>
      </c>
      <c r="K30">
        <f>VLOOKUP($A30,Hoja2!$A$4:$W$445,12)*$C$30</f>
        <v>7088000</v>
      </c>
      <c r="L30">
        <f>VLOOKUP($A30,Hoja2!$A$4:$W$445,13)*$C$30</f>
        <v>0</v>
      </c>
      <c r="M30">
        <f>VLOOKUP($A30,Hoja2!$A$4:$W$445,14)*$C$30</f>
        <v>0</v>
      </c>
      <c r="N30">
        <f>VLOOKUP($A30,Hoja2!$A$4:$W$445,15)*$C$30</f>
        <v>0</v>
      </c>
      <c r="O30">
        <f>VLOOKUP($A30,Hoja2!$A$4:$W$445,16)*$C$30</f>
        <v>0</v>
      </c>
      <c r="P30">
        <f>VLOOKUP($A30,Hoja2!$A$4:$W$445,17)*$C$30</f>
        <v>0</v>
      </c>
      <c r="Q30">
        <f>VLOOKUP($A30,Hoja2!$A$4:$W$445,18)*$C$30</f>
        <v>0</v>
      </c>
      <c r="R30">
        <f>VLOOKUP($A30,Hoja2!$A$4:$W$445,19)*$C$30</f>
        <v>0</v>
      </c>
      <c r="S30">
        <f>VLOOKUP($A30,Hoja2!$A$4:$W$445,20)*$C$30</f>
        <v>0</v>
      </c>
      <c r="T30">
        <f>VLOOKUP($A30,Hoja2!$A$4:$W$445,21)*$C$30</f>
        <v>0</v>
      </c>
      <c r="U30">
        <f>VLOOKUP($A30,Hoja2!$A$4:$W$445,22)*$C$30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Hoja2!$A$4:$A$445</xm:f>
          </x14:formula1>
          <xm:sqref>A31:A42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708" sqref="P708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2" sqref="B2"/>
    </sheetView>
  </sheetViews>
  <sheetFormatPr baseColWidth="10" defaultRowHeight="15" x14ac:dyDescent="0.25"/>
  <cols>
    <col min="2" max="2" width="13.42578125" bestFit="1" customWidth="1"/>
  </cols>
  <sheetData>
    <row r="1" spans="1:21" ht="60" x14ac:dyDescent="0.25">
      <c r="A1" s="22" t="s">
        <v>1217</v>
      </c>
      <c r="B1" s="22" t="s">
        <v>1208</v>
      </c>
      <c r="C1" s="20" t="s">
        <v>1244</v>
      </c>
      <c r="D1" s="23" t="s">
        <v>1245</v>
      </c>
      <c r="E1" s="20" t="s">
        <v>1211</v>
      </c>
      <c r="F1" s="20" t="s">
        <v>1212</v>
      </c>
      <c r="G1" s="20" t="s">
        <v>1213</v>
      </c>
      <c r="H1" s="20" t="s">
        <v>1214</v>
      </c>
      <c r="I1" s="20" t="s">
        <v>1215</v>
      </c>
      <c r="J1" s="20" t="s">
        <v>1225</v>
      </c>
      <c r="K1" s="20" t="s">
        <v>1227</v>
      </c>
      <c r="L1" s="20" t="s">
        <v>1240</v>
      </c>
      <c r="M1" s="20" t="s">
        <v>1228</v>
      </c>
      <c r="N1" s="20" t="s">
        <v>1229</v>
      </c>
      <c r="O1" s="20" t="s">
        <v>1234</v>
      </c>
      <c r="P1" s="20" t="s">
        <v>1242</v>
      </c>
      <c r="Q1" s="20" t="s">
        <v>1233</v>
      </c>
      <c r="R1" s="20" t="s">
        <v>1235</v>
      </c>
      <c r="S1" s="20" t="s">
        <v>1238</v>
      </c>
      <c r="T1" s="20" t="s">
        <v>1239</v>
      </c>
      <c r="U1" s="20" t="s">
        <v>1241</v>
      </c>
    </row>
    <row r="2" spans="1:21" x14ac:dyDescent="0.25">
      <c r="A2" t="s">
        <v>1218</v>
      </c>
      <c r="B2" t="str">
        <f>VLOOKUP(A2,Hoja2!A2:B144,2)</f>
        <v>Base estabilizada instacion de faenas e: 10 cm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PU</vt:lpstr>
      <vt:lpstr>PU con cambio </vt:lpstr>
      <vt:lpstr>Hoja2</vt:lpstr>
      <vt:lpstr>DESGLOSE H.H.</vt:lpstr>
      <vt:lpstr>AUMENTO SUMA ALZADA</vt:lpstr>
      <vt:lpstr>AUMENTO PRECIO UNITARIO</vt:lpstr>
      <vt:lpstr>Hoja4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CCHUGA</dc:creator>
  <cp:lastModifiedBy>Daniel Dinamarca Tosso</cp:lastModifiedBy>
  <cp:lastPrinted>2016-05-05T15:33:16Z</cp:lastPrinted>
  <dcterms:created xsi:type="dcterms:W3CDTF">2015-11-20T15:20:43Z</dcterms:created>
  <dcterms:modified xsi:type="dcterms:W3CDTF">2016-09-17T14:08:29Z</dcterms:modified>
</cp:coreProperties>
</file>