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rpcomin\docs\"/>
    </mc:Choice>
  </mc:AlternateContent>
  <bookViews>
    <workbookView xWindow="0" yWindow="0" windowWidth="10365" windowHeight="7845"/>
  </bookViews>
  <sheets>
    <sheet name="Hoja1" sheetId="1" r:id="rId1"/>
    <sheet name="Hoja2" sheetId="2" r:id="rId2"/>
    <sheet name="Hoja4" sheetId="4" r:id="rId3"/>
    <sheet name="Hoja5" sheetId="5" r:id="rId4"/>
    <sheet name="Hoja7" sheetId="7" r:id="rId5"/>
    <sheet name="Hoja3" sheetId="3" r:id="rId6"/>
    <sheet name="Hoja6" sheetId="6" r:id="rId7"/>
  </sheets>
  <definedNames>
    <definedName name="_xlnm._FilterDatabase" localSheetId="0" hidden="1">Hoja1!$A$1:$D$1</definedName>
  </definedNames>
  <calcPr calcId="152511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6" l="1"/>
  <c r="D4" i="6"/>
  <c r="D5" i="6"/>
  <c r="D2" i="6"/>
  <c r="C15" i="3"/>
  <c r="B15" i="3"/>
  <c r="B16" i="3"/>
  <c r="A15" i="3"/>
  <c r="C20" i="2"/>
  <c r="C2" i="6" l="1"/>
  <c r="B13" i="2" l="1" a="1"/>
  <c r="B13" i="2" s="1"/>
  <c r="E18" i="2" a="1"/>
  <c r="E18" i="2" s="1"/>
  <c r="C18" i="2"/>
  <c r="C17" i="3" l="1"/>
  <c r="D16" i="2"/>
  <c r="C14" i="2" l="1"/>
  <c r="C19" i="3" l="1"/>
  <c r="D17" i="3"/>
  <c r="E14" i="2"/>
  <c r="D14" i="2" l="1"/>
  <c r="D10" i="1" l="1"/>
</calcChain>
</file>

<file path=xl/sharedStrings.xml><?xml version="1.0" encoding="utf-8"?>
<sst xmlns="http://schemas.openxmlformats.org/spreadsheetml/2006/main" count="137" uniqueCount="77">
  <si>
    <t>Patología</t>
  </si>
  <si>
    <t>Gripe</t>
  </si>
  <si>
    <t>Nombre</t>
  </si>
  <si>
    <t>Edad</t>
  </si>
  <si>
    <t>Ingreso</t>
  </si>
  <si>
    <t>Juan</t>
  </si>
  <si>
    <t>Ester</t>
  </si>
  <si>
    <t>Ruth</t>
  </si>
  <si>
    <t>María</t>
  </si>
  <si>
    <t>Artrosis</t>
  </si>
  <si>
    <t>Pedro</t>
  </si>
  <si>
    <t>Abraham</t>
  </si>
  <si>
    <t>Pablo</t>
  </si>
  <si>
    <t>Médico</t>
  </si>
  <si>
    <t>Hora</t>
  </si>
  <si>
    <t>Paciente</t>
  </si>
  <si>
    <t>Gerardo Martínez</t>
  </si>
  <si>
    <t>Carlos Vergara</t>
  </si>
  <si>
    <t>Sarella Garrido</t>
  </si>
  <si>
    <t>Mónica Torres</t>
  </si>
  <si>
    <t>Daniela Yévenes</t>
  </si>
  <si>
    <t>Julio Soto</t>
  </si>
  <si>
    <t>Alexis Rodríguez</t>
  </si>
  <si>
    <t>Pablo Mege</t>
  </si>
  <si>
    <t>Lucas Pérez</t>
  </si>
  <si>
    <t>Gladys Cárcamo</t>
  </si>
  <si>
    <t>Diego Obregón</t>
  </si>
  <si>
    <t>Priscilla Manríquez</t>
  </si>
  <si>
    <t>Alejandra Vásquez</t>
  </si>
  <si>
    <t>Cristina Rebolledo</t>
  </si>
  <si>
    <t>Fernando Uribe</t>
  </si>
  <si>
    <t>Nicolás Osses</t>
  </si>
  <si>
    <t>Pedro Pizarro</t>
  </si>
  <si>
    <t>Juan Contreras</t>
  </si>
  <si>
    <t>Cecilia Gajardo</t>
  </si>
  <si>
    <t>Roberto Retamal</t>
  </si>
  <si>
    <t>Suplemento 1</t>
  </si>
  <si>
    <t>Suplemento 2</t>
  </si>
  <si>
    <t>Suplemento 3</t>
  </si>
  <si>
    <t>Gaza</t>
  </si>
  <si>
    <t>Tijeras</t>
  </si>
  <si>
    <t>Suero</t>
  </si>
  <si>
    <t>Povidona</t>
  </si>
  <si>
    <t>Algodón</t>
  </si>
  <si>
    <t>Yeso</t>
  </si>
  <si>
    <t>Apósito</t>
  </si>
  <si>
    <t>Jeringa</t>
  </si>
  <si>
    <t>Diclofenaco solución 20ml</t>
  </si>
  <si>
    <t>Bisturí</t>
  </si>
  <si>
    <t>Bastón Ortopédico</t>
  </si>
  <si>
    <t>Migranol</t>
  </si>
  <si>
    <t>Ibuprofeno solución 15ml</t>
  </si>
  <si>
    <t>Mes</t>
  </si>
  <si>
    <t>Cantidad Pacientes</t>
  </si>
  <si>
    <t>Sueldo Promedio</t>
  </si>
  <si>
    <t>Compra Insumos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</si>
  <si>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</si>
  <si>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</si>
  <si>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</si>
  <si>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</si>
  <si>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</si>
  <si>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</si>
  <si>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</si>
  <si>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</si>
  <si>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</si>
  <si>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</si>
  <si>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</si>
  <si>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</si>
  <si>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Etiquetas de fila</t>
  </si>
  <si>
    <t>Total general</t>
  </si>
  <si>
    <t>Suma de Cantidad Pacientes</t>
  </si>
  <si>
    <t>Suma de Sueldo Promedio</t>
  </si>
  <si>
    <t>Suma de Compra Insumos</t>
  </si>
  <si>
    <t>Cantidad Meses</t>
  </si>
  <si>
    <t>Sueldo TOTAL</t>
  </si>
  <si>
    <t>Sueldo Mensual</t>
  </si>
  <si>
    <t>Pepito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</si>
</sst>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\ #,##0;[Red]\-&quot;$&quot;\ #,##0"/>
    <numFmt numFmtId="164" formatCode="#,##0_ ;[Red]\-#,##0\ "/>
    <numFmt numFmtId="165" formatCode="[$-F400]h:mm:ss\ AM/PM"/>
    <numFmt numFmtId="166" formatCode="[$$-340A]\ 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6" fontId="0" fillId="0" borderId="1" xfId="0" applyNumberFormat="1" applyBorder="1"/>
    <xf numFmtId="164" fontId="0" fillId="0" borderId="1" xfId="0" applyNumberFormat="1" applyBorder="1"/>
    <xf numFmtId="14" fontId="0" fillId="0" borderId="1" xfId="0" applyNumberFormat="1" applyBorder="1"/>
    <xf numFmtId="165" fontId="0" fillId="0" borderId="1" xfId="0" applyNumberFormat="1" applyBorder="1"/>
    <xf numFmtId="1" fontId="0" fillId="0" borderId="0" xfId="0" applyNumberFormat="1"/>
    <xf numFmtId="1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5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[ejerc1.xlsx]Hoja4!Tabla dinámica1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Hoja4!$B$3</c:f>
              <c:strCache>
                <c:ptCount val="1"/>
                <c:pt idx="0">
                  <c:v>Suma de Cantidad Pacientes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Hoja4!$A$4:$A$16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Hoja4!$B$4:$B$16</c:f>
              <c:numCache>
                <c:formatCode>General</c:formatCode>
                <c:ptCount val="12"/>
                <c:pt idx="0">
                  <c:v>40</c:v>
                </c:pt>
                <c:pt idx="1">
                  <c:v>53</c:v>
                </c:pt>
                <c:pt idx="2">
                  <c:v>75</c:v>
                </c:pt>
                <c:pt idx="3">
                  <c:v>54</c:v>
                </c:pt>
                <c:pt idx="4">
                  <c:v>33</c:v>
                </c:pt>
                <c:pt idx="5">
                  <c:v>76</c:v>
                </c:pt>
                <c:pt idx="6">
                  <c:v>56</c:v>
                </c:pt>
                <c:pt idx="7">
                  <c:v>93</c:v>
                </c:pt>
                <c:pt idx="8">
                  <c:v>88</c:v>
                </c:pt>
                <c:pt idx="9">
                  <c:v>60</c:v>
                </c:pt>
                <c:pt idx="10">
                  <c:v>92</c:v>
                </c:pt>
                <c:pt idx="11">
                  <c:v>95</c:v>
                </c:pt>
              </c:numCache>
            </c:numRef>
          </c:val>
        </c:ser>
        <c:ser>
          <c:idx val="1"/>
          <c:order val="1"/>
          <c:tx>
            <c:strRef>
              <c:f>Hoja4!$C$3</c:f>
              <c:strCache>
                <c:ptCount val="1"/>
                <c:pt idx="0">
                  <c:v>Suma de Sueldo Promedio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Hoja4!$A$4:$A$16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Hoja4!$C$4:$C$16</c:f>
              <c:numCache>
                <c:formatCode>General</c:formatCode>
                <c:ptCount val="12"/>
                <c:pt idx="0">
                  <c:v>500000</c:v>
                </c:pt>
                <c:pt idx="1">
                  <c:v>550000</c:v>
                </c:pt>
                <c:pt idx="2">
                  <c:v>568000</c:v>
                </c:pt>
                <c:pt idx="3">
                  <c:v>560000</c:v>
                </c:pt>
                <c:pt idx="4">
                  <c:v>623000</c:v>
                </c:pt>
                <c:pt idx="5">
                  <c:v>750000</c:v>
                </c:pt>
                <c:pt idx="6">
                  <c:v>680000</c:v>
                </c:pt>
                <c:pt idx="7">
                  <c:v>670000</c:v>
                </c:pt>
                <c:pt idx="8">
                  <c:v>780000</c:v>
                </c:pt>
                <c:pt idx="9">
                  <c:v>880000</c:v>
                </c:pt>
                <c:pt idx="10">
                  <c:v>624000</c:v>
                </c:pt>
                <c:pt idx="11">
                  <c:v>900000</c:v>
                </c:pt>
              </c:numCache>
            </c:numRef>
          </c:val>
        </c:ser>
        <c:ser>
          <c:idx val="2"/>
          <c:order val="2"/>
          <c:tx>
            <c:strRef>
              <c:f>Hoja4!$D$3</c:f>
              <c:strCache>
                <c:ptCount val="1"/>
                <c:pt idx="0">
                  <c:v>Suma de Compra Insumos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Hoja4!$A$4:$A$16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Hoja4!$D$4:$D$16</c:f>
              <c:numCache>
                <c:formatCode>General</c:formatCode>
                <c:ptCount val="12"/>
                <c:pt idx="0">
                  <c:v>1239450</c:v>
                </c:pt>
                <c:pt idx="1">
                  <c:v>1129374</c:v>
                </c:pt>
                <c:pt idx="2">
                  <c:v>1564876</c:v>
                </c:pt>
                <c:pt idx="3">
                  <c:v>934526</c:v>
                </c:pt>
                <c:pt idx="4">
                  <c:v>1748924</c:v>
                </c:pt>
                <c:pt idx="5">
                  <c:v>1524723</c:v>
                </c:pt>
                <c:pt idx="6">
                  <c:v>1110934</c:v>
                </c:pt>
                <c:pt idx="7">
                  <c:v>893454</c:v>
                </c:pt>
                <c:pt idx="8">
                  <c:v>1014953</c:v>
                </c:pt>
                <c:pt idx="9">
                  <c:v>690000</c:v>
                </c:pt>
                <c:pt idx="10">
                  <c:v>1536264</c:v>
                </c:pt>
                <c:pt idx="11">
                  <c:v>1218117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572155648"/>
        <c:axId val="-1572146944"/>
      </c:barChart>
      <c:catAx>
        <c:axId val="-1572155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-1572146944"/>
        <c:crosses val="autoZero"/>
        <c:auto val="1"/>
        <c:lblAlgn val="ctr"/>
        <c:lblOffset val="100"/>
        <c:noMultiLvlLbl val="0"/>
      </c:catAx>
      <c:valAx>
        <c:axId val="-157214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-1572155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[ejerc1.xlsx]Hoja5!Tabla dinámica1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Hoja5!$B$3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Hoja5!$A$4:$A$16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Hoja5!$B$4:$B$16</c:f>
              <c:numCache>
                <c:formatCode>General</c:formatCode>
                <c:ptCount val="12"/>
                <c:pt idx="0">
                  <c:v>40</c:v>
                </c:pt>
                <c:pt idx="1">
                  <c:v>53</c:v>
                </c:pt>
                <c:pt idx="2">
                  <c:v>75</c:v>
                </c:pt>
                <c:pt idx="3">
                  <c:v>54</c:v>
                </c:pt>
                <c:pt idx="4">
                  <c:v>33</c:v>
                </c:pt>
                <c:pt idx="5">
                  <c:v>76</c:v>
                </c:pt>
                <c:pt idx="6">
                  <c:v>56</c:v>
                </c:pt>
                <c:pt idx="7">
                  <c:v>93</c:v>
                </c:pt>
                <c:pt idx="8">
                  <c:v>88</c:v>
                </c:pt>
                <c:pt idx="9">
                  <c:v>60</c:v>
                </c:pt>
                <c:pt idx="10">
                  <c:v>92</c:v>
                </c:pt>
                <c:pt idx="11">
                  <c:v>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572154016"/>
        <c:axId val="-1572144224"/>
      </c:barChart>
      <c:catAx>
        <c:axId val="-1572154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-1572144224"/>
        <c:crosses val="autoZero"/>
        <c:auto val="1"/>
        <c:lblAlgn val="ctr"/>
        <c:lblOffset val="100"/>
        <c:noMultiLvlLbl val="0"/>
      </c:catAx>
      <c:valAx>
        <c:axId val="-157214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-1572154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[ejerc1.xlsx]Hoja7!Tabla dinámica1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Hoja7!$B$3</c:f>
              <c:strCache>
                <c:ptCount val="1"/>
                <c:pt idx="0">
                  <c:v>Suma de Sueldo Promedio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Hoja7!$A$4:$A$8</c:f>
              <c:strCache>
                <c:ptCount val="4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</c:strCache>
            </c:strRef>
          </c:cat>
          <c:val>
            <c:numRef>
              <c:f>Hoja7!$B$4:$B$8</c:f>
              <c:numCache>
                <c:formatCode>General</c:formatCode>
                <c:ptCount val="4"/>
                <c:pt idx="0">
                  <c:v>500000</c:v>
                </c:pt>
                <c:pt idx="1">
                  <c:v>550000</c:v>
                </c:pt>
                <c:pt idx="2">
                  <c:v>568000</c:v>
                </c:pt>
                <c:pt idx="3">
                  <c:v>560000</c:v>
                </c:pt>
              </c:numCache>
            </c:numRef>
          </c:val>
        </c:ser>
        <c:ser>
          <c:idx val="1"/>
          <c:order val="1"/>
          <c:tx>
            <c:strRef>
              <c:f>Hoja7!$C$3</c:f>
              <c:strCache>
                <c:ptCount val="1"/>
                <c:pt idx="0">
                  <c:v>Suma de Compra Insumos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Hoja7!$A$4:$A$8</c:f>
              <c:strCache>
                <c:ptCount val="4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</c:strCache>
            </c:strRef>
          </c:cat>
          <c:val>
            <c:numRef>
              <c:f>Hoja7!$C$4:$C$8</c:f>
              <c:numCache>
                <c:formatCode>General</c:formatCode>
                <c:ptCount val="4"/>
                <c:pt idx="0">
                  <c:v>1239450</c:v>
                </c:pt>
                <c:pt idx="1">
                  <c:v>1129374</c:v>
                </c:pt>
                <c:pt idx="2">
                  <c:v>1564876</c:v>
                </c:pt>
                <c:pt idx="3">
                  <c:v>934526</c:v>
                </c:pt>
              </c:numCache>
            </c:numRef>
          </c:val>
        </c:ser>
        <c:ser>
          <c:idx val="2"/>
          <c:order val="2"/>
          <c:tx>
            <c:strRef>
              <c:f>Hoja7!$D$3</c:f>
              <c:strCache>
                <c:ptCount val="1"/>
                <c:pt idx="0">
                  <c:v>Suma de Cantidad Pacientes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Hoja7!$A$4:$A$8</c:f>
              <c:strCache>
                <c:ptCount val="4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</c:strCache>
            </c:strRef>
          </c:cat>
          <c:val>
            <c:numRef>
              <c:f>Hoja7!$D$4:$D$8</c:f>
              <c:numCache>
                <c:formatCode>General</c:formatCode>
                <c:ptCount val="4"/>
                <c:pt idx="0">
                  <c:v>40</c:v>
                </c:pt>
                <c:pt idx="1">
                  <c:v>53</c:v>
                </c:pt>
                <c:pt idx="2">
                  <c:v>75</c:v>
                </c:pt>
                <c:pt idx="3">
                  <c:v>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572157824"/>
        <c:axId val="-1572146400"/>
      </c:barChart>
      <c:catAx>
        <c:axId val="-157215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-1572146400"/>
        <c:crosses val="autoZero"/>
        <c:auto val="1"/>
        <c:lblAlgn val="ctr"/>
        <c:lblOffset val="100"/>
        <c:noMultiLvlLbl val="0"/>
      </c:catAx>
      <c:valAx>
        <c:axId val="-157214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-1572157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</xdr:colOff>
      <xdr:row>2</xdr:row>
      <xdr:rowOff>28575</xdr:rowOff>
    </xdr:from>
    <xdr:to>
      <xdr:col>13</xdr:col>
      <xdr:colOff>1219199</xdr:colOff>
      <xdr:row>25</xdr:row>
      <xdr:rowOff>9525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47624</xdr:rowOff>
    </xdr:from>
    <xdr:to>
      <xdr:col>3</xdr:col>
      <xdr:colOff>1574800</xdr:colOff>
      <xdr:row>24</xdr:row>
      <xdr:rowOff>139699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140996</xdr:rowOff>
    </xdr:from>
    <xdr:to>
      <xdr:col>3</xdr:col>
      <xdr:colOff>1705779</xdr:colOff>
      <xdr:row>24</xdr:row>
      <xdr:rowOff>147570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dinamarcat" refreshedDate="41982.732686574076" createdVersion="5" refreshedVersion="5" minRefreshableVersion="3" recordCount="12">
  <cacheSource type="worksheet">
    <worksheetSource ref="A1:D13" sheet="Hoja3"/>
  </cacheSource>
  <cacheFields count="4">
    <cacheField name="Mes" numFmtId="0">
      <sharedItems count="12">
        <s v="Enero"/>
        <s v="Febrero"/>
        <s v="Marzo"/>
        <s v="Abril"/>
        <s v="Mayo"/>
        <s v="Junio"/>
        <s v="Julio"/>
        <s v="Agosto"/>
        <s v="Septiembre"/>
        <s v="Octubre"/>
        <s v="Noviembre"/>
        <s v="Diciembre"/>
      </sharedItems>
    </cacheField>
    <cacheField name="Cantidad Pacientes" numFmtId="1">
      <sharedItems containsSemiMixedTypes="0" containsString="0" containsNumber="1" containsInteger="1" minValue="33" maxValue="95"/>
    </cacheField>
    <cacheField name="Sueldo Promedio" numFmtId="166">
      <sharedItems containsSemiMixedTypes="0" containsString="0" containsNumber="1" containsInteger="1" minValue="500000" maxValue="900000" count="12">
        <n v="500000"/>
        <n v="550000"/>
        <n v="568000"/>
        <n v="560000"/>
        <n v="623000"/>
        <n v="750000"/>
        <n v="680000"/>
        <n v="670000"/>
        <n v="780000"/>
        <n v="880000"/>
        <n v="624000"/>
        <n v="900000"/>
      </sharedItems>
    </cacheField>
    <cacheField name="Compra Insumos" numFmtId="166">
      <sharedItems containsSemiMixedTypes="0" containsString="0" containsNumber="1" containsInteger="1" minValue="690000" maxValue="1748924" count="12">
        <n v="1239450"/>
        <n v="1129374"/>
        <n v="1564876"/>
        <n v="934526"/>
        <n v="1748924"/>
        <n v="1524723"/>
        <n v="1110934"/>
        <n v="893454"/>
        <n v="1014953"/>
        <n v="690000"/>
        <n v="1536264"/>
        <n v="121811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">
  <r>
    <x v="0"/>
    <n v="40"/>
    <x v="0"/>
    <x v="0"/>
  </r>
  <r>
    <x v="1"/>
    <n v="53"/>
    <x v="1"/>
    <x v="1"/>
  </r>
  <r>
    <x v="2"/>
    <n v="75"/>
    <x v="2"/>
    <x v="2"/>
  </r>
  <r>
    <x v="3"/>
    <n v="54"/>
    <x v="3"/>
    <x v="3"/>
  </r>
  <r>
    <x v="4"/>
    <n v="33"/>
    <x v="4"/>
    <x v="4"/>
  </r>
  <r>
    <x v="5"/>
    <n v="76"/>
    <x v="5"/>
    <x v="5"/>
  </r>
  <r>
    <x v="6"/>
    <n v="56"/>
    <x v="6"/>
    <x v="6"/>
  </r>
  <r>
    <x v="7"/>
    <n v="93"/>
    <x v="7"/>
    <x v="7"/>
  </r>
  <r>
    <x v="8"/>
    <n v="88"/>
    <x v="8"/>
    <x v="8"/>
  </r>
  <r>
    <x v="9"/>
    <n v="60"/>
    <x v="9"/>
    <x v="9"/>
  </r>
  <r>
    <x v="10"/>
    <n v="92"/>
    <x v="10"/>
    <x v="10"/>
  </r>
  <r>
    <x v="11"/>
    <n v="95"/>
    <x v="11"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2">
  <location ref="A3:D16" firstHeaderRow="0" firstDataRow="1" firstDataCol="1"/>
  <pivotFields count="4">
    <pivotField axis="axisRow" multipleItemSelectionAllowe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numFmtId="1" showAll="0"/>
    <pivotField dataField="1" numFmtId="166" showAll="0"/>
    <pivotField dataField="1" numFmtId="166" showAll="0">
      <items count="13">
        <item x="9"/>
        <item x="7"/>
        <item x="3"/>
        <item x="8"/>
        <item x="6"/>
        <item x="1"/>
        <item x="11"/>
        <item x="0"/>
        <item x="5"/>
        <item x="10"/>
        <item x="2"/>
        <item x="4"/>
        <item t="default"/>
      </items>
    </pivotField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de Cantidad Pacientes" fld="1" baseField="0" baseItem="0"/>
    <dataField name="Suma de Sueldo Promedio" fld="2" baseField="0" baseItem="0"/>
    <dataField name="Suma de Compra Insumos" fld="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1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">
  <location ref="A3:B16" firstHeaderRow="1" firstDataRow="1" firstDataCol="1"/>
  <pivotFields count="4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numFmtId="1" showAll="0"/>
    <pivotField numFmtId="166" showAll="0"/>
    <pivotField numFmtId="166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a de Cantidad Pacientes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 dinámica1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">
  <location ref="A3:D8" firstHeaderRow="0" firstDataRow="1" firstDataCol="1"/>
  <pivotFields count="4">
    <pivotField axis="axisRow" showAll="0">
      <items count="13">
        <item x="0"/>
        <item x="1"/>
        <item x="2"/>
        <item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dataField="1" numFmtId="1" showAll="0"/>
    <pivotField dataField="1" numFmtId="166" showAll="0">
      <items count="13">
        <item x="0"/>
        <item x="1"/>
        <item x="3"/>
        <item x="2"/>
        <item x="4"/>
        <item x="10"/>
        <item x="7"/>
        <item x="6"/>
        <item x="5"/>
        <item x="8"/>
        <item x="9"/>
        <item x="11"/>
        <item t="default"/>
      </items>
    </pivotField>
    <pivotField dataField="1" numFmtId="166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de Sueldo Promedio" fld="2" baseField="0" baseItem="0"/>
    <dataField name="Suma de Compra Insumos" fld="3" baseField="0" baseItem="0"/>
    <dataField name="Suma de Cantidad Pacientes" fld="1" baseField="0" baseItem="0"/>
  </dataFields>
  <chartFormats count="3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150" zoomScaleNormal="150" workbookViewId="0">
      <selection activeCell="C11" sqref="C11"/>
    </sheetView>
  </sheetViews>
  <sheetFormatPr baseColWidth="10" defaultRowHeight="15" x14ac:dyDescent="0.25"/>
  <cols>
    <col min="1" max="1" width="9.140625" customWidth="1"/>
    <col min="2" max="2" width="15.42578125" customWidth="1"/>
  </cols>
  <sheetData>
    <row r="1" spans="1:4" x14ac:dyDescent="0.25">
      <c r="A1" s="3" t="s">
        <v>2</v>
      </c>
      <c r="B1" s="3" t="s">
        <v>3</v>
      </c>
      <c r="C1" s="3" t="s">
        <v>0</v>
      </c>
      <c r="D1" s="3" t="s">
        <v>4</v>
      </c>
    </row>
    <row r="2" spans="1:4" x14ac:dyDescent="0.25">
      <c r="A2" s="1" t="s">
        <v>5</v>
      </c>
      <c r="B2" s="2">
        <v>62</v>
      </c>
      <c r="C2" s="1" t="s">
        <v>1</v>
      </c>
      <c r="D2" s="4">
        <v>550000</v>
      </c>
    </row>
    <row r="3" spans="1:4" x14ac:dyDescent="0.25">
      <c r="A3" s="1" t="s">
        <v>6</v>
      </c>
      <c r="B3" s="2">
        <v>65</v>
      </c>
      <c r="C3" s="1" t="s">
        <v>1</v>
      </c>
      <c r="D3" s="4">
        <v>600000</v>
      </c>
    </row>
    <row r="4" spans="1:4" x14ac:dyDescent="0.25">
      <c r="A4" s="1" t="s">
        <v>7</v>
      </c>
      <c r="B4" s="2">
        <v>55</v>
      </c>
      <c r="C4" s="1" t="s">
        <v>1</v>
      </c>
      <c r="D4" s="4">
        <v>510000</v>
      </c>
    </row>
    <row r="5" spans="1:4" x14ac:dyDescent="0.25">
      <c r="A5" s="1" t="s">
        <v>8</v>
      </c>
      <c r="B5" s="2">
        <v>61</v>
      </c>
      <c r="C5" s="1" t="s">
        <v>9</v>
      </c>
      <c r="D5" s="4">
        <v>500000</v>
      </c>
    </row>
    <row r="6" spans="1:4" x14ac:dyDescent="0.25">
      <c r="A6" s="1" t="s">
        <v>10</v>
      </c>
      <c r="B6" s="2">
        <v>63</v>
      </c>
      <c r="C6" s="1" t="s">
        <v>1</v>
      </c>
      <c r="D6" s="4">
        <v>200000</v>
      </c>
    </row>
    <row r="7" spans="1:4" x14ac:dyDescent="0.25">
      <c r="A7" s="1" t="s">
        <v>11</v>
      </c>
      <c r="B7" s="2">
        <v>70</v>
      </c>
      <c r="C7" s="1" t="s">
        <v>1</v>
      </c>
      <c r="D7" s="4">
        <v>180000</v>
      </c>
    </row>
    <row r="8" spans="1:4" x14ac:dyDescent="0.25">
      <c r="A8" s="1" t="s">
        <v>12</v>
      </c>
      <c r="B8" s="2">
        <v>23</v>
      </c>
      <c r="C8" s="1" t="s">
        <v>1</v>
      </c>
      <c r="D8" s="4">
        <v>505000</v>
      </c>
    </row>
    <row r="10" spans="1:4" x14ac:dyDescent="0.25">
      <c r="D10">
        <f>SUMIF(B2:B8,"&gt;=60",D2:D8)</f>
        <v>2030000</v>
      </c>
    </row>
  </sheetData>
  <autoFilter ref="A1:D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70" zoomScaleNormal="170" workbookViewId="0">
      <selection activeCell="A16" sqref="A16"/>
    </sheetView>
  </sheetViews>
  <sheetFormatPr baseColWidth="10" defaultRowHeight="15" x14ac:dyDescent="0.25"/>
  <cols>
    <col min="1" max="1" width="15.5703125" bestFit="1" customWidth="1"/>
    <col min="2" max="2" width="11.140625" bestFit="1" customWidth="1"/>
    <col min="3" max="3" width="17.7109375" bestFit="1" customWidth="1"/>
    <col min="4" max="4" width="17.5703125" bestFit="1" customWidth="1"/>
    <col min="5" max="6" width="24.28515625" bestFit="1" customWidth="1"/>
  </cols>
  <sheetData>
    <row r="1" spans="1:6" x14ac:dyDescent="0.25">
      <c r="A1" s="3" t="s">
        <v>13</v>
      </c>
      <c r="B1" s="3" t="s">
        <v>14</v>
      </c>
      <c r="C1" s="3" t="s">
        <v>15</v>
      </c>
      <c r="D1" s="3" t="s">
        <v>36</v>
      </c>
      <c r="E1" s="3" t="s">
        <v>37</v>
      </c>
      <c r="F1" s="3" t="s">
        <v>38</v>
      </c>
    </row>
    <row r="2" spans="1:6" x14ac:dyDescent="0.25">
      <c r="A2" s="1" t="s">
        <v>17</v>
      </c>
      <c r="B2" s="7">
        <v>0.375</v>
      </c>
      <c r="C2" s="5" t="s">
        <v>16</v>
      </c>
      <c r="D2" s="6" t="s">
        <v>39</v>
      </c>
      <c r="E2" s="6" t="s">
        <v>39</v>
      </c>
      <c r="F2" s="6" t="s">
        <v>39</v>
      </c>
    </row>
    <row r="3" spans="1:6" x14ac:dyDescent="0.25">
      <c r="A3" s="1" t="s">
        <v>18</v>
      </c>
      <c r="B3" s="7">
        <v>0.44791666666666669</v>
      </c>
      <c r="C3" s="5" t="s">
        <v>27</v>
      </c>
      <c r="D3" s="6" t="s">
        <v>42</v>
      </c>
      <c r="E3" s="6" t="s">
        <v>43</v>
      </c>
      <c r="F3" s="6" t="s">
        <v>41</v>
      </c>
    </row>
    <row r="4" spans="1:6" x14ac:dyDescent="0.25">
      <c r="A4" s="1" t="s">
        <v>19</v>
      </c>
      <c r="B4" s="7">
        <v>0.39583333333333331</v>
      </c>
      <c r="C4" s="5" t="s">
        <v>28</v>
      </c>
      <c r="D4" s="6" t="s">
        <v>44</v>
      </c>
      <c r="E4" s="6" t="s">
        <v>39</v>
      </c>
      <c r="F4" s="6" t="s">
        <v>40</v>
      </c>
    </row>
    <row r="5" spans="1:6" x14ac:dyDescent="0.25">
      <c r="A5" s="1" t="s">
        <v>20</v>
      </c>
      <c r="B5" s="7">
        <v>0.45833333333333331</v>
      </c>
      <c r="C5" s="5" t="s">
        <v>29</v>
      </c>
      <c r="D5" s="6" t="s">
        <v>45</v>
      </c>
      <c r="E5" s="6" t="s">
        <v>40</v>
      </c>
      <c r="F5" s="6" t="s">
        <v>41</v>
      </c>
    </row>
    <row r="6" spans="1:6" x14ac:dyDescent="0.25">
      <c r="A6" s="1" t="s">
        <v>21</v>
      </c>
      <c r="B6" s="7">
        <v>0.5</v>
      </c>
      <c r="C6" s="5" t="s">
        <v>30</v>
      </c>
      <c r="D6" s="6" t="s">
        <v>46</v>
      </c>
      <c r="E6" s="6" t="s">
        <v>47</v>
      </c>
      <c r="F6" s="6"/>
    </row>
    <row r="7" spans="1:6" x14ac:dyDescent="0.25">
      <c r="A7" s="1" t="s">
        <v>22</v>
      </c>
      <c r="B7" s="7">
        <v>0.625</v>
      </c>
      <c r="C7" s="5" t="s">
        <v>31</v>
      </c>
      <c r="D7" s="6" t="s">
        <v>48</v>
      </c>
      <c r="E7" s="6" t="s">
        <v>39</v>
      </c>
      <c r="F7" s="6" t="s">
        <v>43</v>
      </c>
    </row>
    <row r="8" spans="1:6" x14ac:dyDescent="0.25">
      <c r="A8" s="1" t="s">
        <v>23</v>
      </c>
      <c r="B8" s="7">
        <v>0.64583333333333337</v>
      </c>
      <c r="C8" s="1" t="s">
        <v>32</v>
      </c>
      <c r="D8" s="1" t="s">
        <v>45</v>
      </c>
      <c r="E8" s="1" t="s">
        <v>46</v>
      </c>
      <c r="F8" s="6" t="s">
        <v>47</v>
      </c>
    </row>
    <row r="9" spans="1:6" x14ac:dyDescent="0.25">
      <c r="A9" s="1" t="s">
        <v>24</v>
      </c>
      <c r="B9" s="7">
        <v>0.69791666666666663</v>
      </c>
      <c r="C9" s="1" t="s">
        <v>33</v>
      </c>
      <c r="D9" s="1" t="s">
        <v>49</v>
      </c>
      <c r="E9" s="1" t="s">
        <v>39</v>
      </c>
      <c r="F9" s="1" t="s">
        <v>44</v>
      </c>
    </row>
    <row r="10" spans="1:6" x14ac:dyDescent="0.25">
      <c r="A10" s="1" t="s">
        <v>25</v>
      </c>
      <c r="B10" s="7">
        <v>0.77083333333333337</v>
      </c>
      <c r="C10" s="1" t="s">
        <v>34</v>
      </c>
      <c r="D10" s="1" t="s">
        <v>50</v>
      </c>
      <c r="E10" s="1" t="s">
        <v>43</v>
      </c>
      <c r="F10" s="1" t="s">
        <v>45</v>
      </c>
    </row>
    <row r="11" spans="1:6" x14ac:dyDescent="0.25">
      <c r="A11" s="1" t="s">
        <v>26</v>
      </c>
      <c r="B11" s="7">
        <v>0.79166666666666663</v>
      </c>
      <c r="C11" s="1" t="s">
        <v>35</v>
      </c>
      <c r="D11" s="1" t="s">
        <v>46</v>
      </c>
      <c r="E11" s="1"/>
      <c r="F11" s="1" t="s">
        <v>51</v>
      </c>
    </row>
    <row r="13" spans="1:6" x14ac:dyDescent="0.25">
      <c r="B13">
        <f t="array" ref="B13">IF(D2:D11="Gaza",IF(E2:E11="Gaza",COUNTIFS(D2:D11,"=Gaza",E2:E11,"=Gaza"),COUNTIFS(D2:D11,"=Gaza",E2:E11,"&lt;&gt;Gaza")),0)</f>
        <v>1</v>
      </c>
      <c r="C13" s="8"/>
      <c r="F13" s="8"/>
    </row>
    <row r="14" spans="1:6" x14ac:dyDescent="0.25">
      <c r="C14" s="8">
        <f>COUNTIFS(B2:B11, "&lt;=12:00:00", D2:D11, "=Gaza") + COUNTIFS(B2:B11, "&lt;=12:00:00", E2:E11, "=Gaza") + COUNTIFS(B2:B11, "&lt;=12:00:00", F2:F11, "=Gaza")</f>
        <v>4</v>
      </c>
      <c r="D14" s="8">
        <f>COUNTIF(D2:D11, "=Suero") + COUNTIF(E2:E11, "=Suero") + COUNTIF(F2:F11, "=Suero")</f>
        <v>2</v>
      </c>
      <c r="E14" s="8">
        <f>COUNTIFS(D2:D11, "=Suero") + COUNTIFS(E2:E11, "=Suero") + COUNTIFS(F2:F11, "=Suero")</f>
        <v>2</v>
      </c>
    </row>
    <row r="16" spans="1:6" ht="15.75" x14ac:dyDescent="0.25">
      <c r="C16" s="14"/>
      <c r="D16">
        <f>COUNTIFS(B2:B11, "&gt;=11:00:00", B2:B11, "&lt;16:45:00")</f>
        <v>4</v>
      </c>
    </row>
    <row r="18" spans="3:5" x14ac:dyDescent="0.25">
      <c r="C18">
        <f>IF(B6&gt;="12:00:00",3,2)</f>
        <v>2</v>
      </c>
      <c r="E18" t="b">
        <f t="array" ref="E18">OR(D2:D11="Gaza")</f>
        <v>1</v>
      </c>
    </row>
    <row r="20" spans="3:5" x14ac:dyDescent="0.25">
      <c r="C20">
        <f>COUNTIFS(B2:B11,"&gt;=11:00:00",B2:B11,"&lt;16:45:00")</f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6"/>
  <sheetViews>
    <sheetView workbookViewId="0">
      <selection activeCell="B35" sqref="B35"/>
    </sheetView>
  </sheetViews>
  <sheetFormatPr baseColWidth="10" defaultRowHeight="15" x14ac:dyDescent="0.25"/>
  <cols>
    <col min="1" max="1" width="17.5703125" customWidth="1"/>
    <col min="2" max="2" width="26.140625" customWidth="1"/>
    <col min="3" max="3" width="24.5703125" customWidth="1"/>
    <col min="4" max="4" width="24" customWidth="1"/>
    <col min="5" max="13" width="10.5703125" customWidth="1"/>
    <col min="14" max="14" width="24.5703125" customWidth="1"/>
    <col min="15" max="16" width="9" customWidth="1"/>
    <col min="17" max="25" width="10.5703125" customWidth="1"/>
    <col min="26" max="26" width="31.140625" bestFit="1" customWidth="1"/>
    <col min="27" max="27" width="29.5703125" bestFit="1" customWidth="1"/>
    <col min="28" max="36" width="26.140625" bestFit="1" customWidth="1"/>
    <col min="37" max="37" width="31.140625" bestFit="1" customWidth="1"/>
    <col min="38" max="38" width="29.5703125" bestFit="1" customWidth="1"/>
    <col min="39" max="39" width="29" bestFit="1" customWidth="1"/>
  </cols>
  <sheetData>
    <row r="3" spans="1:4" x14ac:dyDescent="0.25">
      <c r="A3" s="11" t="s">
        <v>68</v>
      </c>
      <c r="B3" t="s">
        <v>70</v>
      </c>
      <c r="C3" t="s">
        <v>71</v>
      </c>
      <c r="D3" t="s">
        <v>72</v>
      </c>
    </row>
    <row r="4" spans="1:4" x14ac:dyDescent="0.25">
      <c r="A4" s="12" t="s">
        <v>56</v>
      </c>
      <c r="B4" s="13">
        <v>40</v>
      </c>
      <c r="C4" s="13">
        <v>500000</v>
      </c>
      <c r="D4" s="13">
        <v>1239450</v>
      </c>
    </row>
    <row r="5" spans="1:4" x14ac:dyDescent="0.25">
      <c r="A5" s="12" t="s">
        <v>57</v>
      </c>
      <c r="B5" s="13">
        <v>53</v>
      </c>
      <c r="C5" s="13">
        <v>550000</v>
      </c>
      <c r="D5" s="13">
        <v>1129374</v>
      </c>
    </row>
    <row r="6" spans="1:4" x14ac:dyDescent="0.25">
      <c r="A6" s="12" t="s">
        <v>58</v>
      </c>
      <c r="B6" s="13">
        <v>75</v>
      </c>
      <c r="C6" s="13">
        <v>568000</v>
      </c>
      <c r="D6" s="13">
        <v>1564876</v>
      </c>
    </row>
    <row r="7" spans="1:4" x14ac:dyDescent="0.25">
      <c r="A7" s="12" t="s">
        <v>59</v>
      </c>
      <c r="B7" s="13">
        <v>54</v>
      </c>
      <c r="C7" s="13">
        <v>560000</v>
      </c>
      <c r="D7" s="13">
        <v>934526</v>
      </c>
    </row>
    <row r="8" spans="1:4" x14ac:dyDescent="0.25">
      <c r="A8" s="12" t="s">
        <v>60</v>
      </c>
      <c r="B8" s="13">
        <v>33</v>
      </c>
      <c r="C8" s="13">
        <v>623000</v>
      </c>
      <c r="D8" s="13">
        <v>1748924</v>
      </c>
    </row>
    <row r="9" spans="1:4" x14ac:dyDescent="0.25">
      <c r="A9" s="12" t="s">
        <v>61</v>
      </c>
      <c r="B9" s="13">
        <v>76</v>
      </c>
      <c r="C9" s="13">
        <v>750000</v>
      </c>
      <c r="D9" s="13">
        <v>1524723</v>
      </c>
    </row>
    <row r="10" spans="1:4" x14ac:dyDescent="0.25">
      <c r="A10" s="12" t="s">
        <v>62</v>
      </c>
      <c r="B10" s="13">
        <v>56</v>
      </c>
      <c r="C10" s="13">
        <v>680000</v>
      </c>
      <c r="D10" s="13">
        <v>1110934</v>
      </c>
    </row>
    <row r="11" spans="1:4" x14ac:dyDescent="0.25">
      <c r="A11" s="12" t="s">
        <v>63</v>
      </c>
      <c r="B11" s="13">
        <v>93</v>
      </c>
      <c r="C11" s="13">
        <v>670000</v>
      </c>
      <c r="D11" s="13">
        <v>893454</v>
      </c>
    </row>
    <row r="12" spans="1:4" x14ac:dyDescent="0.25">
      <c r="A12" s="12" t="s">
        <v>64</v>
      </c>
      <c r="B12" s="13">
        <v>88</v>
      </c>
      <c r="C12" s="13">
        <v>780000</v>
      </c>
      <c r="D12" s="13">
        <v>1014953</v>
      </c>
    </row>
    <row r="13" spans="1:4" x14ac:dyDescent="0.25">
      <c r="A13" s="12" t="s">
        <v>65</v>
      </c>
      <c r="B13" s="13">
        <v>60</v>
      </c>
      <c r="C13" s="13">
        <v>880000</v>
      </c>
      <c r="D13" s="13">
        <v>690000</v>
      </c>
    </row>
    <row r="14" spans="1:4" x14ac:dyDescent="0.25">
      <c r="A14" s="12" t="s">
        <v>66</v>
      </c>
      <c r="B14" s="13">
        <v>92</v>
      </c>
      <c r="C14" s="13">
        <v>624000</v>
      </c>
      <c r="D14" s="13">
        <v>1536264</v>
      </c>
    </row>
    <row r="15" spans="1:4" x14ac:dyDescent="0.25">
      <c r="A15" s="12" t="s">
        <v>67</v>
      </c>
      <c r="B15" s="13">
        <v>95</v>
      </c>
      <c r="C15" s="13">
        <v>900000</v>
      </c>
      <c r="D15" s="13">
        <v>1218117</v>
      </c>
    </row>
    <row r="16" spans="1:4" x14ac:dyDescent="0.25">
      <c r="A16" s="12" t="s">
        <v>69</v>
      </c>
      <c r="B16" s="13">
        <v>815</v>
      </c>
      <c r="C16" s="13">
        <v>8085000</v>
      </c>
      <c r="D16" s="13">
        <v>14605595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"/>
  <sheetViews>
    <sheetView topLeftCell="A2" workbookViewId="0">
      <selection activeCell="A3" sqref="A3"/>
    </sheetView>
  </sheetViews>
  <sheetFormatPr baseColWidth="10" defaultRowHeight="15" x14ac:dyDescent="0.25"/>
  <cols>
    <col min="1" max="1" width="16.5703125" bestFit="1" customWidth="1"/>
    <col min="2" max="2" width="24.5703125" bestFit="1" customWidth="1"/>
    <col min="3" max="4" width="22.85546875" bestFit="1" customWidth="1"/>
  </cols>
  <sheetData>
    <row r="3" spans="1:2" x14ac:dyDescent="0.25">
      <c r="A3" s="11" t="s">
        <v>68</v>
      </c>
      <c r="B3" t="s">
        <v>70</v>
      </c>
    </row>
    <row r="4" spans="1:2" x14ac:dyDescent="0.25">
      <c r="A4" s="12" t="s">
        <v>56</v>
      </c>
      <c r="B4" s="13">
        <v>40</v>
      </c>
    </row>
    <row r="5" spans="1:2" x14ac:dyDescent="0.25">
      <c r="A5" s="12" t="s">
        <v>57</v>
      </c>
      <c r="B5" s="13">
        <v>53</v>
      </c>
    </row>
    <row r="6" spans="1:2" x14ac:dyDescent="0.25">
      <c r="A6" s="12" t="s">
        <v>58</v>
      </c>
      <c r="B6" s="13">
        <v>75</v>
      </c>
    </row>
    <row r="7" spans="1:2" x14ac:dyDescent="0.25">
      <c r="A7" s="12" t="s">
        <v>59</v>
      </c>
      <c r="B7" s="13">
        <v>54</v>
      </c>
    </row>
    <row r="8" spans="1:2" x14ac:dyDescent="0.25">
      <c r="A8" s="12" t="s">
        <v>60</v>
      </c>
      <c r="B8" s="13">
        <v>33</v>
      </c>
    </row>
    <row r="9" spans="1:2" x14ac:dyDescent="0.25">
      <c r="A9" s="12" t="s">
        <v>61</v>
      </c>
      <c r="B9" s="13">
        <v>76</v>
      </c>
    </row>
    <row r="10" spans="1:2" x14ac:dyDescent="0.25">
      <c r="A10" s="12" t="s">
        <v>62</v>
      </c>
      <c r="B10" s="13">
        <v>56</v>
      </c>
    </row>
    <row r="11" spans="1:2" x14ac:dyDescent="0.25">
      <c r="A11" s="12" t="s">
        <v>63</v>
      </c>
      <c r="B11" s="13">
        <v>93</v>
      </c>
    </row>
    <row r="12" spans="1:2" x14ac:dyDescent="0.25">
      <c r="A12" s="12" t="s">
        <v>64</v>
      </c>
      <c r="B12" s="13">
        <v>88</v>
      </c>
    </row>
    <row r="13" spans="1:2" x14ac:dyDescent="0.25">
      <c r="A13" s="12" t="s">
        <v>65</v>
      </c>
      <c r="B13" s="13">
        <v>60</v>
      </c>
    </row>
    <row r="14" spans="1:2" x14ac:dyDescent="0.25">
      <c r="A14" s="12" t="s">
        <v>66</v>
      </c>
      <c r="B14" s="13">
        <v>92</v>
      </c>
    </row>
    <row r="15" spans="1:2" x14ac:dyDescent="0.25">
      <c r="A15" s="12" t="s">
        <v>67</v>
      </c>
      <c r="B15" s="13">
        <v>95</v>
      </c>
    </row>
    <row r="16" spans="1:2" x14ac:dyDescent="0.25">
      <c r="A16" s="12" t="s">
        <v>69</v>
      </c>
      <c r="B16" s="13">
        <v>815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8"/>
  <sheetViews>
    <sheetView zoomScale="142" zoomScaleNormal="142" workbookViewId="0">
      <selection activeCell="C16" sqref="C16"/>
    </sheetView>
  </sheetViews>
  <sheetFormatPr baseColWidth="10" defaultRowHeight="15" x14ac:dyDescent="0.25"/>
  <cols>
    <col min="1" max="1" width="17.5703125" bestFit="1" customWidth="1"/>
    <col min="2" max="2" width="24.5703125" customWidth="1"/>
    <col min="3" max="3" width="24" customWidth="1"/>
    <col min="4" max="4" width="26.140625" customWidth="1"/>
    <col min="5" max="13" width="9.85546875" customWidth="1"/>
    <col min="14" max="14" width="24" bestFit="1" customWidth="1"/>
    <col min="15" max="25" width="9.85546875" customWidth="1"/>
    <col min="26" max="26" width="31.140625" bestFit="1" customWidth="1"/>
    <col min="27" max="27" width="29" bestFit="1" customWidth="1"/>
  </cols>
  <sheetData>
    <row r="3" spans="1:4" x14ac:dyDescent="0.25">
      <c r="A3" s="11" t="s">
        <v>68</v>
      </c>
      <c r="B3" t="s">
        <v>71</v>
      </c>
      <c r="C3" t="s">
        <v>72</v>
      </c>
      <c r="D3" t="s">
        <v>70</v>
      </c>
    </row>
    <row r="4" spans="1:4" x14ac:dyDescent="0.25">
      <c r="A4" s="12" t="s">
        <v>56</v>
      </c>
      <c r="B4" s="13">
        <v>500000</v>
      </c>
      <c r="C4" s="13">
        <v>1239450</v>
      </c>
      <c r="D4" s="13">
        <v>40</v>
      </c>
    </row>
    <row r="5" spans="1:4" x14ac:dyDescent="0.25">
      <c r="A5" s="12" t="s">
        <v>57</v>
      </c>
      <c r="B5" s="13">
        <v>550000</v>
      </c>
      <c r="C5" s="13">
        <v>1129374</v>
      </c>
      <c r="D5" s="13">
        <v>53</v>
      </c>
    </row>
    <row r="6" spans="1:4" x14ac:dyDescent="0.25">
      <c r="A6" s="12" t="s">
        <v>58</v>
      </c>
      <c r="B6" s="13">
        <v>568000</v>
      </c>
      <c r="C6" s="13">
        <v>1564876</v>
      </c>
      <c r="D6" s="13">
        <v>75</v>
      </c>
    </row>
    <row r="7" spans="1:4" x14ac:dyDescent="0.25">
      <c r="A7" s="12" t="s">
        <v>59</v>
      </c>
      <c r="B7" s="13">
        <v>560000</v>
      </c>
      <c r="C7" s="13">
        <v>934526</v>
      </c>
      <c r="D7" s="13">
        <v>54</v>
      </c>
    </row>
    <row r="8" spans="1:4" x14ac:dyDescent="0.25">
      <c r="A8" s="12" t="s">
        <v>69</v>
      </c>
      <c r="B8" s="13">
        <v>2178000</v>
      </c>
      <c r="C8" s="13">
        <v>4868226</v>
      </c>
      <c r="D8" s="13">
        <v>222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220" zoomScaleNormal="220" workbookViewId="0">
      <selection sqref="A1:D13"/>
    </sheetView>
  </sheetViews>
  <sheetFormatPr baseColWidth="10" defaultRowHeight="15" x14ac:dyDescent="0.25"/>
  <cols>
    <col min="1" max="1" width="11.42578125" bestFit="1" customWidth="1"/>
    <col min="2" max="2" width="18" bestFit="1" customWidth="1"/>
    <col min="3" max="3" width="17.7109375" bestFit="1" customWidth="1"/>
    <col min="4" max="4" width="17.5703125" bestFit="1" customWidth="1"/>
  </cols>
  <sheetData>
    <row r="1" spans="1:4" x14ac:dyDescent="0.25">
      <c r="A1" s="3" t="s">
        <v>52</v>
      </c>
      <c r="B1" s="3" t="s">
        <v>53</v>
      </c>
      <c r="C1" s="3" t="s">
        <v>54</v>
      </c>
      <c r="D1" s="3" t="s">
        <v>55</v>
      </c>
    </row>
    <row r="2" spans="1:4" x14ac:dyDescent="0.25">
      <c r="A2" s="1" t="s">
        <v>56</v>
      </c>
      <c r="B2" s="9">
        <v>40</v>
      </c>
      <c r="C2" s="10">
        <v>500000</v>
      </c>
      <c r="D2" s="10">
        <v>1239450</v>
      </c>
    </row>
    <row r="3" spans="1:4" x14ac:dyDescent="0.25">
      <c r="A3" s="1" t="s">
        <v>57</v>
      </c>
      <c r="B3" s="9">
        <v>53</v>
      </c>
      <c r="C3" s="10">
        <v>550000</v>
      </c>
      <c r="D3" s="10">
        <v>1129374</v>
      </c>
    </row>
    <row r="4" spans="1:4" x14ac:dyDescent="0.25">
      <c r="A4" s="1" t="s">
        <v>58</v>
      </c>
      <c r="B4" s="9">
        <v>75</v>
      </c>
      <c r="C4" s="10">
        <v>568000</v>
      </c>
      <c r="D4" s="10">
        <v>1564876</v>
      </c>
    </row>
    <row r="5" spans="1:4" x14ac:dyDescent="0.25">
      <c r="A5" s="1" t="s">
        <v>59</v>
      </c>
      <c r="B5" s="9">
        <v>54</v>
      </c>
      <c r="C5" s="10">
        <v>560000</v>
      </c>
      <c r="D5" s="10">
        <v>934526</v>
      </c>
    </row>
    <row r="6" spans="1:4" x14ac:dyDescent="0.25">
      <c r="A6" s="1" t="s">
        <v>60</v>
      </c>
      <c r="B6" s="9">
        <v>33</v>
      </c>
      <c r="C6" s="10">
        <v>623000</v>
      </c>
      <c r="D6" s="10">
        <v>1748924</v>
      </c>
    </row>
    <row r="7" spans="1:4" x14ac:dyDescent="0.25">
      <c r="A7" s="1" t="s">
        <v>61</v>
      </c>
      <c r="B7" s="9">
        <v>76</v>
      </c>
      <c r="C7" s="10">
        <v>750000</v>
      </c>
      <c r="D7" s="10">
        <v>1524723</v>
      </c>
    </row>
    <row r="8" spans="1:4" x14ac:dyDescent="0.25">
      <c r="A8" s="1" t="s">
        <v>62</v>
      </c>
      <c r="B8" s="9">
        <v>56</v>
      </c>
      <c r="C8" s="10">
        <v>680000</v>
      </c>
      <c r="D8" s="10">
        <v>1110934</v>
      </c>
    </row>
    <row r="9" spans="1:4" x14ac:dyDescent="0.25">
      <c r="A9" s="1" t="s">
        <v>63</v>
      </c>
      <c r="B9" s="9">
        <v>93</v>
      </c>
      <c r="C9" s="10">
        <v>670000</v>
      </c>
      <c r="D9" s="10">
        <v>893454</v>
      </c>
    </row>
    <row r="10" spans="1:4" x14ac:dyDescent="0.25">
      <c r="A10" s="1" t="s">
        <v>64</v>
      </c>
      <c r="B10" s="9">
        <v>88</v>
      </c>
      <c r="C10" s="10">
        <v>780000</v>
      </c>
      <c r="D10" s="10">
        <v>1014953</v>
      </c>
    </row>
    <row r="11" spans="1:4" x14ac:dyDescent="0.25">
      <c r="A11" s="1" t="s">
        <v>65</v>
      </c>
      <c r="B11" s="9">
        <v>60</v>
      </c>
      <c r="C11" s="10">
        <v>880000</v>
      </c>
      <c r="D11" s="10">
        <v>690000</v>
      </c>
    </row>
    <row r="12" spans="1:4" x14ac:dyDescent="0.25">
      <c r="A12" s="1" t="s">
        <v>66</v>
      </c>
      <c r="B12" s="9">
        <v>92</v>
      </c>
      <c r="C12" s="10">
        <v>624000</v>
      </c>
      <c r="D12" s="10">
        <v>1536264</v>
      </c>
    </row>
    <row r="13" spans="1:4" x14ac:dyDescent="0.25">
      <c r="A13" s="1" t="s">
        <v>67</v>
      </c>
      <c r="B13" s="9">
        <v>95</v>
      </c>
      <c r="C13" s="10">
        <v>900000</v>
      </c>
      <c r="D13" s="10">
        <v>1218117</v>
      </c>
    </row>
    <row r="14" spans="1:4" x14ac:dyDescent="0.25">
      <c r="B14" s="8"/>
    </row>
    <row r="15" spans="1:4" x14ac:dyDescent="0.25">
      <c r="A15">
        <f>SUMIF(B2:B13,"&lt;=54",D2:D13)</f>
        <v>5052274</v>
      </c>
      <c r="B15" s="8">
        <f>SUMIF(C2:C13,"&gt;=760000",B2:B13)</f>
        <v>243</v>
      </c>
      <c r="C15" s="8">
        <f>SUMIFS(D2:D13,B2:B13,"&gt;87",C2:C13,"&gt;=670000")</f>
        <v>3126524</v>
      </c>
    </row>
    <row r="16" spans="1:4" x14ac:dyDescent="0.25">
      <c r="B16" s="8">
        <f>SUMIFS(D2:D13,B2:B13,"&lt;=54")</f>
        <v>5052274</v>
      </c>
    </row>
    <row r="17" spans="2:4" x14ac:dyDescent="0.25">
      <c r="B17" s="8"/>
      <c r="C17">
        <f>SUMIF(C2:C13, "&gt;=760000", B2:B13)</f>
        <v>243</v>
      </c>
      <c r="D17">
        <f>SUMIFS(B2:B13, C2:C13, "&gt;=760000")</f>
        <v>243</v>
      </c>
    </row>
    <row r="18" spans="2:4" x14ac:dyDescent="0.25">
      <c r="B18" s="8"/>
    </row>
    <row r="19" spans="2:4" x14ac:dyDescent="0.25">
      <c r="B19" s="8"/>
      <c r="C19">
        <f>SUMIFS(D2:D13, B2:B13, "&gt;87", C2:C13, "&gt;=670000")</f>
        <v>3126524</v>
      </c>
    </row>
    <row r="20" spans="2:4" x14ac:dyDescent="0.25">
      <c r="B20" s="8"/>
    </row>
    <row r="21" spans="2:4" x14ac:dyDescent="0.25">
      <c r="B21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240" zoomScaleNormal="240" workbookViewId="0">
      <selection activeCell="D3" sqref="D3"/>
    </sheetView>
  </sheetViews>
  <sheetFormatPr baseColWidth="10" defaultRowHeight="15" x14ac:dyDescent="0.25"/>
  <cols>
    <col min="2" max="2" width="23.140625" customWidth="1"/>
    <col min="3" max="3" width="12.28515625" bestFit="1" customWidth="1"/>
    <col min="4" max="4" width="14.140625" bestFit="1" customWidth="1"/>
  </cols>
  <sheetData>
    <row r="1" spans="1:4" x14ac:dyDescent="0.25">
      <c r="A1" t="s">
        <v>2</v>
      </c>
      <c r="B1" t="s">
        <v>73</v>
      </c>
      <c r="C1" t="s">
        <v>74</v>
      </c>
      <c r="D1" t="s">
        <v>75</v>
      </c>
    </row>
    <row r="2" spans="1:4" x14ac:dyDescent="0.25">
      <c r="A2" t="s">
        <v>76</v>
      </c>
      <c r="B2">
        <v>12</v>
      </c>
      <c r="C2">
        <f>12000000</f>
        <v>12000000</v>
      </c>
      <c r="D2">
        <f>IF(B2=0,0,C2/B2)</f>
        <v>1000000</v>
      </c>
    </row>
    <row r="3" spans="1:4" x14ac:dyDescent="0.25">
      <c r="A3" t="s">
        <v>8</v>
      </c>
      <c r="B3">
        <v>0</v>
      </c>
      <c r="C3">
        <v>800000</v>
      </c>
      <c r="D3">
        <f t="shared" ref="D3:D5" si="0">IF(B3=0,0,C3/B3)</f>
        <v>0</v>
      </c>
    </row>
    <row r="4" spans="1:4" x14ac:dyDescent="0.25">
      <c r="A4" t="s">
        <v>6</v>
      </c>
      <c r="B4">
        <v>4</v>
      </c>
      <c r="C4">
        <v>700000</v>
      </c>
      <c r="D4">
        <f t="shared" si="0"/>
        <v>175000</v>
      </c>
    </row>
    <row r="5" spans="1:4" x14ac:dyDescent="0.25">
      <c r="A5" t="s">
        <v>5</v>
      </c>
      <c r="B5">
        <v>0</v>
      </c>
      <c r="C5">
        <v>50000000</v>
      </c>
      <c r="D5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Hoja2</vt:lpstr>
      <vt:lpstr>Hoja4</vt:lpstr>
      <vt:lpstr>Hoja5</vt:lpstr>
      <vt:lpstr>Hoja7</vt:lpstr>
      <vt:lpstr>Hoja3</vt:lpstr>
      <vt:lpstr>Hoja6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ddinamarcat</dc:creator>
  <cp:lastModifiedBy>Daniel Dinamarca Tosso</cp:lastModifiedBy>
  <dcterms:created xsi:type="dcterms:W3CDTF">2014-12-09T15:19:54Z</dcterms:created>
  <dcterms:modified xsi:type="dcterms:W3CDTF">2016-07-29T17:42:50Z</dcterms:modified>
</cp:coreProperties>
</file>