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uglas\Dropbox (ASU)\Research\Treestand-Grassland Study\Data\Plant  Nutrients Gradient\"/>
    </mc:Choice>
  </mc:AlternateContent>
  <bookViews>
    <workbookView xWindow="0" yWindow="0" windowWidth="20325" windowHeight="8910" activeTab="1"/>
  </bookViews>
  <sheets>
    <sheet name="Carb data sheet template" sheetId="2" r:id="rId1"/>
    <sheet name="Protein standard curve" sheetId="3" r:id="rId2"/>
  </sheets>
  <externalReferences>
    <externalReference r:id="rId3"/>
    <externalReference r:id="rId4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2" l="1"/>
  <c r="N4" i="3"/>
  <c r="O4" i="3"/>
  <c r="O5" i="3"/>
  <c r="T6" i="2"/>
  <c r="Z11" i="2"/>
  <c r="Y11" i="2"/>
  <c r="AD11" i="2"/>
  <c r="AG11" i="2"/>
  <c r="X11" i="2"/>
  <c r="W11" i="2"/>
  <c r="AC11" i="2"/>
  <c r="AF11" i="2"/>
  <c r="C32" i="3"/>
  <c r="C31" i="3"/>
  <c r="G23" i="3"/>
  <c r="G22" i="3"/>
  <c r="G21" i="3"/>
  <c r="O9" i="3"/>
  <c r="N9" i="3"/>
  <c r="G9" i="3"/>
  <c r="C9" i="3"/>
  <c r="E9" i="3"/>
  <c r="O8" i="3"/>
  <c r="N8" i="3"/>
  <c r="G8" i="3"/>
  <c r="C8" i="3"/>
  <c r="E8" i="3"/>
  <c r="O7" i="3"/>
  <c r="N7" i="3"/>
  <c r="G7" i="3"/>
  <c r="E7" i="3"/>
  <c r="C7" i="3"/>
  <c r="O6" i="3"/>
  <c r="N6" i="3"/>
  <c r="G6" i="3"/>
  <c r="C6" i="3"/>
  <c r="E6" i="3"/>
  <c r="N5" i="3"/>
  <c r="G5" i="3"/>
  <c r="C5" i="3"/>
  <c r="E5" i="3"/>
  <c r="G4" i="3"/>
  <c r="C4" i="3"/>
  <c r="E4" i="3"/>
  <c r="O3" i="3"/>
  <c r="N3" i="3"/>
  <c r="G3" i="3"/>
  <c r="E3" i="3"/>
  <c r="C3" i="3"/>
  <c r="AC10" i="2"/>
  <c r="AF10" i="2"/>
  <c r="AI10" i="2"/>
  <c r="T10" i="2"/>
  <c r="Y10" i="2"/>
  <c r="AD10" i="2"/>
  <c r="AG10" i="2"/>
  <c r="U10" i="2"/>
  <c r="AA10" i="2"/>
  <c r="AE10" i="2"/>
  <c r="AH10" i="2"/>
  <c r="V10" i="2"/>
  <c r="AB10" i="2"/>
  <c r="Z10" i="2"/>
  <c r="X10" i="2"/>
  <c r="W9" i="2"/>
  <c r="AC9" i="2"/>
  <c r="AF9" i="2"/>
  <c r="T9" i="2"/>
  <c r="Y9" i="2"/>
  <c r="AD9" i="2"/>
  <c r="AG9" i="2"/>
  <c r="U9" i="2"/>
  <c r="AA9" i="2"/>
  <c r="AE9" i="2"/>
  <c r="AH9" i="2"/>
  <c r="V9" i="2"/>
  <c r="AB9" i="2"/>
  <c r="Z9" i="2"/>
  <c r="X9" i="2"/>
  <c r="W8" i="2"/>
  <c r="AC8" i="2"/>
  <c r="AF8" i="2"/>
  <c r="T8" i="2"/>
  <c r="Y8" i="2"/>
  <c r="AD8" i="2"/>
  <c r="AG8" i="2"/>
  <c r="U8" i="2"/>
  <c r="AA8" i="2"/>
  <c r="AE8" i="2"/>
  <c r="AH8" i="2"/>
  <c r="V8" i="2"/>
  <c r="AB8" i="2"/>
  <c r="Z8" i="2"/>
  <c r="X8" i="2"/>
  <c r="W7" i="2"/>
  <c r="AC7" i="2"/>
  <c r="AF7" i="2"/>
  <c r="T7" i="2"/>
  <c r="Y7" i="2"/>
  <c r="AD7" i="2"/>
  <c r="AG7" i="2"/>
  <c r="AJ7" i="2"/>
  <c r="U7" i="2"/>
  <c r="AA7" i="2"/>
  <c r="AE7" i="2"/>
  <c r="AH7" i="2"/>
  <c r="V7" i="2"/>
  <c r="AB7" i="2"/>
  <c r="Z7" i="2"/>
  <c r="X7" i="2"/>
  <c r="W6" i="2"/>
  <c r="AC6" i="2"/>
  <c r="AF6" i="2"/>
  <c r="Y6" i="2"/>
  <c r="AD6" i="2"/>
  <c r="AG6" i="2"/>
  <c r="U6" i="2"/>
  <c r="AA6" i="2"/>
  <c r="AE6" i="2"/>
  <c r="AH6" i="2"/>
  <c r="V6" i="2"/>
  <c r="AB6" i="2"/>
  <c r="Z6" i="2"/>
  <c r="X6" i="2"/>
  <c r="W5" i="2"/>
  <c r="AC5" i="2"/>
  <c r="AF5" i="2"/>
  <c r="T5" i="2"/>
  <c r="Y5" i="2"/>
  <c r="AD5" i="2"/>
  <c r="AG5" i="2"/>
  <c r="AJ5" i="2"/>
  <c r="U5" i="2"/>
  <c r="AA5" i="2"/>
  <c r="AE5" i="2"/>
  <c r="AH5" i="2"/>
  <c r="V5" i="2"/>
  <c r="AB5" i="2"/>
  <c r="Z5" i="2"/>
  <c r="X5" i="2"/>
  <c r="W4" i="2"/>
  <c r="AC4" i="2"/>
  <c r="AF4" i="2"/>
  <c r="T4" i="2"/>
  <c r="Y4" i="2"/>
  <c r="AD4" i="2"/>
  <c r="AG4" i="2"/>
  <c r="U4" i="2"/>
  <c r="AA4" i="2"/>
  <c r="AE4" i="2"/>
  <c r="AH4" i="2"/>
  <c r="V4" i="2"/>
  <c r="AB4" i="2"/>
  <c r="Z4" i="2"/>
  <c r="X4" i="2"/>
  <c r="W3" i="2"/>
  <c r="AC3" i="2"/>
  <c r="AF3" i="2"/>
  <c r="T3" i="2"/>
  <c r="AI3" i="2"/>
  <c r="Y3" i="2"/>
  <c r="AD3" i="2"/>
  <c r="AG3" i="2"/>
  <c r="U3" i="2"/>
  <c r="AA3" i="2"/>
  <c r="AE3" i="2"/>
  <c r="AH3" i="2"/>
  <c r="AK3" i="2"/>
  <c r="V3" i="2"/>
  <c r="AB3" i="2"/>
  <c r="Z3" i="2"/>
  <c r="X3" i="2"/>
  <c r="W2" i="2"/>
  <c r="AC2" i="2"/>
  <c r="AF2" i="2"/>
  <c r="T2" i="2"/>
  <c r="Y2" i="2"/>
  <c r="AD2" i="2"/>
  <c r="AG2" i="2"/>
  <c r="U2" i="2"/>
  <c r="AA2" i="2"/>
  <c r="AE2" i="2"/>
  <c r="AH2" i="2"/>
  <c r="V2" i="2"/>
  <c r="AB2" i="2"/>
  <c r="Z2" i="2"/>
  <c r="X2" i="2"/>
  <c r="AI9" i="2"/>
  <c r="AK7" i="2"/>
  <c r="AL7" i="2"/>
  <c r="AJ4" i="2"/>
  <c r="AL4" i="2"/>
  <c r="AI4" i="2"/>
  <c r="AI5" i="2"/>
  <c r="AL5" i="2"/>
  <c r="AI7" i="2"/>
  <c r="AJ9" i="2"/>
  <c r="AI2" i="2"/>
  <c r="AL2" i="2"/>
  <c r="AK5" i="2"/>
  <c r="AK4" i="2"/>
  <c r="AK9" i="2"/>
  <c r="AJ3" i="2"/>
  <c r="AJ8" i="2"/>
  <c r="AK10" i="2"/>
  <c r="AI6" i="2"/>
  <c r="AK8" i="2"/>
  <c r="AM3" i="2"/>
  <c r="AK6" i="2"/>
  <c r="AI8" i="2"/>
  <c r="AM8" i="2"/>
  <c r="AJ10" i="2"/>
  <c r="AJ2" i="2"/>
  <c r="AK2" i="2"/>
  <c r="AM2" i="2"/>
  <c r="AJ6" i="2"/>
  <c r="AM4" i="2"/>
  <c r="AM7" i="2"/>
  <c r="AL9" i="2"/>
  <c r="AM9" i="2"/>
  <c r="AL6" i="2"/>
  <c r="AM6" i="2"/>
  <c r="AL3" i="2"/>
  <c r="AM5" i="2"/>
  <c r="AM10" i="2"/>
  <c r="AL10" i="2"/>
  <c r="AL8" i="2"/>
  <c r="AN8" i="2"/>
  <c r="AN2" i="2"/>
  <c r="AN3" i="2"/>
  <c r="AN7" i="2"/>
  <c r="AN5" i="2"/>
  <c r="AN6" i="2"/>
  <c r="AN4" i="2"/>
  <c r="AN9" i="2"/>
  <c r="AN10" i="2"/>
</calcChain>
</file>

<file path=xl/sharedStrings.xml><?xml version="1.0" encoding="utf-8"?>
<sst xmlns="http://schemas.openxmlformats.org/spreadsheetml/2006/main" count="50" uniqueCount="44">
  <si>
    <t>ug protein</t>
  </si>
  <si>
    <t>A</t>
  </si>
  <si>
    <t>B</t>
  </si>
  <si>
    <t>C</t>
  </si>
  <si>
    <t>D</t>
  </si>
  <si>
    <t>E</t>
  </si>
  <si>
    <t>F</t>
  </si>
  <si>
    <t>G</t>
  </si>
  <si>
    <t>H</t>
  </si>
  <si>
    <t>volume standard (ul)</t>
  </si>
  <si>
    <t>standard ug/ul</t>
  </si>
  <si>
    <t>volume h20 (ul)</t>
  </si>
  <si>
    <t>abs 595</t>
  </si>
  <si>
    <t>average abs</t>
  </si>
  <si>
    <t>Date</t>
  </si>
  <si>
    <t>Microplate readings</t>
  </si>
  <si>
    <t>Dup 1 weight (mg)</t>
  </si>
  <si>
    <t>Dup 2 weight (mg)</t>
  </si>
  <si>
    <t>Dup 3 weight (mg)</t>
  </si>
  <si>
    <t>Dup 1 weight (ug)</t>
  </si>
  <si>
    <t>Dup 2 weight (ug)</t>
  </si>
  <si>
    <t>Dup 3 weight (ug)</t>
  </si>
  <si>
    <t>Dup 1 Average ABS at 490 nm</t>
  </si>
  <si>
    <t>St dev dup 1</t>
  </si>
  <si>
    <t>Dup 2 Average ABS at 490 nm</t>
  </si>
  <si>
    <t>St dev dup 2</t>
  </si>
  <si>
    <t>Dup 3 Average ABS at 490 nm</t>
  </si>
  <si>
    <t>st dev dup 3</t>
  </si>
  <si>
    <t>1. glucose (ug)</t>
  </si>
  <si>
    <t>2. glucose (ug)</t>
  </si>
  <si>
    <t>3. glucose (ug)</t>
  </si>
  <si>
    <t>1. glucose in sample</t>
  </si>
  <si>
    <t>2. glucose in sample</t>
  </si>
  <si>
    <t>3. glucose in sample</t>
  </si>
  <si>
    <t>1. glucose in plant</t>
  </si>
  <si>
    <t>2. glucose in plant</t>
  </si>
  <si>
    <t>3. glucose in plant</t>
  </si>
  <si>
    <t>average glucose in plant</t>
  </si>
  <si>
    <t>Std dev</t>
  </si>
  <si>
    <t>Redo if red</t>
  </si>
  <si>
    <t>Sample ID</t>
  </si>
  <si>
    <t>*0.151</t>
  </si>
  <si>
    <t>*0.227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</si>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</sst>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/>
    <xf numFmtId="0" fontId="0" fillId="2" borderId="0" xfId="0" applyFill="1"/>
    <xf numFmtId="0" fontId="0" fillId="0" borderId="2" xfId="0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16" fontId="0" fillId="0" borderId="0" xfId="0" applyNumberFormat="1" applyBorder="1"/>
    <xf numFmtId="0" fontId="0" fillId="2" borderId="1" xfId="0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10" fontId="0" fillId="0" borderId="0" xfId="1" applyNumberFormat="1" applyFont="1"/>
    <xf numFmtId="10" fontId="0" fillId="0" borderId="2" xfId="1" applyNumberFormat="1" applyFont="1" applyBorder="1"/>
    <xf numFmtId="10" fontId="0" fillId="0" borderId="6" xfId="0" applyNumberFormat="1" applyBorder="1"/>
    <xf numFmtId="0" fontId="0" fillId="0" borderId="6" xfId="0" applyBorder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888188976377902"/>
                  <c:y val="-2.40347039953339E-2"/>
                </c:manualLayout>
              </c:layout>
              <c:numFmt formatCode="General" sourceLinked="0"/>
            </c:trendlineLbl>
          </c:trendline>
          <c:xVal>
            <c:numRef>
              <c:f>[2]Standards!$N$3:$N$9</c:f>
              <c:numCache>
                <c:formatCode>General</c:formatCode>
                <c:ptCount val="7"/>
                <c:pt idx="0">
                  <c:v>0.14860000000000001</c:v>
                </c:pt>
                <c:pt idx="1">
                  <c:v>0.18149999999999999</c:v>
                </c:pt>
                <c:pt idx="2">
                  <c:v>0.20219999999999999</c:v>
                </c:pt>
                <c:pt idx="3">
                  <c:v>0.21633333333333335</c:v>
                </c:pt>
                <c:pt idx="4">
                  <c:v>0.23516666666666666</c:v>
                </c:pt>
                <c:pt idx="5">
                  <c:v>0.2573333333333333</c:v>
                </c:pt>
                <c:pt idx="6">
                  <c:v>0.27579999999999999</c:v>
                </c:pt>
              </c:numCache>
            </c:numRef>
          </c:xVal>
          <c:yVal>
            <c:numRef>
              <c:f>[2]Standards!$G$3:$G$9</c:f>
              <c:numCache>
                <c:formatCode>General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5-4254-8EA3-4A2F81E8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5912"/>
        <c:axId val="209351008"/>
      </c:scatterChart>
      <c:valAx>
        <c:axId val="20934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51008"/>
        <c:crosses val="autoZero"/>
        <c:crossBetween val="midCat"/>
      </c:valAx>
      <c:valAx>
        <c:axId val="2093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6350</xdr:rowOff>
    </xdr:from>
    <xdr:to>
      <xdr:col>5</xdr:col>
      <xdr:colOff>457200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ocuments/Work/China%20protei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ocuments/Work/Bradford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Standards"/>
      <sheetName val="September 22"/>
      <sheetName val="September 29"/>
      <sheetName val="October 6"/>
      <sheetName val="October 16"/>
      <sheetName val="October 20"/>
      <sheetName val="October 27"/>
      <sheetName val="November 3"/>
      <sheetName val="November 17"/>
    </sheetNames>
    <sheetDataSet>
      <sheetData sheetId="0">
        <row r="47">
          <cell r="G47">
            <v>0.5</v>
          </cell>
          <cell r="Q47">
            <v>0.18783333333333335</v>
          </cell>
        </row>
        <row r="48">
          <cell r="G48">
            <v>1</v>
          </cell>
          <cell r="Q48">
            <v>0.21128333333333338</v>
          </cell>
        </row>
        <row r="49">
          <cell r="G49">
            <v>2</v>
          </cell>
          <cell r="Q49">
            <v>0.28723333333333334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Standards"/>
    </sheetNames>
    <sheetDataSet>
      <sheetData sheetId="0" refreshError="1"/>
      <sheetData sheetId="1">
        <row r="3">
          <cell r="G3">
            <v>0.3</v>
          </cell>
          <cell r="N3">
            <v>0.14860000000000001</v>
          </cell>
        </row>
        <row r="4">
          <cell r="G4">
            <v>0.5</v>
          </cell>
          <cell r="N4">
            <v>0.18149999999999999</v>
          </cell>
        </row>
        <row r="5">
          <cell r="G5">
            <v>0.8</v>
          </cell>
          <cell r="N5">
            <v>0.20219999999999999</v>
          </cell>
        </row>
        <row r="6">
          <cell r="G6">
            <v>1</v>
          </cell>
          <cell r="N6">
            <v>0.21633333333333335</v>
          </cell>
        </row>
        <row r="7">
          <cell r="G7">
            <v>1.3</v>
          </cell>
          <cell r="N7">
            <v>0.23516666666666666</v>
          </cell>
        </row>
        <row r="8">
          <cell r="G8">
            <v>1.6</v>
          </cell>
          <cell r="N8">
            <v>0.2573333333333333</v>
          </cell>
        </row>
        <row r="9">
          <cell r="G9">
            <v>2</v>
          </cell>
          <cell r="N9">
            <v>0.27579999999999999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zoomScale="70" zoomScaleNormal="70" workbookViewId="0">
      <selection activeCell="W11" sqref="W11"/>
    </sheetView>
  </sheetViews>
  <sheetFormatPr defaultRowHeight="15" x14ac:dyDescent="0.25"/>
  <cols>
    <col min="2" max="2" width="3.5703125" customWidth="1"/>
  </cols>
  <sheetData>
    <row r="1" spans="1:40" ht="60" x14ac:dyDescent="0.25">
      <c r="A1" s="2" t="s">
        <v>14</v>
      </c>
      <c r="B1" s="3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40</v>
      </c>
      <c r="Q1" s="4" t="s">
        <v>16</v>
      </c>
      <c r="R1" s="2" t="s">
        <v>17</v>
      </c>
      <c r="S1" s="2" t="s">
        <v>18</v>
      </c>
      <c r="T1" s="4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1" t="s">
        <v>36</v>
      </c>
      <c r="AL1" s="5" t="s">
        <v>37</v>
      </c>
      <c r="AM1" s="5" t="s">
        <v>38</v>
      </c>
      <c r="AN1" s="2" t="s">
        <v>39</v>
      </c>
    </row>
    <row r="2" spans="1:40" x14ac:dyDescent="0.25">
      <c r="A2" s="13"/>
      <c r="B2" s="14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6"/>
      <c r="P2" s="23">
        <v>1</v>
      </c>
      <c r="Q2" s="16">
        <v>19.95</v>
      </c>
      <c r="R2" s="9">
        <v>20.11</v>
      </c>
      <c r="S2" s="12">
        <v>20.68</v>
      </c>
      <c r="T2" s="15">
        <f>Q2*1000</f>
        <v>19950</v>
      </c>
      <c r="U2" s="6">
        <f t="shared" ref="U2:V10" si="0">R2*1000</f>
        <v>20110</v>
      </c>
      <c r="V2" s="10">
        <f>S2*1000</f>
        <v>20680</v>
      </c>
      <c r="W2" s="15">
        <f>AVERAGE(C3:E3)</f>
        <v>1.3162</v>
      </c>
      <c r="X2" s="6">
        <f>STDEV(C3:E3)</f>
        <v>2.3069677067527421E-2</v>
      </c>
      <c r="Y2" s="10">
        <f>AVERAGE(F3:H3)</f>
        <v>1.6201333333333334</v>
      </c>
      <c r="Z2" s="10">
        <f>STDEV(F3:H3)</f>
        <v>1.4178269758095823E-2</v>
      </c>
      <c r="AA2" s="10">
        <f>AVERAGE(I3:K3)</f>
        <v>1.1954333333333336</v>
      </c>
      <c r="AB2" s="8">
        <f>STDEV(I3:K3)</f>
        <v>2.7111682598712484E-2</v>
      </c>
      <c r="AC2" s="6">
        <f t="shared" ref="AC2:AC11" si="1">W2*40-0.92</f>
        <v>51.728000000000002</v>
      </c>
      <c r="AD2" s="6">
        <f t="shared" ref="AD2:AD11" si="2">Y2*40-0.92</f>
        <v>63.885333333333335</v>
      </c>
      <c r="AE2" s="8">
        <f t="shared" ref="AE2:AE10" si="3">AA2*40-0.92</f>
        <v>46.897333333333343</v>
      </c>
      <c r="AF2" s="6">
        <f t="shared" ref="AF2:AH11" si="4">AC2*(1000/15)</f>
        <v>3448.5333333333338</v>
      </c>
      <c r="AG2" s="6">
        <f t="shared" si="4"/>
        <v>4259.0222222222228</v>
      </c>
      <c r="AH2" s="8">
        <f t="shared" si="4"/>
        <v>3126.48888888889</v>
      </c>
      <c r="AI2" s="19">
        <f t="shared" ref="AI2:AK10" si="5">AF2/T2</f>
        <v>0.17285881370091899</v>
      </c>
      <c r="AJ2" s="19">
        <f t="shared" si="5"/>
        <v>0.21178628653516771</v>
      </c>
      <c r="AK2" s="20">
        <f t="shared" si="5"/>
        <v>0.15118418224801208</v>
      </c>
      <c r="AL2" s="21">
        <f t="shared" ref="AL2:AL10" si="6">AVERAGE(AI2:AK2)</f>
        <v>0.17860976082803293</v>
      </c>
      <c r="AM2" s="22">
        <f t="shared" ref="AM2:AM10" si="7">-STDEV(AI2:AK2)</f>
        <v>-3.0707634321972384E-2</v>
      </c>
      <c r="AN2" s="6">
        <f t="shared" ref="AN2:AN10" si="8">(0.25*AL2)-ABS(AM2)</f>
        <v>1.3944805885035848E-2</v>
      </c>
    </row>
    <row r="3" spans="1:40" x14ac:dyDescent="0.25">
      <c r="A3" s="10"/>
      <c r="B3" s="14" t="s">
        <v>1</v>
      </c>
      <c r="C3" s="6">
        <v>1.3172999999999999</v>
      </c>
      <c r="D3" s="6">
        <v>1.3387</v>
      </c>
      <c r="E3" s="6">
        <v>1.2926</v>
      </c>
      <c r="F3" s="6">
        <v>1.6365000000000001</v>
      </c>
      <c r="G3" s="6">
        <v>1.6115999999999999</v>
      </c>
      <c r="H3" s="6">
        <v>1.6123000000000001</v>
      </c>
      <c r="I3" s="6">
        <v>1.2245999999999999</v>
      </c>
      <c r="J3" s="6">
        <v>1.1907000000000001</v>
      </c>
      <c r="K3" s="6">
        <v>1.171</v>
      </c>
      <c r="L3" s="6">
        <v>1.1591</v>
      </c>
      <c r="M3" s="6">
        <v>1.1394</v>
      </c>
      <c r="N3" s="6">
        <v>1.1715</v>
      </c>
      <c r="O3" s="6"/>
      <c r="P3" s="12">
        <v>2</v>
      </c>
      <c r="Q3" s="17">
        <v>20.87</v>
      </c>
      <c r="R3" s="12">
        <v>20.170000000000002</v>
      </c>
      <c r="S3" s="12">
        <v>20.010000000000002</v>
      </c>
      <c r="T3" s="15">
        <f t="shared" ref="T3:T10" si="9">Q3*1000</f>
        <v>20870</v>
      </c>
      <c r="U3" s="6">
        <f t="shared" si="0"/>
        <v>20170</v>
      </c>
      <c r="V3" s="10">
        <f t="shared" si="0"/>
        <v>20010</v>
      </c>
      <c r="W3" s="15">
        <f>AVERAGE(L3:N3)</f>
        <v>1.1566666666666665</v>
      </c>
      <c r="X3" s="6">
        <f>STDEV(L3:N3)</f>
        <v>1.6187752572032157E-2</v>
      </c>
      <c r="Y3" s="10">
        <f>AVERAGE(C4:E4)</f>
        <v>1.5860666666666667</v>
      </c>
      <c r="Z3" s="10">
        <f>STDEV(C4:E4)</f>
        <v>1.7057061098950645E-2</v>
      </c>
      <c r="AA3" s="10">
        <f>AVERAGE(F4:H4)</f>
        <v>0.93766666666666676</v>
      </c>
      <c r="AB3" s="8">
        <f>STDEV(I4:K4)</f>
        <v>4.6486557196677809E-3</v>
      </c>
      <c r="AC3" s="6">
        <f t="shared" si="1"/>
        <v>45.346666666666657</v>
      </c>
      <c r="AD3" s="6">
        <f t="shared" si="2"/>
        <v>62.522666666666666</v>
      </c>
      <c r="AE3" s="8">
        <f t="shared" si="3"/>
        <v>36.586666666666666</v>
      </c>
      <c r="AF3" s="6">
        <f t="shared" si="4"/>
        <v>3023.1111111111109</v>
      </c>
      <c r="AG3" s="6">
        <f t="shared" si="4"/>
        <v>4168.1777777777779</v>
      </c>
      <c r="AH3" s="8">
        <f t="shared" si="4"/>
        <v>2439.1111111111113</v>
      </c>
      <c r="AI3" s="19">
        <f>AF3/T3</f>
        <v>0.1448543896076239</v>
      </c>
      <c r="AJ3" s="19">
        <f t="shared" si="5"/>
        <v>0.20665234396518484</v>
      </c>
      <c r="AK3" s="20">
        <f t="shared" si="5"/>
        <v>0.12189460825142985</v>
      </c>
      <c r="AL3" s="21">
        <f t="shared" si="6"/>
        <v>0.15780044727474618</v>
      </c>
      <c r="AM3" s="22">
        <f t="shared" si="7"/>
        <v>-4.3836842355158723E-2</v>
      </c>
      <c r="AN3" s="6">
        <f t="shared" si="8"/>
        <v>-4.3867305364721776E-3</v>
      </c>
    </row>
    <row r="4" spans="1:40" x14ac:dyDescent="0.25">
      <c r="A4" s="10"/>
      <c r="B4" s="14" t="s">
        <v>2</v>
      </c>
      <c r="C4" s="6">
        <v>1.5978000000000001</v>
      </c>
      <c r="D4" s="6">
        <v>1.5939000000000001</v>
      </c>
      <c r="E4" s="6">
        <v>1.5665</v>
      </c>
      <c r="F4" s="6">
        <v>0.93910000000000005</v>
      </c>
      <c r="G4" s="6">
        <v>0.92669999999999997</v>
      </c>
      <c r="H4" s="6">
        <v>0.94720000000000004</v>
      </c>
      <c r="I4" s="6">
        <v>0.85980000000000001</v>
      </c>
      <c r="J4" s="6">
        <v>0.86599999999999999</v>
      </c>
      <c r="K4" s="6">
        <v>0.8569</v>
      </c>
      <c r="L4" s="6">
        <v>0.70720000000000005</v>
      </c>
      <c r="M4" s="6">
        <v>0.68220000000000003</v>
      </c>
      <c r="N4" s="6">
        <v>0.69510000000000005</v>
      </c>
      <c r="O4" s="6"/>
      <c r="P4" s="12">
        <v>3</v>
      </c>
      <c r="Q4" s="17">
        <v>20</v>
      </c>
      <c r="R4" s="12">
        <v>19.91</v>
      </c>
      <c r="S4" s="12">
        <v>20.68</v>
      </c>
      <c r="T4" s="15">
        <f t="shared" si="9"/>
        <v>20000</v>
      </c>
      <c r="U4" s="6">
        <f t="shared" si="0"/>
        <v>19910</v>
      </c>
      <c r="V4" s="10">
        <f t="shared" si="0"/>
        <v>20680</v>
      </c>
      <c r="W4" s="15">
        <f>AVERAGE(I4:K4)</f>
        <v>0.8609</v>
      </c>
      <c r="X4" s="6">
        <f>STDEV(I4:K4)</f>
        <v>4.6486557196677809E-3</v>
      </c>
      <c r="Y4" s="10">
        <f>AVERAGE(L4:N4)</f>
        <v>0.69483333333333341</v>
      </c>
      <c r="Z4" s="10">
        <f>STDEV(L4:N4)</f>
        <v>1.2502133151319964E-2</v>
      </c>
      <c r="AA4" s="10">
        <f>AVERAGE(C5:E5)</f>
        <v>1.0110000000000001</v>
      </c>
      <c r="AB4" s="8">
        <f>STDEV(C5:E5)</f>
        <v>2.2933817824339654E-2</v>
      </c>
      <c r="AC4" s="6">
        <f t="shared" si="1"/>
        <v>33.515999999999998</v>
      </c>
      <c r="AD4" s="6">
        <f t="shared" si="2"/>
        <v>26.873333333333335</v>
      </c>
      <c r="AE4" s="8">
        <f t="shared" si="3"/>
        <v>39.520000000000003</v>
      </c>
      <c r="AF4" s="6">
        <f t="shared" si="4"/>
        <v>2234.4</v>
      </c>
      <c r="AG4" s="6">
        <f t="shared" si="4"/>
        <v>1791.5555555555559</v>
      </c>
      <c r="AH4" s="8">
        <f t="shared" si="4"/>
        <v>2634.666666666667</v>
      </c>
      <c r="AI4" s="19">
        <f t="shared" si="5"/>
        <v>0.11172</v>
      </c>
      <c r="AJ4" s="19">
        <f t="shared" si="5"/>
        <v>8.9982699927451323E-2</v>
      </c>
      <c r="AK4" s="20">
        <f t="shared" si="5"/>
        <v>0.12740167633784658</v>
      </c>
      <c r="AL4" s="21">
        <f t="shared" si="6"/>
        <v>0.10970145875509929</v>
      </c>
      <c r="AM4" s="22">
        <f t="shared" si="7"/>
        <v>-1.8790977368632344E-2</v>
      </c>
      <c r="AN4" s="6">
        <f t="shared" si="8"/>
        <v>8.6343873201424788E-3</v>
      </c>
    </row>
    <row r="5" spans="1:40" x14ac:dyDescent="0.25">
      <c r="A5" s="10"/>
      <c r="B5" s="14" t="s">
        <v>3</v>
      </c>
      <c r="C5" s="6">
        <v>0.98460000000000003</v>
      </c>
      <c r="D5" s="6">
        <v>1.0224</v>
      </c>
      <c r="E5" s="6">
        <v>1.026</v>
      </c>
      <c r="F5" s="6">
        <v>0.7006</v>
      </c>
      <c r="G5" s="6">
        <v>0.70269999999999999</v>
      </c>
      <c r="H5" s="6">
        <v>0.66400000000000003</v>
      </c>
      <c r="I5" s="6">
        <v>0.8821</v>
      </c>
      <c r="J5" s="6">
        <v>0.90710000000000002</v>
      </c>
      <c r="K5" s="6">
        <v>0.92979999999999996</v>
      </c>
      <c r="L5" s="6">
        <v>1.1453</v>
      </c>
      <c r="M5" s="6">
        <v>1.1504000000000001</v>
      </c>
      <c r="N5" s="6">
        <v>1.1335</v>
      </c>
      <c r="O5" s="6"/>
      <c r="P5" s="12">
        <v>4</v>
      </c>
      <c r="Q5" s="17">
        <v>20.399999999999999</v>
      </c>
      <c r="R5" s="12">
        <v>20.260000000000002</v>
      </c>
      <c r="S5" s="12">
        <v>19.97</v>
      </c>
      <c r="T5" s="15">
        <f t="shared" si="9"/>
        <v>20400</v>
      </c>
      <c r="U5" s="6">
        <f t="shared" si="0"/>
        <v>20260</v>
      </c>
      <c r="V5" s="10">
        <f t="shared" si="0"/>
        <v>19970</v>
      </c>
      <c r="W5" s="15">
        <f>AVERAGE(F5:H5)</f>
        <v>0.68909999999999993</v>
      </c>
      <c r="X5" s="6">
        <f>STDEV(F5:H5)</f>
        <v>2.1762582567333294E-2</v>
      </c>
      <c r="Y5" s="10">
        <f>AVERAGE(I5:K5)</f>
        <v>0.90633333333333344</v>
      </c>
      <c r="Z5" s="10">
        <f>STDEV(I5:K5)</f>
        <v>2.3859239999072319E-2</v>
      </c>
      <c r="AA5" s="10">
        <f>AVERAGE(L5:N5)</f>
        <v>1.1430666666666667</v>
      </c>
      <c r="AB5" s="8">
        <f>STDEV(L5:N5)</f>
        <v>8.6685254416962072E-3</v>
      </c>
      <c r="AC5" s="6">
        <f t="shared" si="1"/>
        <v>26.643999999999995</v>
      </c>
      <c r="AD5" s="6">
        <f t="shared" si="2"/>
        <v>35.333333333333336</v>
      </c>
      <c r="AE5" s="8">
        <f t="shared" si="3"/>
        <v>44.802666666666667</v>
      </c>
      <c r="AF5" s="6">
        <f t="shared" si="4"/>
        <v>1776.2666666666664</v>
      </c>
      <c r="AG5" s="6">
        <f t="shared" si="4"/>
        <v>2355.5555555555557</v>
      </c>
      <c r="AH5" s="8">
        <f t="shared" si="4"/>
        <v>2986.8444444444449</v>
      </c>
      <c r="AI5" s="19">
        <f t="shared" si="5"/>
        <v>8.7071895424836593E-2</v>
      </c>
      <c r="AJ5" s="19">
        <f t="shared" si="5"/>
        <v>0.11626631567401557</v>
      </c>
      <c r="AK5" s="20">
        <f t="shared" si="5"/>
        <v>0.14956657208034277</v>
      </c>
      <c r="AL5" s="21">
        <f t="shared" si="6"/>
        <v>0.11763492772639832</v>
      </c>
      <c r="AM5" s="22">
        <f t="shared" si="7"/>
        <v>-3.126980934993865E-2</v>
      </c>
      <c r="AN5" s="6">
        <f t="shared" si="8"/>
        <v>-1.8610774183390709E-3</v>
      </c>
    </row>
    <row r="6" spans="1:40" x14ac:dyDescent="0.25">
      <c r="A6" s="10"/>
      <c r="B6" s="14" t="s">
        <v>4</v>
      </c>
      <c r="C6" s="6">
        <v>1.4027000000000001</v>
      </c>
      <c r="D6" s="6">
        <v>1.4280999999999999</v>
      </c>
      <c r="E6" s="6">
        <v>1.4379</v>
      </c>
      <c r="F6" s="6">
        <v>0.94979999999999998</v>
      </c>
      <c r="G6" s="6">
        <v>0.99370000000000003</v>
      </c>
      <c r="H6" s="6">
        <v>0.98809999999999998</v>
      </c>
      <c r="I6" s="6">
        <v>1.0609999999999999</v>
      </c>
      <c r="J6" s="6">
        <v>1.0577000000000001</v>
      </c>
      <c r="K6" s="6">
        <v>0.99450000000000005</v>
      </c>
      <c r="L6" s="6">
        <v>2.0482999999999998</v>
      </c>
      <c r="M6" s="6">
        <v>2.149</v>
      </c>
      <c r="N6" s="6">
        <v>2.1562000000000001</v>
      </c>
      <c r="O6" s="6"/>
      <c r="P6" s="12">
        <v>5</v>
      </c>
      <c r="Q6" s="17">
        <v>20.2</v>
      </c>
      <c r="R6" s="12">
        <v>20.23</v>
      </c>
      <c r="S6" s="12">
        <v>20.65</v>
      </c>
      <c r="T6" s="15">
        <f>Q6*1000</f>
        <v>20200</v>
      </c>
      <c r="U6" s="6">
        <f t="shared" si="0"/>
        <v>20230</v>
      </c>
      <c r="V6" s="10">
        <f t="shared" si="0"/>
        <v>20650</v>
      </c>
      <c r="W6" s="15">
        <f>AVERAGE(C6:E6)</f>
        <v>1.4229000000000001</v>
      </c>
      <c r="X6" s="6">
        <f>STDEV(C6:E6)</f>
        <v>1.81670030549895E-2</v>
      </c>
      <c r="Y6" s="10">
        <f>AVERAGE(F6:H6)</f>
        <v>0.97719999999999996</v>
      </c>
      <c r="Z6" s="10">
        <f>STDEV(F6:H6)</f>
        <v>2.3893723025095962E-2</v>
      </c>
      <c r="AA6" s="10">
        <f>AVERAGE(I6:K6)</f>
        <v>1.0377333333333334</v>
      </c>
      <c r="AB6" s="8">
        <f>STDEV(I6:K6)</f>
        <v>3.7477504363729069E-2</v>
      </c>
      <c r="AC6" s="6">
        <f t="shared" si="1"/>
        <v>55.996000000000002</v>
      </c>
      <c r="AD6" s="6">
        <f t="shared" si="2"/>
        <v>38.167999999999999</v>
      </c>
      <c r="AE6" s="8">
        <f t="shared" si="3"/>
        <v>40.589333333333336</v>
      </c>
      <c r="AF6" s="6">
        <f t="shared" si="4"/>
        <v>3733.0666666666671</v>
      </c>
      <c r="AG6" s="6">
        <f t="shared" si="4"/>
        <v>2544.5333333333333</v>
      </c>
      <c r="AH6" s="8">
        <f t="shared" si="4"/>
        <v>2705.9555555555557</v>
      </c>
      <c r="AI6" s="19">
        <f t="shared" si="5"/>
        <v>0.18480528052805281</v>
      </c>
      <c r="AJ6" s="19">
        <f t="shared" si="5"/>
        <v>0.12578019443071345</v>
      </c>
      <c r="AK6" s="20">
        <f t="shared" si="5"/>
        <v>0.13103900995426421</v>
      </c>
      <c r="AL6" s="21">
        <f t="shared" si="6"/>
        <v>0.14720816163767683</v>
      </c>
      <c r="AM6" s="22">
        <f t="shared" si="7"/>
        <v>-3.2666057258574806E-2</v>
      </c>
      <c r="AN6" s="6">
        <f t="shared" si="8"/>
        <v>4.1359831508444023E-3</v>
      </c>
    </row>
    <row r="7" spans="1:40" x14ac:dyDescent="0.25">
      <c r="A7" s="10"/>
      <c r="B7" s="14" t="s">
        <v>5</v>
      </c>
      <c r="C7" s="6">
        <v>1.0996999999999999</v>
      </c>
      <c r="D7" s="6">
        <v>1.1776</v>
      </c>
      <c r="E7" s="6">
        <v>1.1879</v>
      </c>
      <c r="F7" s="6">
        <v>1.877</v>
      </c>
      <c r="G7" s="6">
        <v>1.9931000000000001</v>
      </c>
      <c r="H7" s="6">
        <v>1.9162999999999999</v>
      </c>
      <c r="I7" s="6">
        <v>1.0311999999999999</v>
      </c>
      <c r="J7" s="6">
        <v>1.2151000000000001</v>
      </c>
      <c r="K7" s="6">
        <v>1.2333000000000001</v>
      </c>
      <c r="L7" s="6">
        <v>1.1027</v>
      </c>
      <c r="M7" s="6">
        <v>1.1392</v>
      </c>
      <c r="N7" s="6">
        <v>1.1408</v>
      </c>
      <c r="O7" s="6"/>
      <c r="P7" s="12">
        <v>6</v>
      </c>
      <c r="Q7" s="17">
        <v>20.079999999999998</v>
      </c>
      <c r="R7" s="12">
        <v>20.21</v>
      </c>
      <c r="S7" s="12">
        <v>20.58</v>
      </c>
      <c r="T7" s="15">
        <f t="shared" si="9"/>
        <v>20080</v>
      </c>
      <c r="U7" s="6">
        <f t="shared" si="0"/>
        <v>20210</v>
      </c>
      <c r="V7" s="10">
        <f t="shared" si="0"/>
        <v>20580</v>
      </c>
      <c r="W7" s="15">
        <f>AVERAGE(L6:N6)</f>
        <v>2.1178333333333335</v>
      </c>
      <c r="X7" s="6">
        <f>STDEV(L6:N6)</f>
        <v>6.0325146774237969E-2</v>
      </c>
      <c r="Y7" s="10">
        <f>AVERAGE(C7:E7)</f>
        <v>1.1550666666666667</v>
      </c>
      <c r="Z7" s="10">
        <f>STDEV(C7:E7)</f>
        <v>4.8224717037358936E-2</v>
      </c>
      <c r="AA7" s="10">
        <f>AVERAGE(F7:H7)</f>
        <v>1.9287999999999998</v>
      </c>
      <c r="AB7" s="8">
        <f>STDEV(F7:H7)</f>
        <v>5.9050740892896567E-2</v>
      </c>
      <c r="AC7" s="6">
        <f t="shared" si="1"/>
        <v>83.793333333333337</v>
      </c>
      <c r="AD7" s="6">
        <f t="shared" si="2"/>
        <v>45.282666666666664</v>
      </c>
      <c r="AE7" s="8">
        <f t="shared" si="3"/>
        <v>76.231999999999985</v>
      </c>
      <c r="AF7" s="6">
        <f t="shared" si="4"/>
        <v>5586.2222222222226</v>
      </c>
      <c r="AG7" s="6">
        <f t="shared" si="4"/>
        <v>3018.8444444444444</v>
      </c>
      <c r="AH7" s="8">
        <f t="shared" si="4"/>
        <v>5082.1333333333323</v>
      </c>
      <c r="AI7" s="19">
        <f t="shared" si="5"/>
        <v>0.27819831783975213</v>
      </c>
      <c r="AJ7" s="19">
        <f t="shared" si="5"/>
        <v>0.14937379735004674</v>
      </c>
      <c r="AK7" s="20">
        <f t="shared" si="5"/>
        <v>0.24694525429219302</v>
      </c>
      <c r="AL7" s="21">
        <f t="shared" si="6"/>
        <v>0.22483912316066398</v>
      </c>
      <c r="AM7" s="22">
        <f t="shared" si="7"/>
        <v>-6.7197098486868431E-2</v>
      </c>
      <c r="AN7" s="6">
        <f t="shared" si="8"/>
        <v>-1.0987317696702435E-2</v>
      </c>
    </row>
    <row r="8" spans="1:40" x14ac:dyDescent="0.25">
      <c r="A8" s="10"/>
      <c r="B8" s="14" t="s">
        <v>6</v>
      </c>
      <c r="C8" s="6">
        <v>1.3255999999999999</v>
      </c>
      <c r="D8" s="6">
        <v>1.3835</v>
      </c>
      <c r="E8" s="6">
        <v>1.3933</v>
      </c>
      <c r="F8" s="6">
        <v>1.2133</v>
      </c>
      <c r="G8" s="6">
        <v>1.2592000000000001</v>
      </c>
      <c r="H8" s="6">
        <v>1.2228000000000001</v>
      </c>
      <c r="I8" s="6">
        <v>1.0499000000000001</v>
      </c>
      <c r="J8" s="6">
        <v>1.0410999999999999</v>
      </c>
      <c r="K8" s="6">
        <v>1.0754999999999999</v>
      </c>
      <c r="L8" s="6">
        <v>1.3421000000000001</v>
      </c>
      <c r="M8" s="6">
        <v>1.488</v>
      </c>
      <c r="N8" s="6">
        <v>1.4601999999999999</v>
      </c>
      <c r="O8" s="6"/>
      <c r="P8" s="12">
        <v>7</v>
      </c>
      <c r="Q8" s="17">
        <v>19.8</v>
      </c>
      <c r="R8" s="12">
        <v>19.77</v>
      </c>
      <c r="S8" s="12">
        <v>19.920000000000002</v>
      </c>
      <c r="T8" s="15">
        <f t="shared" si="9"/>
        <v>19800</v>
      </c>
      <c r="U8" s="6">
        <f t="shared" si="0"/>
        <v>19770</v>
      </c>
      <c r="V8" s="10">
        <f t="shared" si="0"/>
        <v>19920</v>
      </c>
      <c r="W8" s="18">
        <f>AVERAGE(I7:K7)</f>
        <v>1.1598666666666666</v>
      </c>
      <c r="X8" s="6">
        <f>STDEV(I7:K7)</f>
        <v>0.11179956767954585</v>
      </c>
      <c r="Y8" s="11">
        <f>AVERAGE(L7:N7)</f>
        <v>1.1275666666666668</v>
      </c>
      <c r="Z8" s="10">
        <f>STDEV(L7:N7)</f>
        <v>2.155001933487145E-2</v>
      </c>
      <c r="AA8" s="10">
        <f>AVERAGE(C8:E8)</f>
        <v>1.3674666666666664</v>
      </c>
      <c r="AB8" s="8">
        <f>STDEV(C8:E8)</f>
        <v>3.6587201769653507E-2</v>
      </c>
      <c r="AC8" s="6">
        <f t="shared" si="1"/>
        <v>45.474666666666664</v>
      </c>
      <c r="AD8" s="6">
        <f t="shared" si="2"/>
        <v>44.18266666666667</v>
      </c>
      <c r="AE8" s="8">
        <f t="shared" si="3"/>
        <v>53.778666666666652</v>
      </c>
      <c r="AF8" s="6">
        <f t="shared" si="4"/>
        <v>3031.6444444444446</v>
      </c>
      <c r="AG8" s="6">
        <f t="shared" si="4"/>
        <v>2945.5111111111114</v>
      </c>
      <c r="AH8" s="8">
        <f t="shared" si="4"/>
        <v>3585.2444444444436</v>
      </c>
      <c r="AI8" s="19">
        <f t="shared" si="5"/>
        <v>0.15311335578002244</v>
      </c>
      <c r="AJ8" s="19">
        <f t="shared" si="5"/>
        <v>0.1489889282302029</v>
      </c>
      <c r="AK8" s="20">
        <f t="shared" si="5"/>
        <v>0.17998215082552427</v>
      </c>
      <c r="AL8" s="21">
        <f t="shared" si="6"/>
        <v>0.16069481161191654</v>
      </c>
      <c r="AM8" s="22">
        <f t="shared" si="7"/>
        <v>-1.6830146051327224E-2</v>
      </c>
      <c r="AN8" s="6">
        <f t="shared" si="8"/>
        <v>2.334355685165191E-2</v>
      </c>
    </row>
    <row r="9" spans="1:40" x14ac:dyDescent="0.25">
      <c r="A9" s="10"/>
      <c r="B9" s="14" t="s">
        <v>7</v>
      </c>
      <c r="C9" s="6">
        <v>6.9800000000000001E-2</v>
      </c>
      <c r="D9" s="6">
        <v>6.9199999999999998E-2</v>
      </c>
      <c r="E9" s="6">
        <v>6.9900000000000004E-2</v>
      </c>
      <c r="F9" s="6">
        <v>8.8099999999999998E-2</v>
      </c>
      <c r="G9" s="6">
        <v>6.3100000000000003E-2</v>
      </c>
      <c r="H9" s="6">
        <v>6.4899999999999999E-2</v>
      </c>
      <c r="I9" s="6">
        <v>0.43959999999999999</v>
      </c>
      <c r="J9" s="6">
        <v>0.43240000000000001</v>
      </c>
      <c r="K9" s="6">
        <v>0.435</v>
      </c>
      <c r="L9" s="6">
        <v>0.46500000000000002</v>
      </c>
      <c r="M9" s="6">
        <v>0.4551</v>
      </c>
      <c r="N9" s="6">
        <v>0.46739999999999998</v>
      </c>
      <c r="O9" s="6"/>
      <c r="P9" s="12">
        <v>8</v>
      </c>
      <c r="Q9" s="17">
        <v>19.53</v>
      </c>
      <c r="R9" s="12">
        <v>19.940000000000001</v>
      </c>
      <c r="S9" s="12">
        <v>20.440000000000001</v>
      </c>
      <c r="T9" s="15">
        <f t="shared" si="9"/>
        <v>19530</v>
      </c>
      <c r="U9" s="6">
        <f t="shared" si="0"/>
        <v>19940</v>
      </c>
      <c r="V9" s="10">
        <f t="shared" si="0"/>
        <v>20440</v>
      </c>
      <c r="W9" s="15">
        <f>AVERAGE(F8:H8)</f>
        <v>1.2317666666666669</v>
      </c>
      <c r="X9" s="6">
        <f>STDEV(F8:H8)</f>
        <v>2.4228151669769077E-2</v>
      </c>
      <c r="Y9" s="10">
        <f>AVERAGE(I8:K8)</f>
        <v>1.0555000000000001</v>
      </c>
      <c r="Z9" s="10">
        <f>STDEV(I8:K8)</f>
        <v>1.7870646322950913E-2</v>
      </c>
      <c r="AA9" s="10">
        <f>AVERAGE(L8:N8)</f>
        <v>1.4301000000000001</v>
      </c>
      <c r="AB9" s="8">
        <f>STDEV(L8:N8)</f>
        <v>7.7467477046822636E-2</v>
      </c>
      <c r="AC9" s="6">
        <f t="shared" si="1"/>
        <v>48.350666666666676</v>
      </c>
      <c r="AD9" s="6">
        <f t="shared" si="2"/>
        <v>41.300000000000004</v>
      </c>
      <c r="AE9" s="8">
        <f t="shared" si="3"/>
        <v>56.284000000000006</v>
      </c>
      <c r="AF9" s="6">
        <f t="shared" si="4"/>
        <v>3223.3777777777786</v>
      </c>
      <c r="AG9" s="6">
        <f t="shared" si="4"/>
        <v>2753.3333333333339</v>
      </c>
      <c r="AH9" s="8">
        <f t="shared" si="4"/>
        <v>3752.2666666666673</v>
      </c>
      <c r="AI9" s="19">
        <f t="shared" si="5"/>
        <v>0.16504750526255907</v>
      </c>
      <c r="AJ9" s="19">
        <f t="shared" si="5"/>
        <v>0.13808090939485126</v>
      </c>
      <c r="AK9" s="20">
        <f t="shared" si="5"/>
        <v>0.18357469015003264</v>
      </c>
      <c r="AL9" s="21">
        <f t="shared" si="6"/>
        <v>0.16223436826914767</v>
      </c>
      <c r="AM9" s="22">
        <f t="shared" si="7"/>
        <v>-2.2876982463994344E-2</v>
      </c>
      <c r="AN9" s="6">
        <f t="shared" si="8"/>
        <v>1.7681609603292573E-2</v>
      </c>
    </row>
    <row r="10" spans="1:40" x14ac:dyDescent="0.25">
      <c r="A10" s="10"/>
      <c r="B10" s="14" t="s">
        <v>8</v>
      </c>
      <c r="C10" s="6">
        <v>9.8699999999999996E-2</v>
      </c>
      <c r="D10" s="6">
        <v>0.05</v>
      </c>
      <c r="E10" s="6">
        <v>5.11E-2</v>
      </c>
      <c r="F10" s="6">
        <v>5.0200000000000002E-2</v>
      </c>
      <c r="G10" s="6">
        <v>5.1400000000000001E-2</v>
      </c>
      <c r="H10" s="6">
        <v>4.9799999999999997E-2</v>
      </c>
      <c r="I10" s="6">
        <v>4.9700000000000001E-2</v>
      </c>
      <c r="J10" s="6">
        <v>5.16E-2</v>
      </c>
      <c r="K10" s="6">
        <v>5.0599999999999999E-2</v>
      </c>
      <c r="L10" s="6">
        <v>4.9799999999999997E-2</v>
      </c>
      <c r="M10" s="6">
        <v>5.04E-2</v>
      </c>
      <c r="N10" s="6"/>
      <c r="O10" s="6"/>
      <c r="P10" s="12">
        <v>9</v>
      </c>
      <c r="Q10" s="17"/>
      <c r="R10" s="12"/>
      <c r="S10" s="12"/>
      <c r="T10" s="15">
        <f t="shared" si="9"/>
        <v>0</v>
      </c>
      <c r="U10" s="6">
        <f t="shared" si="0"/>
        <v>0</v>
      </c>
      <c r="V10" s="10">
        <f t="shared" si="0"/>
        <v>0</v>
      </c>
      <c r="W10" s="15">
        <f>AVERAGE(C9:E9)</f>
        <v>6.9633333333333339E-2</v>
      </c>
      <c r="X10" s="6">
        <f>STDEV(C9:E9)</f>
        <v>3.7859388972002117E-4</v>
      </c>
      <c r="Y10" s="10">
        <f>AVERAGE(F9:H9)</f>
        <v>7.2033333333333338E-2</v>
      </c>
      <c r="Z10" s="10">
        <f>STDEV(F9:H9)</f>
        <v>1.3943218184240375E-2</v>
      </c>
      <c r="AA10" s="10">
        <f>AVERAGE(I9:K9)</f>
        <v>0.43566666666666665</v>
      </c>
      <c r="AB10" s="8">
        <f>STDEV(I9:K9)</f>
        <v>3.6460023770334099E-3</v>
      </c>
      <c r="AC10" s="6">
        <f t="shared" si="1"/>
        <v>1.8653333333333335</v>
      </c>
      <c r="AD10" s="6">
        <f t="shared" si="2"/>
        <v>1.9613333333333336</v>
      </c>
      <c r="AE10" s="8">
        <f t="shared" si="3"/>
        <v>16.506666666666664</v>
      </c>
      <c r="AF10" s="6">
        <f t="shared" si="4"/>
        <v>124.35555555555558</v>
      </c>
      <c r="AG10" s="6">
        <f t="shared" si="4"/>
        <v>130.75555555555559</v>
      </c>
      <c r="AH10" s="8">
        <f t="shared" si="4"/>
        <v>1100.4444444444443</v>
      </c>
      <c r="AI10" s="19" t="e">
        <f t="shared" si="5"/>
        <v>#DIV/0!</v>
      </c>
      <c r="AJ10" s="19" t="e">
        <f t="shared" si="5"/>
        <v>#DIV/0!</v>
      </c>
      <c r="AK10" s="20" t="e">
        <f t="shared" si="5"/>
        <v>#DIV/0!</v>
      </c>
      <c r="AL10" s="21" t="e">
        <f t="shared" si="6"/>
        <v>#DIV/0!</v>
      </c>
      <c r="AM10" s="22" t="e">
        <f t="shared" si="7"/>
        <v>#DIV/0!</v>
      </c>
      <c r="AN10" s="6" t="e">
        <f t="shared" si="8"/>
        <v>#DIV/0!</v>
      </c>
    </row>
    <row r="11" spans="1:40" s="10" customFormat="1" x14ac:dyDescent="0.25">
      <c r="B11" s="15"/>
      <c r="P11" s="10" t="s">
        <v>43</v>
      </c>
      <c r="Q11" s="15"/>
      <c r="T11" s="15"/>
      <c r="W11" s="18">
        <f>AVERAGE(F10:H10)</f>
        <v>5.046666666666666E-2</v>
      </c>
      <c r="X11" s="10">
        <f>STDEV(F10:H10)</f>
        <v>8.3266639978645473E-4</v>
      </c>
      <c r="Y11" s="10">
        <f>AVERAGE(I10:K10)</f>
        <v>5.0633333333333336E-2</v>
      </c>
      <c r="Z11" s="10">
        <f>STDEV(I10:K10)</f>
        <v>9.5043849529221638E-4</v>
      </c>
      <c r="AB11" s="8"/>
      <c r="AC11" s="6">
        <f t="shared" si="1"/>
        <v>1.0986666666666665</v>
      </c>
      <c r="AD11" s="6">
        <f t="shared" si="2"/>
        <v>1.1053333333333333</v>
      </c>
      <c r="AE11" s="8"/>
      <c r="AF11" s="6">
        <f>AC11*(1000/15)</f>
        <v>73.24444444444444</v>
      </c>
      <c r="AG11" s="6">
        <f t="shared" si="4"/>
        <v>73.688888888888897</v>
      </c>
      <c r="AH11" s="8"/>
      <c r="AK11" s="8"/>
      <c r="AL11" s="22"/>
      <c r="AM11" s="22"/>
    </row>
    <row r="28" spans="5:16" x14ac:dyDescent="0.25"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5:16" x14ac:dyDescent="0.25"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5:16" x14ac:dyDescent="0.25"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5:16" x14ac:dyDescent="0.25"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conditionalFormatting sqref="AN2:AN10">
    <cfRule type="cellIs" dxfId="1" priority="2" operator="lessThan">
      <formula>0</formula>
    </cfRule>
  </conditionalFormatting>
  <conditionalFormatting sqref="AN2:AN10">
    <cfRule type="cellIs" dxfId="0" priority="1" operator="between">
      <formula>0</formula>
      <formula>0.005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0"/>
  <sheetViews>
    <sheetView tabSelected="1" zoomScale="75" workbookViewId="0">
      <selection activeCell="N5" sqref="N5"/>
    </sheetView>
  </sheetViews>
  <sheetFormatPr defaultColWidth="12.5703125" defaultRowHeight="15" x14ac:dyDescent="0.25"/>
  <cols>
    <col min="1" max="2" width="12.5703125" style="6"/>
    <col min="3" max="3" width="20.7109375" style="6" bestFit="1" customWidth="1"/>
    <col min="4" max="4" width="15" style="6" bestFit="1" customWidth="1"/>
    <col min="5" max="5" width="16" style="6" bestFit="1" customWidth="1"/>
    <col min="6" max="16384" width="12.5703125" style="6"/>
  </cols>
  <sheetData>
    <row r="2" spans="2:15" x14ac:dyDescent="0.25">
      <c r="B2" s="6" t="s">
        <v>0</v>
      </c>
      <c r="C2" s="6" t="s">
        <v>9</v>
      </c>
      <c r="D2" s="6" t="s">
        <v>10</v>
      </c>
      <c r="E2" s="6" t="s">
        <v>11</v>
      </c>
      <c r="G2" s="6" t="s">
        <v>0</v>
      </c>
      <c r="H2" s="6" t="s">
        <v>12</v>
      </c>
      <c r="I2" s="6" t="s">
        <v>12</v>
      </c>
      <c r="J2" s="6" t="s">
        <v>12</v>
      </c>
      <c r="K2" s="6" t="s">
        <v>12</v>
      </c>
      <c r="L2" s="6" t="s">
        <v>12</v>
      </c>
      <c r="M2" s="6" t="s">
        <v>12</v>
      </c>
      <c r="N2" s="6" t="s">
        <v>13</v>
      </c>
    </row>
    <row r="3" spans="2:15" x14ac:dyDescent="0.25">
      <c r="B3" s="6">
        <v>0.3</v>
      </c>
      <c r="C3" s="6">
        <f>B3/D3</f>
        <v>30</v>
      </c>
      <c r="D3" s="6">
        <v>0.01</v>
      </c>
      <c r="E3" s="6">
        <f>160-C3</f>
        <v>130</v>
      </c>
      <c r="G3" s="6">
        <f>B3</f>
        <v>0.3</v>
      </c>
      <c r="H3" s="6">
        <v>0.13800000000000001</v>
      </c>
      <c r="I3" s="6">
        <v>0.14499999999999999</v>
      </c>
      <c r="J3" s="6">
        <v>0.155</v>
      </c>
      <c r="K3" s="6">
        <v>0.14699999999999999</v>
      </c>
      <c r="L3" s="6">
        <v>0.158</v>
      </c>
      <c r="N3" s="6">
        <f>AVERAGE(H3:M3)</f>
        <v>0.14860000000000001</v>
      </c>
      <c r="O3" s="6">
        <f>STDEV(H3:M3)</f>
        <v>8.0187280786917798E-3</v>
      </c>
    </row>
    <row r="4" spans="2:15" x14ac:dyDescent="0.25">
      <c r="B4" s="6">
        <v>0.5</v>
      </c>
      <c r="C4" s="6">
        <f t="shared" ref="C4:C9" si="0">B4/D4</f>
        <v>50</v>
      </c>
      <c r="D4" s="6">
        <v>0.01</v>
      </c>
      <c r="E4" s="6">
        <f t="shared" ref="E4:E9" si="1">160-C4</f>
        <v>110</v>
      </c>
      <c r="G4" s="6">
        <f t="shared" ref="G4:G9" si="2">B4</f>
        <v>0.5</v>
      </c>
      <c r="H4" s="6">
        <v>0.17599999999999999</v>
      </c>
      <c r="I4" s="6">
        <v>0.16500000000000001</v>
      </c>
      <c r="J4" s="6">
        <v>0.183</v>
      </c>
      <c r="K4" s="6">
        <v>0.19400000000000001</v>
      </c>
      <c r="L4" s="6">
        <v>0.18</v>
      </c>
      <c r="M4" s="6">
        <v>0.191</v>
      </c>
      <c r="N4" s="6">
        <f>AVERAGE(H4:M4)</f>
        <v>0.18149999999999999</v>
      </c>
      <c r="O4" s="6">
        <f>STDEV(H4:M4)</f>
        <v>1.0521406750050111E-2</v>
      </c>
    </row>
    <row r="5" spans="2:15" x14ac:dyDescent="0.25">
      <c r="B5" s="6">
        <v>0.8</v>
      </c>
      <c r="C5" s="6">
        <f t="shared" si="0"/>
        <v>80</v>
      </c>
      <c r="D5" s="6">
        <v>0.01</v>
      </c>
      <c r="E5" s="6">
        <f t="shared" si="1"/>
        <v>80</v>
      </c>
      <c r="G5" s="6">
        <f t="shared" si="2"/>
        <v>0.8</v>
      </c>
      <c r="H5" s="6" t="s">
        <v>41</v>
      </c>
      <c r="I5" s="6">
        <v>0.183</v>
      </c>
      <c r="J5" s="6">
        <v>0.20300000000000001</v>
      </c>
      <c r="K5" s="6">
        <v>0.21</v>
      </c>
      <c r="L5" s="6">
        <v>0.21299999999999999</v>
      </c>
      <c r="M5" s="6">
        <v>0.20200000000000001</v>
      </c>
      <c r="N5" s="6">
        <f t="shared" ref="N5:N9" si="3">AVERAGE(H5:M5)</f>
        <v>0.20219999999999999</v>
      </c>
      <c r="O5" s="6">
        <f t="shared" ref="O5:O9" si="4">STDEV(H5:M5)</f>
        <v>1.1691877522451216E-2</v>
      </c>
    </row>
    <row r="6" spans="2:15" x14ac:dyDescent="0.25">
      <c r="B6" s="6">
        <v>1</v>
      </c>
      <c r="C6" s="6">
        <f t="shared" si="0"/>
        <v>100</v>
      </c>
      <c r="D6" s="6">
        <v>0.01</v>
      </c>
      <c r="E6" s="6">
        <f t="shared" si="1"/>
        <v>60</v>
      </c>
      <c r="G6" s="6">
        <f t="shared" si="2"/>
        <v>1</v>
      </c>
      <c r="H6" s="6">
        <v>0.20699999999999999</v>
      </c>
      <c r="I6" s="6">
        <v>0.21099999999999999</v>
      </c>
      <c r="J6" s="6">
        <v>0.218</v>
      </c>
      <c r="K6" s="6">
        <v>0.215</v>
      </c>
      <c r="L6" s="6">
        <v>0.221</v>
      </c>
      <c r="M6" s="6">
        <v>0.22600000000000001</v>
      </c>
      <c r="N6" s="6">
        <f t="shared" si="3"/>
        <v>0.21633333333333335</v>
      </c>
      <c r="O6" s="6">
        <f t="shared" si="4"/>
        <v>6.8605150438335715E-3</v>
      </c>
    </row>
    <row r="7" spans="2:15" x14ac:dyDescent="0.25">
      <c r="B7" s="6">
        <v>1.3</v>
      </c>
      <c r="C7" s="6">
        <f t="shared" si="0"/>
        <v>130</v>
      </c>
      <c r="D7" s="6">
        <v>0.01</v>
      </c>
      <c r="E7" s="6">
        <f t="shared" si="1"/>
        <v>30</v>
      </c>
      <c r="G7" s="6">
        <f t="shared" si="2"/>
        <v>1.3</v>
      </c>
      <c r="H7" s="6">
        <v>0.20599999999999999</v>
      </c>
      <c r="I7" s="6">
        <v>0.23100000000000001</v>
      </c>
      <c r="J7" s="6">
        <v>0.23599999999999999</v>
      </c>
      <c r="K7" s="6">
        <v>0.23699999999999999</v>
      </c>
      <c r="L7" s="6">
        <v>0.25</v>
      </c>
      <c r="M7" s="6">
        <v>0.251</v>
      </c>
      <c r="N7" s="6">
        <f t="shared" si="3"/>
        <v>0.23516666666666666</v>
      </c>
      <c r="O7" s="6">
        <f t="shared" si="4"/>
        <v>1.6388003742575444E-2</v>
      </c>
    </row>
    <row r="8" spans="2:15" x14ac:dyDescent="0.25">
      <c r="B8" s="6">
        <v>1.6</v>
      </c>
      <c r="C8" s="6">
        <f t="shared" si="0"/>
        <v>160</v>
      </c>
      <c r="D8" s="6">
        <v>0.01</v>
      </c>
      <c r="E8" s="6">
        <f t="shared" si="1"/>
        <v>0</v>
      </c>
      <c r="G8" s="6">
        <f t="shared" si="2"/>
        <v>1.6</v>
      </c>
      <c r="H8" s="6">
        <v>0.23</v>
      </c>
      <c r="I8" s="6">
        <v>0.25800000000000001</v>
      </c>
      <c r="J8" s="6">
        <v>0.26</v>
      </c>
      <c r="K8" s="6">
        <v>0.25700000000000001</v>
      </c>
      <c r="L8" s="6">
        <v>0.27500000000000002</v>
      </c>
      <c r="M8" s="6">
        <v>0.26400000000000001</v>
      </c>
      <c r="N8" s="6">
        <f t="shared" si="3"/>
        <v>0.2573333333333333</v>
      </c>
      <c r="O8" s="6">
        <f t="shared" si="4"/>
        <v>1.4908610487455454E-2</v>
      </c>
    </row>
    <row r="9" spans="2:15" x14ac:dyDescent="0.25">
      <c r="B9" s="6">
        <v>2</v>
      </c>
      <c r="C9" s="6">
        <f t="shared" si="0"/>
        <v>20</v>
      </c>
      <c r="D9" s="6">
        <v>0.1</v>
      </c>
      <c r="E9" s="6">
        <f t="shared" si="1"/>
        <v>140</v>
      </c>
      <c r="G9" s="6">
        <f t="shared" si="2"/>
        <v>2</v>
      </c>
      <c r="H9" s="6" t="s">
        <v>42</v>
      </c>
      <c r="I9" s="6">
        <v>0.26600000000000001</v>
      </c>
      <c r="J9" s="6">
        <v>0.26900000000000002</v>
      </c>
      <c r="K9" s="6">
        <v>0.27100000000000002</v>
      </c>
      <c r="L9" s="6">
        <v>0.29299999999999998</v>
      </c>
      <c r="M9" s="6">
        <v>0.28000000000000003</v>
      </c>
      <c r="N9" s="6">
        <f t="shared" si="3"/>
        <v>0.27579999999999999</v>
      </c>
      <c r="O9" s="6">
        <f t="shared" si="4"/>
        <v>1.0940749517286269E-2</v>
      </c>
    </row>
    <row r="10" spans="2:15" x14ac:dyDescent="0.25">
      <c r="G10" s="6">
        <v>5</v>
      </c>
    </row>
    <row r="20" spans="1:10" x14ac:dyDescent="0.25">
      <c r="I20" s="6">
        <v>0.11633333333333333</v>
      </c>
      <c r="J20" s="6">
        <v>-0.31833666666666671</v>
      </c>
    </row>
    <row r="21" spans="1:10" x14ac:dyDescent="0.25">
      <c r="G21" s="6">
        <f>0.8*0.8</f>
        <v>0.64000000000000012</v>
      </c>
      <c r="I21" s="6">
        <v>0.12133333333333333</v>
      </c>
      <c r="J21" s="6">
        <v>-0.25078666666666649</v>
      </c>
    </row>
    <row r="22" spans="1:10" x14ac:dyDescent="0.25">
      <c r="G22" s="6">
        <f>0.5*0.8</f>
        <v>0.4</v>
      </c>
      <c r="I22" s="6">
        <v>9.4333333333333338E-2</v>
      </c>
      <c r="J22" s="6">
        <v>-0.61555666666666653</v>
      </c>
    </row>
    <row r="23" spans="1:10" x14ac:dyDescent="0.25">
      <c r="G23" s="6">
        <f>0.3*0.8</f>
        <v>0.24</v>
      </c>
    </row>
    <row r="31" spans="1:10" x14ac:dyDescent="0.25">
      <c r="A31" s="6">
        <v>0.5</v>
      </c>
      <c r="B31" s="6">
        <v>0.17599999999999999</v>
      </c>
      <c r="C31" s="6">
        <f>INTERCEPT(A31:A100,B31:B100)</f>
        <v>-1.8914310707270388</v>
      </c>
    </row>
    <row r="32" spans="1:10" x14ac:dyDescent="0.25">
      <c r="A32" s="6">
        <v>0.5</v>
      </c>
      <c r="B32" s="6">
        <v>0.16500000000000001</v>
      </c>
      <c r="C32" s="6">
        <f>SLOPE(A31:A100,B31:B100)</f>
        <v>13.509912365008098</v>
      </c>
    </row>
    <row r="33" spans="1:2" x14ac:dyDescent="0.25">
      <c r="A33" s="6">
        <v>0.5</v>
      </c>
      <c r="B33" s="6">
        <v>0.183</v>
      </c>
    </row>
    <row r="34" spans="1:2" x14ac:dyDescent="0.25">
      <c r="A34" s="6">
        <v>0.5</v>
      </c>
      <c r="B34" s="6">
        <v>0.19400000000000001</v>
      </c>
    </row>
    <row r="35" spans="1:2" x14ac:dyDescent="0.25">
      <c r="A35" s="6">
        <v>0.5</v>
      </c>
      <c r="B35" s="6">
        <v>0.18</v>
      </c>
    </row>
    <row r="36" spans="1:2" x14ac:dyDescent="0.25">
      <c r="A36" s="6">
        <v>0.5</v>
      </c>
      <c r="B36" s="6">
        <v>0.191</v>
      </c>
    </row>
    <row r="37" spans="1:2" x14ac:dyDescent="0.25">
      <c r="A37" s="6">
        <v>1</v>
      </c>
      <c r="B37" s="6">
        <v>0.20699999999999999</v>
      </c>
    </row>
    <row r="38" spans="1:2" x14ac:dyDescent="0.25">
      <c r="A38" s="6">
        <v>1</v>
      </c>
      <c r="B38" s="6">
        <v>0.21099999999999999</v>
      </c>
    </row>
    <row r="39" spans="1:2" x14ac:dyDescent="0.25">
      <c r="A39" s="6">
        <v>1</v>
      </c>
      <c r="B39" s="6">
        <v>0.218</v>
      </c>
    </row>
    <row r="40" spans="1:2" x14ac:dyDescent="0.25">
      <c r="A40" s="6">
        <v>1</v>
      </c>
      <c r="B40" s="6">
        <v>0.215</v>
      </c>
    </row>
    <row r="41" spans="1:2" x14ac:dyDescent="0.25">
      <c r="A41" s="6">
        <v>1</v>
      </c>
      <c r="B41" s="6">
        <v>0.221</v>
      </c>
    </row>
    <row r="42" spans="1:2" x14ac:dyDescent="0.25">
      <c r="A42" s="6">
        <v>1</v>
      </c>
      <c r="B42" s="6">
        <v>0.22600000000000001</v>
      </c>
    </row>
    <row r="43" spans="1:2" x14ac:dyDescent="0.25">
      <c r="A43" s="6">
        <v>2</v>
      </c>
      <c r="B43" s="6">
        <v>0.26600000000000001</v>
      </c>
    </row>
    <row r="44" spans="1:2" x14ac:dyDescent="0.25">
      <c r="A44" s="6">
        <v>2</v>
      </c>
      <c r="B44" s="6">
        <v>0.26900000000000002</v>
      </c>
    </row>
    <row r="45" spans="1:2" x14ac:dyDescent="0.25">
      <c r="A45" s="6">
        <v>2</v>
      </c>
      <c r="B45" s="6">
        <v>0.27100000000000002</v>
      </c>
    </row>
    <row r="46" spans="1:2" x14ac:dyDescent="0.25">
      <c r="A46" s="6">
        <v>2</v>
      </c>
      <c r="B46" s="6">
        <v>0.29299999999999998</v>
      </c>
    </row>
    <row r="47" spans="1:2" x14ac:dyDescent="0.25">
      <c r="A47" s="6">
        <v>2</v>
      </c>
      <c r="B47" s="6">
        <v>0.28000000000000003</v>
      </c>
    </row>
    <row r="48" spans="1:2" x14ac:dyDescent="0.25">
      <c r="A48" s="6">
        <v>0.5</v>
      </c>
      <c r="B48" s="6">
        <v>0.1734</v>
      </c>
    </row>
    <row r="49" spans="1:2" x14ac:dyDescent="0.25">
      <c r="A49" s="6">
        <v>0.5</v>
      </c>
      <c r="B49" s="6">
        <v>0.1951</v>
      </c>
    </row>
    <row r="50" spans="1:2" x14ac:dyDescent="0.25">
      <c r="A50" s="6">
        <v>0.5</v>
      </c>
      <c r="B50" s="6">
        <v>0.20649999999999999</v>
      </c>
    </row>
    <row r="51" spans="1:2" x14ac:dyDescent="0.25">
      <c r="A51" s="6">
        <v>0.5</v>
      </c>
      <c r="B51" s="6">
        <v>0.1903</v>
      </c>
    </row>
    <row r="52" spans="1:2" x14ac:dyDescent="0.25">
      <c r="A52" s="6">
        <v>0.5</v>
      </c>
      <c r="B52" s="6">
        <v>0.1832</v>
      </c>
    </row>
    <row r="53" spans="1:2" x14ac:dyDescent="0.25">
      <c r="A53" s="6">
        <v>0.5</v>
      </c>
      <c r="B53" s="6">
        <v>0.19109999999999999</v>
      </c>
    </row>
    <row r="54" spans="1:2" x14ac:dyDescent="0.25">
      <c r="A54" s="6">
        <v>1</v>
      </c>
      <c r="B54" s="6">
        <v>0.2127</v>
      </c>
    </row>
    <row r="55" spans="1:2" x14ac:dyDescent="0.25">
      <c r="A55" s="6">
        <v>1</v>
      </c>
      <c r="B55" s="6">
        <v>0.2009</v>
      </c>
    </row>
    <row r="56" spans="1:2" x14ac:dyDescent="0.25">
      <c r="A56" s="6">
        <v>1</v>
      </c>
      <c r="B56" s="6">
        <v>0.21229999999999999</v>
      </c>
    </row>
    <row r="57" spans="1:2" x14ac:dyDescent="0.25">
      <c r="A57" s="6">
        <v>1</v>
      </c>
      <c r="B57" s="6">
        <v>0.1993</v>
      </c>
    </row>
    <row r="58" spans="1:2" x14ac:dyDescent="0.25">
      <c r="A58" s="6">
        <v>1</v>
      </c>
      <c r="B58" s="6">
        <v>0.21629999999999999</v>
      </c>
    </row>
    <row r="59" spans="1:2" x14ac:dyDescent="0.25">
      <c r="A59" s="6">
        <v>1</v>
      </c>
      <c r="B59" s="6">
        <v>0.22459999999999999</v>
      </c>
    </row>
    <row r="60" spans="1:2" x14ac:dyDescent="0.25">
      <c r="A60" s="6">
        <v>2</v>
      </c>
      <c r="B60" s="6">
        <v>0.29220000000000002</v>
      </c>
    </row>
    <row r="61" spans="1:2" x14ac:dyDescent="0.25">
      <c r="A61" s="6">
        <v>2</v>
      </c>
      <c r="B61" s="6">
        <v>0.27329999999999999</v>
      </c>
    </row>
    <row r="62" spans="1:2" x14ac:dyDescent="0.25">
      <c r="A62" s="6">
        <v>2</v>
      </c>
      <c r="B62" s="6">
        <v>0.26779999999999998</v>
      </c>
    </row>
    <row r="63" spans="1:2" x14ac:dyDescent="0.25">
      <c r="A63" s="6">
        <v>2</v>
      </c>
      <c r="B63" s="6">
        <v>0.26269999999999999</v>
      </c>
    </row>
    <row r="64" spans="1:2" x14ac:dyDescent="0.25">
      <c r="A64" s="6">
        <v>2</v>
      </c>
      <c r="B64" s="6">
        <v>0.29620000000000002</v>
      </c>
    </row>
    <row r="65" spans="1:2" x14ac:dyDescent="0.25">
      <c r="A65" s="6">
        <v>2</v>
      </c>
      <c r="B65" s="6">
        <v>0.31290000000000001</v>
      </c>
    </row>
    <row r="66" spans="1:2" x14ac:dyDescent="0.25">
      <c r="A66" s="6">
        <v>0.5</v>
      </c>
      <c r="B66" s="6">
        <v>0.18010000000000001</v>
      </c>
    </row>
    <row r="67" spans="1:2" x14ac:dyDescent="0.25">
      <c r="A67" s="6">
        <v>0.5</v>
      </c>
      <c r="B67" s="6">
        <v>0.19159999999999999</v>
      </c>
    </row>
    <row r="68" spans="1:2" x14ac:dyDescent="0.25">
      <c r="A68" s="6">
        <v>0.5</v>
      </c>
      <c r="B68" s="6">
        <v>0.18640000000000001</v>
      </c>
    </row>
    <row r="69" spans="1:2" x14ac:dyDescent="0.25">
      <c r="A69" s="6">
        <v>0.5</v>
      </c>
      <c r="B69" s="6">
        <v>0.1852</v>
      </c>
    </row>
    <row r="70" spans="1:2" x14ac:dyDescent="0.25">
      <c r="A70" s="6">
        <v>0.5</v>
      </c>
      <c r="B70" s="6">
        <v>0.1923</v>
      </c>
    </row>
    <row r="71" spans="1:2" x14ac:dyDescent="0.25">
      <c r="A71" s="6">
        <v>0.5</v>
      </c>
      <c r="B71" s="6">
        <v>0.19520000000000001</v>
      </c>
    </row>
    <row r="72" spans="1:2" x14ac:dyDescent="0.25">
      <c r="A72" s="6">
        <v>0.5</v>
      </c>
      <c r="B72" s="6">
        <v>0.18870000000000001</v>
      </c>
    </row>
    <row r="73" spans="1:2" x14ac:dyDescent="0.25">
      <c r="A73" s="6">
        <v>0.5</v>
      </c>
      <c r="B73" s="6">
        <v>0.18940000000000001</v>
      </c>
    </row>
    <row r="74" spans="1:2" x14ac:dyDescent="0.25">
      <c r="A74" s="6">
        <v>0.5</v>
      </c>
      <c r="B74" s="6">
        <v>0.18160000000000001</v>
      </c>
    </row>
    <row r="75" spans="1:2" x14ac:dyDescent="0.25">
      <c r="A75" s="6">
        <v>1</v>
      </c>
      <c r="B75" s="6">
        <v>0.2094</v>
      </c>
    </row>
    <row r="76" spans="1:2" x14ac:dyDescent="0.25">
      <c r="A76" s="6">
        <v>1</v>
      </c>
      <c r="B76" s="6">
        <v>0.20810000000000001</v>
      </c>
    </row>
    <row r="77" spans="1:2" x14ac:dyDescent="0.25">
      <c r="A77" s="6">
        <v>1</v>
      </c>
      <c r="B77" s="6">
        <v>0.21110000000000001</v>
      </c>
    </row>
    <row r="78" spans="1:2" x14ac:dyDescent="0.25">
      <c r="A78" s="6">
        <v>1</v>
      </c>
      <c r="B78" s="6">
        <v>0.20300000000000001</v>
      </c>
    </row>
    <row r="79" spans="1:2" x14ac:dyDescent="0.25">
      <c r="A79" s="6">
        <v>1</v>
      </c>
      <c r="B79" s="6">
        <v>0.22090000000000001</v>
      </c>
    </row>
    <row r="80" spans="1:2" x14ac:dyDescent="0.25">
      <c r="A80" s="6">
        <v>1</v>
      </c>
      <c r="B80" s="6">
        <v>0.2152</v>
      </c>
    </row>
    <row r="81" spans="1:2" x14ac:dyDescent="0.25">
      <c r="A81" s="6">
        <v>1</v>
      </c>
      <c r="B81" s="6">
        <v>0.21210000000000001</v>
      </c>
    </row>
    <row r="82" spans="1:2" x14ac:dyDescent="0.25">
      <c r="A82" s="6">
        <v>1</v>
      </c>
      <c r="B82" s="6">
        <v>0.2094</v>
      </c>
    </row>
    <row r="83" spans="1:2" x14ac:dyDescent="0.25">
      <c r="A83" s="6">
        <v>1</v>
      </c>
      <c r="B83" s="6">
        <v>0.20300000000000001</v>
      </c>
    </row>
    <row r="84" spans="1:2" x14ac:dyDescent="0.25">
      <c r="A84" s="6">
        <v>2</v>
      </c>
      <c r="B84" s="6">
        <v>0.28039999999999998</v>
      </c>
    </row>
    <row r="85" spans="1:2" x14ac:dyDescent="0.25">
      <c r="A85" s="6">
        <v>2</v>
      </c>
      <c r="B85" s="6">
        <v>0.2802</v>
      </c>
    </row>
    <row r="86" spans="1:2" x14ac:dyDescent="0.25">
      <c r="A86" s="6">
        <v>2</v>
      </c>
      <c r="B86" s="6">
        <v>0.29770000000000002</v>
      </c>
    </row>
    <row r="87" spans="1:2" x14ac:dyDescent="0.25">
      <c r="A87" s="6">
        <v>2</v>
      </c>
      <c r="B87" s="6">
        <v>0.2908</v>
      </c>
    </row>
    <row r="88" spans="1:2" x14ac:dyDescent="0.25">
      <c r="A88" s="6">
        <v>2</v>
      </c>
      <c r="B88" s="6">
        <v>0.28360000000000002</v>
      </c>
    </row>
    <row r="89" spans="1:2" x14ac:dyDescent="0.25">
      <c r="A89" s="6">
        <v>2</v>
      </c>
      <c r="B89" s="6">
        <v>0.29070000000000001</v>
      </c>
    </row>
    <row r="90" spans="1:2" x14ac:dyDescent="0.25">
      <c r="A90" s="6">
        <v>1.3</v>
      </c>
      <c r="B90" s="6">
        <v>0.20599999999999999</v>
      </c>
    </row>
    <row r="91" spans="1:2" x14ac:dyDescent="0.25">
      <c r="A91" s="6">
        <v>1.3</v>
      </c>
      <c r="B91" s="6">
        <v>0.23100000000000001</v>
      </c>
    </row>
    <row r="92" spans="1:2" x14ac:dyDescent="0.25">
      <c r="A92" s="6">
        <v>1.3</v>
      </c>
      <c r="B92" s="6">
        <v>0.23599999999999999</v>
      </c>
    </row>
    <row r="93" spans="1:2" x14ac:dyDescent="0.25">
      <c r="A93" s="6">
        <v>1.3</v>
      </c>
      <c r="B93" s="6">
        <v>0.23699999999999999</v>
      </c>
    </row>
    <row r="94" spans="1:2" x14ac:dyDescent="0.25">
      <c r="A94" s="6">
        <v>1.3</v>
      </c>
      <c r="B94" s="6">
        <v>0.25</v>
      </c>
    </row>
    <row r="95" spans="1:2" x14ac:dyDescent="0.25">
      <c r="A95" s="6">
        <v>1.3</v>
      </c>
      <c r="B95" s="6">
        <v>0.251</v>
      </c>
    </row>
    <row r="96" spans="1:2" x14ac:dyDescent="0.25">
      <c r="A96" s="6">
        <v>0.3</v>
      </c>
      <c r="B96" s="6">
        <v>0.13800000000000001</v>
      </c>
    </row>
    <row r="97" spans="1:2" x14ac:dyDescent="0.25">
      <c r="A97" s="6">
        <v>0.3</v>
      </c>
      <c r="B97" s="6">
        <v>0.14499999999999999</v>
      </c>
    </row>
    <row r="98" spans="1:2" x14ac:dyDescent="0.25">
      <c r="A98" s="6">
        <v>0.3</v>
      </c>
      <c r="B98" s="6">
        <v>0.155</v>
      </c>
    </row>
    <row r="99" spans="1:2" x14ac:dyDescent="0.25">
      <c r="A99" s="6">
        <v>0.3</v>
      </c>
      <c r="B99" s="6">
        <v>0.14699999999999999</v>
      </c>
    </row>
    <row r="100" spans="1:2" x14ac:dyDescent="0.25">
      <c r="A100" s="6">
        <v>0.3</v>
      </c>
      <c r="B100" s="6">
        <v>0.158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 data sheet template</vt:lpstr>
      <vt:lpstr>Protein 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Douglas D Lawton</cp:lastModifiedBy>
  <dcterms:created xsi:type="dcterms:W3CDTF">2017-01-31T02:12:25Z</dcterms:created>
  <dcterms:modified xsi:type="dcterms:W3CDTF">2017-05-27T01:30:22Z</dcterms:modified>
</cp:coreProperties>
</file>