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2055" yWindow="0" windowWidth="22260" windowHeight="12645"/>
  </bookViews>
  <sheets>
    <sheet name="Steps per MM" sheetId="2" r:id="rId1"/>
    <sheet name="Extruder Calibration" sheetId="4" r:id="rId2"/>
    <sheet name="Cordinates" sheetId="3" r:id="rId3"/>
  </sheets>
  <externalReferences>
    <externalReference r:id="rId4"/>
  </externalReferences>
  <definedNames>
    <definedName name="InitialHeight" localSheetId="2">Cordinates!#REF!</definedName>
    <definedName name="InitialHeight">'[1]Measured Offsets'!$B$1</definedName>
    <definedName name="ProbeLength">'[1]Find Delta Radius'!$B$1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J5" i="2"/>
  <c r="I5" i="2"/>
  <c r="C12" i="4"/>
  <c r="C5" i="4"/>
  <c r="C7" i="4"/>
  <c r="C14" i="4"/>
  <c r="B5" i="4"/>
  <c r="B7" i="4"/>
  <c r="H3" i="2"/>
  <c r="E6" i="3"/>
  <c r="G6" i="3"/>
  <c r="D6" i="3"/>
  <c r="F6" i="3"/>
  <c r="E5" i="3"/>
  <c r="G5" i="3"/>
  <c r="D5" i="3"/>
  <c r="F5" i="3"/>
  <c r="E4" i="3"/>
  <c r="G4" i="3"/>
  <c r="D4" i="3"/>
  <c r="F4" i="3"/>
</calcChain>
</file>

<file path=xl/sharedStrings.xml><?xml version="1.0" encoding="utf-8"?>
<sst xmlns="http://schemas.openxmlformats.org/spreadsheetml/2006/main" count="34" uniqueCount="31">
  <si>
    <t>Motor</t>
  </si>
  <si>
    <t>Steps Per Rotation</t>
  </si>
  <si>
    <t>Pulley Teeth</t>
  </si>
  <si>
    <t>Pitch</t>
  </si>
  <si>
    <t>MicroSteps</t>
  </si>
  <si>
    <t>Steps per mm</t>
  </si>
  <si>
    <t>Tower</t>
  </si>
  <si>
    <t>Oppisite Tower</t>
  </si>
  <si>
    <t>Angle</t>
  </si>
  <si>
    <t>Radius</t>
  </si>
  <si>
    <t>X</t>
  </si>
  <si>
    <t>Y</t>
  </si>
  <si>
    <t>OppX</t>
  </si>
  <si>
    <t>OppY</t>
  </si>
  <si>
    <t>A (Tower X)</t>
  </si>
  <si>
    <t>B (Tower Y)</t>
  </si>
  <si>
    <t>C (Tower Z)</t>
  </si>
  <si>
    <t>X, Y and Z Axis Motors</t>
  </si>
  <si>
    <t>Bulldog Extruder</t>
  </si>
  <si>
    <t>Gear Ratio</t>
  </si>
  <si>
    <t>Test</t>
  </si>
  <si>
    <t>Robo</t>
  </si>
  <si>
    <t>Steps / Revolution</t>
  </si>
  <si>
    <t>Microstepping</t>
  </si>
  <si>
    <t>Radius of Driver Gear (mm)</t>
  </si>
  <si>
    <t>Steps / mm</t>
  </si>
  <si>
    <t>Expected Length</t>
  </si>
  <si>
    <t>Measured Length</t>
  </si>
  <si>
    <t>Change Steps by</t>
  </si>
  <si>
    <t>Updated Steps/mm</t>
  </si>
  <si>
    <t>Step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</si>
</sst>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13">
    <xf numFmtId="0" fontId="0" fillId="0" borderId="0" xfId="0"/>
    <xf numFmtId="0" fontId="2" fillId="0" borderId="0" xfId="2"/>
    <xf numFmtId="0" fontId="2" fillId="0" borderId="0" xfId="2" applyFill="1"/>
    <xf numFmtId="164" fontId="2" fillId="0" borderId="0" xfId="1" applyNumberFormat="1" applyFont="1" applyFill="1"/>
    <xf numFmtId="0" fontId="1" fillId="0" borderId="0" xfId="3"/>
    <xf numFmtId="0" fontId="1" fillId="0" borderId="0" xfId="3" applyAlignment="1">
      <alignment horizontal="center"/>
    </xf>
    <xf numFmtId="1" fontId="1" fillId="0" borderId="0" xfId="3" applyNumberFormat="1"/>
    <xf numFmtId="164" fontId="2" fillId="0" borderId="0" xfId="1" applyNumberFormat="1" applyFont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0" fontId="1" fillId="0" borderId="0" xfId="3" applyAlignment="1">
      <alignment horizontal="center"/>
    </xf>
    <xf numFmtId="43" fontId="2" fillId="0" borderId="0" xfId="2" applyNumberFormat="1"/>
  </cellXfs>
  <cellStyles count="4">
    <cellStyle name="Comma" xfId="1" builtinId="3"/>
    <cellStyle name="Normal" xfId="0" builtinId="0"/>
    <cellStyle name="Normal 2" xfId="2"/>
    <cellStyle name="Normal 2 2" xfId="3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(* #,##0.000_);_(* \(#,##0.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rren.pruitt\Dropbox\Maker\3D%20Print\Rostock%20Max\Bed%20Leveling\Rostock%20Calibration%20Spreadsheet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 per MM"/>
      <sheetName val="Cordinates"/>
      <sheetName val="Find Delta Radius"/>
      <sheetName val="Measured Offsets"/>
      <sheetName val="New Offsets"/>
    </sheetNames>
    <sheetDataSet>
      <sheetData sheetId="0" refreshError="1"/>
      <sheetData sheetId="1"/>
      <sheetData sheetId="2">
        <row r="1">
          <cell r="B1">
            <v>5</v>
          </cell>
        </row>
      </sheetData>
      <sheetData sheetId="3">
        <row r="1">
          <cell r="B1">
            <v>5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H3" totalsRowShown="0" headerRowCellStyle="Normal 2" dataCellStyle="Normal 2">
  <autoFilter ref="A1:H3"/>
  <tableColumns count="8">
    <tableColumn id="1" name="Motor" dataCellStyle="Normal 2"/>
    <tableColumn id="5" name="Step Angle"/>
    <tableColumn id="2" name="Steps Per Rotation" dataCellStyle="Normal 2"/>
    <tableColumn id="3" name="Pulley Teeth" dataCellStyle="Normal 2"/>
    <tableColumn id="8" name="Gear Ratio"/>
    <tableColumn id="4" name="Pitch" dataCellStyle="Normal 2"/>
    <tableColumn id="6" name="MicroSteps" dataCellStyle="Normal 2"/>
    <tableColumn id="7" name="Steps per mm" dataDxfId="4" dataCellStyle="Comma">
      <calculatedColumnFormula>(Table1[MicroSteps]*Table1[Steps Per Rotation]*Table1[[#This Row],[Gear Ratio]])/(Table1[Pulley Teeth]*Table1[Pitch])</calculatedColumnFormula>
    </tableColumn>
  </tableColumns>
  <tableStyleInfo name="TableStyleMedium9" showFirstColumn="0" showLastColumn="1" showRowStripes="1" showColumnStripes="0"/>
</table>
</file>

<file path=xl/tables/table2.xml><?xml version="1.0" encoding="utf-8"?>
<table xmlns="http://schemas.openxmlformats.org/spreadsheetml/2006/main" id="2" name="Table39159" displayName="Table39159" ref="A3:G6" totalsRowShown="0">
  <autoFilter ref="A3:G6"/>
  <tableColumns count="7">
    <tableColumn id="1" name="Tower"/>
    <tableColumn id="2" name="Angle"/>
    <tableColumn id="3" name="Radius"/>
    <tableColumn id="4" name="X" dataDxfId="3">
      <calculatedColumnFormula>Table39159[[#This Row],[Radius]]*COS(RADIANS(Table39159[[#This Row],[Angle]]))</calculatedColumnFormula>
    </tableColumn>
    <tableColumn id="5" name="Y" dataDxfId="2">
      <calculatedColumnFormula>Table39159[[#This Row],[Radius]]*SIN(RADIANS(Table39159[[#This Row],[Angle]]))</calculatedColumnFormula>
    </tableColumn>
    <tableColumn id="6" name="OppX" dataDxfId="1">
      <calculatedColumnFormula>-1*Table39159[[#This Row],[X]]</calculatedColumnFormula>
    </tableColumn>
    <tableColumn id="7" name="OppY" dataDxfId="0">
      <calculatedColumnFormula>-1*Table39159[[#This Row],[Y]]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GridLines="0" tabSelected="1" workbookViewId="0">
      <selection activeCell="I10" sqref="I10"/>
    </sheetView>
  </sheetViews>
  <sheetFormatPr defaultColWidth="12.19921875" defaultRowHeight="15.75" x14ac:dyDescent="0.5"/>
  <cols>
    <col min="1" max="1" width="22" style="1" bestFit="1" customWidth="1"/>
    <col min="2" max="2" width="20.796875" style="1" bestFit="1" customWidth="1"/>
    <col min="3" max="3" width="14.796875" style="1" bestFit="1" customWidth="1"/>
    <col min="4" max="4" width="13.1328125" style="1" bestFit="1" customWidth="1"/>
    <col min="5" max="5" width="13.53125" style="1" bestFit="1" customWidth="1"/>
    <col min="6" max="7" width="16.1328125" style="1" bestFit="1" customWidth="1"/>
    <col min="8" max="16384" width="12.19921875" style="1"/>
  </cols>
  <sheetData>
    <row r="1" spans="1:10" x14ac:dyDescent="0.5">
      <c r="A1" s="1" t="s">
        <v>0</v>
      </c>
      <c r="B1" s="1" t="s">
        <v>30</v>
      </c>
      <c r="C1" s="1" t="s">
        <v>1</v>
      </c>
      <c r="D1" s="1" t="s">
        <v>2</v>
      </c>
      <c r="E1" s="1" t="s">
        <v>19</v>
      </c>
      <c r="F1" s="1" t="s">
        <v>3</v>
      </c>
      <c r="G1" s="1" t="s">
        <v>4</v>
      </c>
      <c r="H1" s="2" t="s">
        <v>5</v>
      </c>
    </row>
    <row r="2" spans="1:10" x14ac:dyDescent="0.5">
      <c r="A2" s="1" t="s">
        <v>18</v>
      </c>
      <c r="B2" s="1">
        <v>1.8</v>
      </c>
      <c r="C2" s="1">
        <v>200</v>
      </c>
      <c r="D2" s="1">
        <v>15</v>
      </c>
      <c r="E2" s="1">
        <v>5.18</v>
      </c>
      <c r="F2" s="1">
        <v>2</v>
      </c>
      <c r="G2" s="1">
        <v>16</v>
      </c>
      <c r="H2" s="3">
        <f>(Table1[MicroSteps]*Table1[Steps Per Rotation]*Table1[[#This Row],[Gear Ratio]])/(Table1[Pulley Teeth]*Table1[Pitch])</f>
        <v>552.5333333333333</v>
      </c>
    </row>
    <row r="3" spans="1:10" x14ac:dyDescent="0.5">
      <c r="A3" s="2" t="s">
        <v>17</v>
      </c>
      <c r="B3" s="2"/>
      <c r="C3" s="2">
        <v>200</v>
      </c>
      <c r="D3" s="2">
        <v>20</v>
      </c>
      <c r="E3" s="2">
        <v>1</v>
      </c>
      <c r="F3" s="2">
        <v>2</v>
      </c>
      <c r="G3" s="2">
        <v>16</v>
      </c>
      <c r="H3" s="7">
        <f>(Table1[MicroSteps]*Table1[Steps Per Rotation]*Table1[[#This Row],[Gear Ratio]])/(Table1[Pulley Teeth]*Table1[Pitch])</f>
        <v>80</v>
      </c>
    </row>
    <row r="5" spans="1:10" x14ac:dyDescent="0.5">
      <c r="I5" s="1">
        <f>100/120</f>
        <v>0.83333333333333337</v>
      </c>
      <c r="J5" s="12">
        <f>I5*H2</f>
        <v>460.44444444444446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7" sqref="C7"/>
    </sheetView>
  </sheetViews>
  <sheetFormatPr defaultRowHeight="14.25" x14ac:dyDescent="0.45"/>
  <cols>
    <col min="1" max="1" width="24.6640625" customWidth="1"/>
  </cols>
  <sheetData>
    <row r="1" spans="1:3" x14ac:dyDescent="0.45">
      <c r="A1" t="s">
        <v>5</v>
      </c>
    </row>
    <row r="2" spans="1:3" x14ac:dyDescent="0.45">
      <c r="B2" t="s">
        <v>20</v>
      </c>
      <c r="C2" t="s">
        <v>21</v>
      </c>
    </row>
    <row r="3" spans="1:3" x14ac:dyDescent="0.45">
      <c r="A3" t="s">
        <v>22</v>
      </c>
      <c r="B3">
        <v>200</v>
      </c>
      <c r="C3">
        <v>200</v>
      </c>
    </row>
    <row r="4" spans="1:3" x14ac:dyDescent="0.45">
      <c r="A4" t="s">
        <v>23</v>
      </c>
      <c r="B4">
        <v>16</v>
      </c>
      <c r="C4">
        <v>16</v>
      </c>
    </row>
    <row r="5" spans="1:3" x14ac:dyDescent="0.45">
      <c r="A5" t="s">
        <v>19</v>
      </c>
      <c r="B5">
        <f>33/11</f>
        <v>3</v>
      </c>
      <c r="C5">
        <f>5.18/1</f>
        <v>5.18</v>
      </c>
    </row>
    <row r="6" spans="1:3" x14ac:dyDescent="0.45">
      <c r="A6" t="s">
        <v>24</v>
      </c>
      <c r="B6">
        <v>7.5</v>
      </c>
      <c r="C6">
        <v>8</v>
      </c>
    </row>
    <row r="7" spans="1:3" x14ac:dyDescent="0.45">
      <c r="A7" s="8" t="s">
        <v>25</v>
      </c>
      <c r="B7" s="9">
        <f>B3*B4*B5/(PI()*B6)</f>
        <v>407.4366543152521</v>
      </c>
      <c r="C7" s="9">
        <f>C3*C4*C5/(PI()*C6)</f>
        <v>659.53808417281425</v>
      </c>
    </row>
    <row r="10" spans="1:3" x14ac:dyDescent="0.45">
      <c r="A10" t="s">
        <v>26</v>
      </c>
      <c r="C10">
        <v>100</v>
      </c>
    </row>
    <row r="11" spans="1:3" x14ac:dyDescent="0.45">
      <c r="A11" t="s">
        <v>27</v>
      </c>
      <c r="C11">
        <v>146</v>
      </c>
    </row>
    <row r="12" spans="1:3" x14ac:dyDescent="0.45">
      <c r="A12" t="s">
        <v>28</v>
      </c>
      <c r="C12">
        <f>C10/C11</f>
        <v>0.68493150684931503</v>
      </c>
    </row>
    <row r="14" spans="1:3" x14ac:dyDescent="0.45">
      <c r="A14" t="s">
        <v>29</v>
      </c>
      <c r="C14" s="10">
        <f>C12*C7</f>
        <v>451.73841381699606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showGridLines="0" workbookViewId="0">
      <selection activeCell="A4" sqref="A4"/>
    </sheetView>
  </sheetViews>
  <sheetFormatPr defaultColWidth="10" defaultRowHeight="14.25" x14ac:dyDescent="0.45"/>
  <cols>
    <col min="1" max="1" width="11.796875" style="4" bestFit="1" customWidth="1"/>
    <col min="2" max="2" width="10" style="4"/>
    <col min="3" max="4" width="12.46484375" style="4" bestFit="1" customWidth="1"/>
    <col min="5" max="6" width="10.796875" style="4" bestFit="1" customWidth="1"/>
    <col min="7" max="16384" width="10" style="4"/>
  </cols>
  <sheetData>
    <row r="2" spans="1:7" x14ac:dyDescent="0.45">
      <c r="C2" s="11" t="s">
        <v>6</v>
      </c>
      <c r="D2" s="11"/>
      <c r="E2" s="11" t="s">
        <v>7</v>
      </c>
      <c r="F2" s="11"/>
    </row>
    <row r="3" spans="1:7" x14ac:dyDescent="0.45">
      <c r="A3" s="4" t="s">
        <v>6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</row>
    <row r="4" spans="1:7" x14ac:dyDescent="0.45">
      <c r="A4" s="4" t="s">
        <v>14</v>
      </c>
      <c r="B4" s="4">
        <v>210</v>
      </c>
      <c r="C4" s="4">
        <v>120</v>
      </c>
      <c r="D4" s="6">
        <f>Table39159[[#This Row],[Radius]]*COS(RADIANS(Table39159[[#This Row],[Angle]]))</f>
        <v>-103.92304845413263</v>
      </c>
      <c r="E4" s="6">
        <f>Table39159[[#This Row],[Radius]]*SIN(RADIANS(Table39159[[#This Row],[Angle]]))</f>
        <v>-60.000000000000014</v>
      </c>
      <c r="F4" s="6">
        <f>-1*Table39159[[#This Row],[X]]</f>
        <v>103.92304845413263</v>
      </c>
      <c r="G4" s="6">
        <f>-1*Table39159[[#This Row],[Y]]</f>
        <v>60.000000000000014</v>
      </c>
    </row>
    <row r="5" spans="1:7" x14ac:dyDescent="0.45">
      <c r="A5" s="4" t="s">
        <v>15</v>
      </c>
      <c r="B5" s="4">
        <v>330</v>
      </c>
      <c r="C5" s="4">
        <v>120</v>
      </c>
      <c r="D5" s="6">
        <f>Table39159[[#This Row],[Radius]]*COS(RADIANS(Table39159[[#This Row],[Angle]]))</f>
        <v>103.92304845413261</v>
      </c>
      <c r="E5" s="6">
        <f>Table39159[[#This Row],[Radius]]*SIN(RADIANS(Table39159[[#This Row],[Angle]]))</f>
        <v>-60.000000000000057</v>
      </c>
      <c r="F5" s="6">
        <f>-1*Table39159[[#This Row],[X]]</f>
        <v>-103.92304845413261</v>
      </c>
      <c r="G5" s="6">
        <f>-1*Table39159[[#This Row],[Y]]</f>
        <v>60.000000000000057</v>
      </c>
    </row>
    <row r="6" spans="1:7" x14ac:dyDescent="0.45">
      <c r="A6" s="4" t="s">
        <v>16</v>
      </c>
      <c r="B6" s="4">
        <v>90</v>
      </c>
      <c r="C6" s="4">
        <v>120</v>
      </c>
      <c r="D6" s="6">
        <f>Table39159[[#This Row],[Radius]]*COS(RADIANS(Table39159[[#This Row],[Angle]]))</f>
        <v>7.3508907294517201E-15</v>
      </c>
      <c r="E6" s="6">
        <f>Table39159[[#This Row],[Radius]]*SIN(RADIANS(Table39159[[#This Row],[Angle]]))</f>
        <v>120</v>
      </c>
      <c r="F6" s="6">
        <f>-1*Table39159[[#This Row],[X]]</f>
        <v>-7.3508907294517201E-15</v>
      </c>
      <c r="G6" s="6">
        <f>-1*Table39159[[#This Row],[Y]]</f>
        <v>-120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 per MM</vt:lpstr>
      <vt:lpstr>Extruder Calibration</vt:lpstr>
      <vt:lpstr>Cordinates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2016-09-27T12:08:11Z</dcterms:modified>
</cp:coreProperties>
</file>